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6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7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TK-Updates\JS-10.0\"/>
    </mc:Choice>
  </mc:AlternateContent>
  <workbookProtection workbookAlgorithmName="SHA-512" workbookHashValue="9j4ykewDrYAg2tL7w9G2lZB8TnHiu4FGNmBFcdNR5GaQjB3ocP4bWmmjMUgmpCfkML5FZZ3wTaRUkpONDK4x6w==" workbookSaltValue="Ty0wE88Qz37SCXXNbJS1cA==" workbookSpinCount="100000" lockStructure="1"/>
  <bookViews>
    <workbookView xWindow="0" yWindow="0" windowWidth="19200" windowHeight="6760" tabRatio="782" firstSheet="1" activeTab="6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Configuration'!$E$10</definedName>
    <definedName name="CephCluster">'General Configuration'!$F$10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Configuration'!$E$12</definedName>
    <definedName name="ExtAPI">'General Configuration'!$F$11</definedName>
    <definedName name="EXTTen">'General Configuration'!$F$12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Inventory'!$B$1:$U$38</definedName>
    <definedName name="PrivAPI">'General Configuration'!$F$8</definedName>
    <definedName name="PrivAPI_name">'General Configuration'!$E$8</definedName>
    <definedName name="Prov_name">'General Configuration'!$E$6</definedName>
    <definedName name="Provisioner">'General Configuration'!$F$6</definedName>
    <definedName name="PubAPI_Name">'General Configuration'!$E$11</definedName>
    <definedName name="S3048_FW">'RHOSP Inventory'!$C$25</definedName>
    <definedName name="S4048_1_FW">'RHOSP Inventory'!$C$23</definedName>
    <definedName name="S4048_1_OOB_IP">'RHOSP Inventory'!$E$23</definedName>
    <definedName name="S4048_2_FW">'RHOSP Inventory'!$C$24</definedName>
    <definedName name="S4048_2_OOB_IP">'RHOSP Inventory'!$E$24</definedName>
    <definedName name="SonicWALL" localSheetId="3" hidden="1">#REF!</definedName>
    <definedName name="SonicWALL" hidden="1">#REF!</definedName>
    <definedName name="stor_name">'General Configuration'!$E$9</definedName>
    <definedName name="Storage">'General Configuration'!$F$9</definedName>
    <definedName name="survey_OS">'[1]Survey - NET'!$B$444:$B$501</definedName>
    <definedName name="ten_beg_name">'General Configuration'!$E$13</definedName>
    <definedName name="ten_end_name">'General Configuration'!$E$14</definedName>
    <definedName name="TenantBeg">'General Configuration'!$F$13</definedName>
    <definedName name="TenantEnd">'General Configuration'!$F$14</definedName>
    <definedName name="TenTunnel">'General Configuration'!$F$7</definedName>
    <definedName name="TenTunnelName">'General Configuration'!$E$7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E1" i="44" l="1"/>
  <c r="B9" i="13"/>
  <c r="B8" i="13"/>
  <c r="B7" i="13"/>
  <c r="A7" i="13"/>
  <c r="B7" i="42"/>
  <c r="A7" i="42"/>
  <c r="B7" i="10"/>
  <c r="A7" i="10"/>
  <c r="J42" i="42"/>
  <c r="J41" i="42"/>
  <c r="J40" i="42"/>
  <c r="J35" i="42"/>
  <c r="J34" i="42"/>
  <c r="J33" i="42"/>
  <c r="J32" i="42"/>
  <c r="J31" i="42"/>
  <c r="J30" i="42"/>
  <c r="J29" i="42"/>
  <c r="J18" i="42"/>
  <c r="J17" i="42"/>
  <c r="J16" i="42"/>
  <c r="J11" i="42"/>
  <c r="J10" i="42"/>
  <c r="J9" i="42"/>
  <c r="J8" i="42"/>
  <c r="J7" i="42"/>
  <c r="J6" i="42"/>
  <c r="J5" i="42"/>
  <c r="J41" i="10"/>
  <c r="J40" i="10"/>
  <c r="J39" i="10"/>
  <c r="J34" i="10"/>
  <c r="J33" i="10"/>
  <c r="J32" i="10"/>
  <c r="J28" i="10"/>
  <c r="J16" i="10"/>
  <c r="J17" i="10"/>
  <c r="J15" i="10"/>
  <c r="J10" i="10"/>
  <c r="J9" i="10"/>
  <c r="J8" i="10"/>
  <c r="J5" i="10"/>
  <c r="J7" i="10"/>
  <c r="J6" i="10"/>
  <c r="U6" i="42" l="1"/>
  <c r="V6" i="10"/>
  <c r="T6" i="13"/>
  <c r="B16" i="42"/>
  <c r="B17" i="10"/>
  <c r="G1" i="44" l="1"/>
  <c r="M1" i="44"/>
  <c r="L1" i="44"/>
  <c r="K1" i="44"/>
  <c r="I1" i="44"/>
  <c r="J1" i="44"/>
  <c r="H1" i="44"/>
  <c r="F1" i="44"/>
  <c r="J4" i="10"/>
  <c r="J55" i="42"/>
  <c r="J51" i="42"/>
  <c r="J54" i="10"/>
  <c r="J50" i="10"/>
  <c r="I51" i="13" l="1"/>
  <c r="I36" i="13"/>
  <c r="I35" i="13"/>
  <c r="I31" i="13"/>
  <c r="I30" i="13"/>
  <c r="I29" i="13"/>
  <c r="I28" i="13"/>
  <c r="I20" i="13" l="1"/>
  <c r="I19" i="13"/>
  <c r="J56" i="13"/>
  <c r="J55" i="13"/>
  <c r="J51" i="10"/>
  <c r="J52" i="42"/>
  <c r="J31" i="10" l="1"/>
  <c r="J30" i="10"/>
  <c r="J29" i="10"/>
  <c r="I52" i="13" l="1"/>
  <c r="A13" i="42" l="1"/>
  <c r="B12" i="42"/>
  <c r="A12" i="42"/>
  <c r="B11" i="42"/>
  <c r="A11" i="42"/>
  <c r="B10" i="42"/>
  <c r="A10" i="42"/>
  <c r="B9" i="42"/>
  <c r="A9" i="42"/>
  <c r="B8" i="42"/>
  <c r="A8" i="42"/>
  <c r="B6" i="42"/>
  <c r="A6" i="42"/>
  <c r="B5" i="42"/>
  <c r="A5" i="42"/>
  <c r="A13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A12" i="13"/>
  <c r="B12" i="13"/>
  <c r="B11" i="13"/>
  <c r="B10" i="13"/>
  <c r="B6" i="13"/>
  <c r="B5" i="13"/>
  <c r="A24" i="10" l="1"/>
  <c r="A23" i="10"/>
  <c r="A22" i="10"/>
  <c r="A21" i="10"/>
  <c r="A20" i="10"/>
  <c r="A19" i="10"/>
  <c r="A18" i="10"/>
  <c r="A23" i="42"/>
  <c r="A22" i="42"/>
  <c r="A21" i="42"/>
  <c r="A20" i="42"/>
  <c r="A19" i="42"/>
  <c r="A18" i="42"/>
  <c r="A17" i="42"/>
  <c r="V13" i="42"/>
  <c r="A23" i="13" l="1"/>
  <c r="A22" i="13"/>
  <c r="A21" i="13"/>
  <c r="A20" i="13"/>
  <c r="A19" i="13"/>
  <c r="A18" i="13"/>
  <c r="A17" i="13"/>
  <c r="A13" i="13"/>
  <c r="A11" i="13"/>
  <c r="A10" i="13"/>
  <c r="A9" i="13"/>
  <c r="A8" i="13"/>
  <c r="A6" i="13"/>
  <c r="A5" i="13"/>
  <c r="I34" i="13"/>
  <c r="I33" i="13"/>
  <c r="I32" i="13"/>
  <c r="I27" i="13"/>
  <c r="I26" i="13"/>
  <c r="I25" i="13"/>
  <c r="I24" i="13"/>
  <c r="I23" i="13"/>
  <c r="I22" i="13"/>
  <c r="I21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<sst xmlns="http://schemas.openxmlformats.org/spreadsheetml/2006/main" count="1980" uniqueCount="564">
  <si>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</si>
  <si>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</si>
  <si>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</si>
  <si>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</si>
  <si>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</si>
  <si>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</si>
  <si>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</si>
  <si>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</si>
  <si>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</si>
  <si>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</si>
  <si>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</si>
  <si>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</si>
  <si>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</si>
  <si>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</si>
  <si>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</si>
  <si>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</si>
  <si>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</si>
  <si>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</si>
  <si>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</si>
  <si>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</si>
  <si>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</si>
  <si>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</si>
  <si>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</si>
  <si>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</si>
  <si>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</si>
  <si>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</si>
  <si>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</si>
  <si>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</si>
  <si>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</si>
  <si>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</si>
  <si>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</si>
  <si>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</si>
  <si>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</si>
  <si>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</si>
  <si>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</si>
  <si>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</si>
  <si>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</si>
  <si>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</si>
  <si>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</si>
  <si>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</si>
  <si>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</si>
  <si>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</si>
  <si>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</si>
  <si>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</si>
  <si>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</si>
  <si>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</si>
  <si>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</si>
  <si>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</si>
  <si>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</si>
  <si>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</si>
  <si>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</si>
  <si>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</si>
  <si>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</si>
  <si>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</si>
  <si>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</si>
  <si>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</si>
  <si>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</si>
  <si>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</si>
  <si>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</si>
  <si>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</si>
  <si>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</si>
  <si>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</si>
  <si>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</si>
  <si>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</si>
  <si>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</si>
  <si>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</si>
  <si>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</si>
  <si>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</si>
  <si>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</si>
  <si>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</si>
  <si>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</si>
  <si>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</si>
  <si>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</si>
  <si>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</si>
  <si>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</si>
  <si>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</si>
  <si>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</si>
  <si>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</si>
  <si>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</si>
  <si>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</si>
  <si>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</si>
  <si>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</si>
  <si>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</si>
  <si>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</si>
  <si>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</si>
  <si>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</si>
  <si>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</si>
  <si>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</si>
  <si>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</si>
  <si>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</si>
  <si>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</si>
  <si>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</si>
  <si>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</si>
  <si>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</si>
  <si>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</si>
  <si>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</si>
  <si>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</si>
  <si>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</si>
  <si>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</si>
  <si>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</si>
  <si>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</si>
  <si>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</si>
  <si>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</si>
  <si>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</si>
  <si>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</si>
  <si>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</si>
  <si>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</si>
  <si>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</si>
  <si>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</si>
  <si>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</si>
  <si>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</si>
  <si>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</si>
  <si>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</si>
  <si>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</si>
  <si>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</si>
  <si>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</si>
  <si>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</si>
  <si>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</si>
  <si>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</si>
  <si>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</si>
  <si>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</si>
  <si>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</si>
  <si>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</si>
  <si>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</si>
  <si>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</si>
  <si>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</si>
  <si>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</si>
  <si>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</si>
  <si>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</si>
  <si>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</si>
  <si>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</si>
  <si>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</si>
  <si>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</si>
  <si>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</si>
  <si>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</si>
  <si>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</si>
  <si>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</si>
  <si>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</si>
  <si>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</si>
  <si>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</si>
  <si>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</si>
  <si>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</si>
  <si>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</si>
  <si>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</si>
  <si>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</si>
  <si>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</si>
  <si>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</si>
  <si>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</si>
  <si>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</si>
  <si>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</si>
  <si>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</si>
  <si>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</si>
  <si>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</si>
  <si>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</si>
  <si>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</si>
  <si>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</si>
  <si>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</si>
  <si>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</si>
  <si>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</si>
  <si>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</si>
  <si>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</si>
  <si>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</si>
  <si>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</si>
  <si>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</si>
  <si>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</si>
  <si>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</si>
  <si>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</si>
  <si>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</si>
  <si>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</si>
  <si>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</si>
  <si>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</si>
  <si>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</si>
  <si>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</si>
  <si>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</si>
  <si>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</si>
  <si>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</si>
  <si>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</si>
  <si>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</si>
  <si>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</si>
  <si>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</si>
  <si>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</si>
  <si>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</si>
  <si>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</si>
  <si>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</si>
  <si>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</si>
  <si>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</si>
  <si>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</si>
  <si>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</si>
  <si>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</si>
  <si>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</si>
  <si>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</si>
  <si>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</si>
  <si>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</si>
  <si>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</si>
  <si>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</si>
  <si>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</si>
  <si>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</si>
  <si>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</si>
  <si>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</si>
  <si>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</si>
  <si>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</si>
  <si>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</si>
  <si>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</si>
  <si>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</si>
  <si>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</si>
  <si>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</si>
  <si>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</si>
  <si>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</si>
  <si>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</si>
  <si>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</si>
  <si>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</si>
  <si>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OOB</t>
  </si>
  <si>
    <t>Provisioner</t>
  </si>
  <si>
    <t>Private API</t>
  </si>
  <si>
    <t>Nova 1</t>
  </si>
  <si>
    <t>Nova 2</t>
  </si>
  <si>
    <t>Nova 3</t>
  </si>
  <si>
    <t>Storage 1</t>
  </si>
  <si>
    <t>Storage 2</t>
  </si>
  <si>
    <t>Storage 3</t>
  </si>
  <si>
    <t>iDrac</t>
  </si>
  <si>
    <t>Storage Network</t>
  </si>
  <si>
    <t>Required?</t>
  </si>
  <si>
    <t>yes</t>
  </si>
  <si>
    <t>SAH</t>
  </si>
  <si>
    <t>OS Controller 1</t>
  </si>
  <si>
    <t>OS Controller 2</t>
  </si>
  <si>
    <t>OS Controller 3</t>
  </si>
  <si>
    <t>Tenant Network</t>
  </si>
  <si>
    <t>Shutdown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</si>
  <si>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</si>
  <si>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</si>
  <si>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</si>
  <si>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</si>
  <si>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</si>
  <si>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</si>
  <si>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</si>
  <si>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</si>
  <si>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</si>
  <si>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</si>
  <si>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</si>
  <si>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</si>
  <si>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</si>
  <si>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</si>
  <si>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</si>
  <si>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</si>
  <si>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</si>
  <si>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</si>
  <si>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</si>
  <si>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</si>
  <si>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</si>
  <si>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</si>
  <si>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</si>
  <si>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</si>
  <si>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</si>
  <si>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</si>
  <si>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</si>
  <si>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</si>
  <si>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</si>
  <si>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</si>
  <si>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</si>
  <si>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</si>
  <si>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</si>
  <si>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</si>
  <si>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</si>
  <si>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</si>
  <si>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</si>
  <si>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</si>
  <si>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</si>
  <si>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</si>
  <si>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</si>
  <si>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</si>
  <si>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</si>
  <si>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</si>
  <si>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</si>
  <si>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</si>
  <si>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</si>
  <si>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</si>
  <si>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</si>
  <si>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</si>
  <si>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</si>
  <si>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</si>
  <si>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</si>
  <si>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</si>
  <si>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</si>
  <si>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</si>
  <si>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</si>
  <si>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Ceph Storage Cluster Vlan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</si>
  <si>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</si>
  <si>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</si>
  <si>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</si>
  <si>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</si>
  <si>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</si>
  <si>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</si>
  <si>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</si>
  <si>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</si>
  <si>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</si>
  <si>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</si>
  <si>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</si>
  <si>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</si>
  <si>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</si>
  <si>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</si>
  <si>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</si>
  <si>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</si>
  <si>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</si>
  <si>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</si>
  <si>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</si>
  <si>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</si>
  <si>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</si>
  <si>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</si>
  <si>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</si>
  <si>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</si>
  <si>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Not Connected</t>
  </si>
  <si>
    <t>Red Hat Ceph Storage</t>
  </si>
  <si>
    <t>Connected
Tagged</t>
  </si>
  <si>
    <t>Connected
unTagged</t>
  </si>
  <si>
    <r>
      <rPr>
        <b/>
        <vertAlign val="super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(The 1Gbe port is used for provisioning the  during its installation only and can be disconnected afterwards.)</t>
    </r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</si>
  <si>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</si>
  <si>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</si>
  <si>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</si>
  <si>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</si>
  <si>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</si>
  <si>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</si>
  <si>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</si>
  <si>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</si>
  <si>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</si>
  <si>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</si>
  <si>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</si>
  <si>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</si>
  <si>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</si>
  <si>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</si>
  <si>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</si>
  <si>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</si>
  <si>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</si>
  <si>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</si>
  <si>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</si>
  <si>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</si>
  <si>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</si>
  <si>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</si>
  <si>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</si>
  <si>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</si>
  <si>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</si>
  <si>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</si>
  <si>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</si>
  <si>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</si>
  <si>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</si>
  <si>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</si>
  <si>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</si>
  <si>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</si>
  <si>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</si>
  <si>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</si>
  <si>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</si>
  <si>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</si>
  <si>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</si>
  <si>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</si>
  <si>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</si>
  <si>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</si>
  <si>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</si>
  <si>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</si>
  <si>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</si>
  <si>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</si>
  <si>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</si>
  <si>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</si>
  <si>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</si>
  <si>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</si>
  <si>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</si>
  <si>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</si>
  <si>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</si>
  <si>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</si>
  <si>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</si>
  <si>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</si>
  <si>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</si>
  <si>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Management 1/1</t>
  </si>
  <si>
    <t>Te 1/51</t>
  </si>
  <si>
    <t>RSVD for Expansion</t>
  </si>
  <si>
    <t>Flowcontrol</t>
  </si>
  <si>
    <t>unTagged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</si>
  <si>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</si>
  <si>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</si>
  <si>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</si>
  <si>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</si>
  <si>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</si>
  <si>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</si>
  <si>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</si>
  <si>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</si>
  <si>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</si>
  <si>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</si>
  <si>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</si>
  <si>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</si>
  <si>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</si>
  <si>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</si>
  <si>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</si>
  <si>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</si>
  <si>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</si>
  <si>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</si>
  <si>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</si>
  <si>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</si>
  <si>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</si>
  <si>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</si>
  <si>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</si>
  <si>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</si>
  <si>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</si>
  <si>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</si>
  <si>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192.168.120.1/24</t>
  </si>
  <si>
    <t>192.168.110.1/24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</si>
  <si>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</si>
  <si>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</si>
  <si>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</si>
  <si>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</si>
  <si>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</si>
  <si>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</si>
  <si>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</si>
  <si>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</si>
  <si>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</si>
  <si>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</si>
  <si>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</si>
  <si>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DHCP Range</t>
  </si>
  <si>
    <t>192.168.140.50-200</t>
  </si>
  <si>
    <t>192.168.170.50-200</t>
  </si>
  <si>
    <t>192.168.180.50-200</t>
  </si>
  <si>
    <t>R720xd</t>
  </si>
  <si>
    <t>256GB</t>
  </si>
  <si>
    <t>192.168.110.7</t>
  </si>
  <si>
    <t>192.168.120.7</t>
  </si>
  <si>
    <t>192.168.140.7</t>
  </si>
  <si>
    <t>192.168.170.7</t>
  </si>
  <si>
    <t>64GB</t>
  </si>
  <si>
    <t>192.168.110.8</t>
  </si>
  <si>
    <t>192.168.120.8</t>
  </si>
  <si>
    <t>192.168.170.8</t>
  </si>
  <si>
    <t>R630#1</t>
  </si>
  <si>
    <t>192.168.110.9</t>
  </si>
  <si>
    <t>192.168.110.109</t>
  </si>
  <si>
    <t>192.168.120.9</t>
  </si>
  <si>
    <t>192.168.170.9</t>
  </si>
  <si>
    <t>128GB</t>
  </si>
  <si>
    <t>2.1.7</t>
  </si>
  <si>
    <t>2.30.30.30</t>
  </si>
  <si>
    <t>RAID10</t>
  </si>
  <si>
    <t>17.5.10</t>
  </si>
  <si>
    <t>VM on SAH</t>
  </si>
  <si>
    <t>192.168.110.110</t>
  </si>
  <si>
    <t>192.168.120.10</t>
  </si>
  <si>
    <t>192.168.170.10</t>
  </si>
  <si>
    <t>192.168.170.11</t>
  </si>
  <si>
    <t>R630#2</t>
  </si>
  <si>
    <t>192.168.110.12</t>
  </si>
  <si>
    <t>DHCP</t>
  </si>
  <si>
    <t>R630#3</t>
  </si>
  <si>
    <t>192.168.110.13</t>
  </si>
  <si>
    <t>R630#4</t>
  </si>
  <si>
    <t>192.168.110.14</t>
  </si>
  <si>
    <t>R730xd#1</t>
  </si>
  <si>
    <t>192.168.110.15</t>
  </si>
  <si>
    <t>R730xd#2</t>
  </si>
  <si>
    <t>192.168.110.16</t>
  </si>
  <si>
    <t>R730xd#3</t>
  </si>
  <si>
    <t>192.168.110.17</t>
  </si>
  <si>
    <t>192.168.110.18</t>
  </si>
  <si>
    <t>192.168.110.19</t>
  </si>
  <si>
    <t>RAID1+</t>
  </si>
  <si>
    <t>192.168.110.20</t>
  </si>
  <si>
    <t>Private VIPs</t>
  </si>
  <si>
    <t>OpenStack Controller Services</t>
  </si>
  <si>
    <t>Public VIPS</t>
  </si>
  <si>
    <t>Group Name</t>
  </si>
  <si>
    <t>Group IP Parameter</t>
  </si>
  <si>
    <t>192.168.170.248</t>
  </si>
  <si>
    <t>AMQP (RabbitMQ)</t>
  </si>
  <si>
    <t>EQL_FW: 8.04</t>
  </si>
  <si>
    <t>Ceilometer</t>
  </si>
  <si>
    <t>Cinder</t>
  </si>
  <si>
    <t>Mysql</t>
  </si>
  <si>
    <t>Glance</t>
  </si>
  <si>
    <t>Heat/Heat CFN</t>
  </si>
  <si>
    <t>Heat CFN</t>
  </si>
  <si>
    <t>Horizon</t>
  </si>
  <si>
    <t>Keystone</t>
  </si>
  <si>
    <t>loadbalancer</t>
  </si>
  <si>
    <t>Neutron</t>
  </si>
  <si>
    <t>Nova</t>
  </si>
  <si>
    <t>Ceilometer-redis</t>
  </si>
  <si>
    <t>Radosgw</t>
  </si>
  <si>
    <t>sah</t>
  </si>
  <si>
    <t>director</t>
  </si>
  <si>
    <t>nova1</t>
  </si>
  <si>
    <t>nova2</t>
  </si>
  <si>
    <t>sah-Anaconda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</si>
  <si>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</si>
  <si>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</si>
  <si>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</si>
  <si>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</si>
  <si>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</si>
  <si>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</si>
  <si>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</si>
  <si>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</si>
  <si>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Dell SolutionAdminHost</t>
  </si>
  <si>
    <t>Windows Bastion</t>
  </si>
  <si>
    <t>Red Hat Bastion</t>
  </si>
  <si>
    <t>VM on Stamp host1</t>
  </si>
  <si>
    <t>Stamp's host</t>
  </si>
  <si>
    <t>RHJP1vm</t>
  </si>
  <si>
    <t>WJP1vm</t>
  </si>
  <si>
    <t>192.168.190.50-200</t>
  </si>
  <si>
    <t>192.168.190.7</t>
  </si>
  <si>
    <t>192.168.190.9</t>
  </si>
  <si>
    <t>192.168.190.209</t>
  </si>
  <si>
    <t>192.168.190.10</t>
  </si>
  <si>
    <t>192.168.190.210</t>
  </si>
  <si>
    <t>192.168.190.11</t>
  </si>
  <si>
    <t>192.168.190.6</t>
  </si>
  <si>
    <t>R630#5</t>
  </si>
  <si>
    <t>R630#6</t>
  </si>
  <si>
    <t>R630#7</t>
  </si>
  <si>
    <t>xxxxxxxx</t>
  </si>
  <si>
    <t xml:space="preserve">Red Hat Director </t>
  </si>
  <si>
    <t>Red Hat Storage Console</t>
  </si>
  <si>
    <t>xxxxxxx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</si>
  <si>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</si>
  <si>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</si>
  <si>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</si>
  <si>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</si>
  <si>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</si>
  <si>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</si>
  <si>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</si>
  <si>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192.168.110.191</t>
  </si>
  <si>
    <t>192.168.110.192</t>
  </si>
  <si>
    <t>192.168.190.8</t>
  </si>
  <si>
    <t>Force10 S3048</t>
  </si>
  <si>
    <t>Force10 S4048-1</t>
  </si>
  <si>
    <t>Force10 S4048-2</t>
  </si>
  <si>
    <t>Xeon(R) CPU E5-2650 v4 @ 2.20GHz</t>
  </si>
  <si>
    <t>Xeon(R) CPU E5-2690 v4 @ 2.60GHz</t>
  </si>
  <si>
    <t>Mixed</t>
  </si>
  <si>
    <t>192.168.191.7</t>
  </si>
  <si>
    <t>192.168.191.8</t>
  </si>
  <si>
    <t>Name*</t>
  </si>
  <si>
    <t>OS access to OOB</t>
  </si>
  <si>
    <t xml:space="preserve"> iDRAC's IP</t>
  </si>
  <si>
    <t>Provisioning VLAN</t>
  </si>
  <si>
    <t>Public API Network VLAN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</si>
  <si>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</si>
  <si>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</si>
  <si>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</si>
  <si>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</si>
  <si>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</si>
  <si>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</si>
  <si>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</si>
  <si>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Tenant Tunneling VLAN for GRE/VXLAN</t>
  </si>
  <si>
    <t xml:space="preserve">Tenant Tunneling </t>
  </si>
  <si>
    <t>External Network for Tenants (Floating IP)</t>
  </si>
  <si>
    <t>em3</t>
  </si>
  <si>
    <t>em4</t>
  </si>
  <si>
    <t>em1</t>
  </si>
  <si>
    <t>em2</t>
  </si>
  <si>
    <t xml:space="preserve">Port </t>
  </si>
  <si>
    <t>P3p1 (verify)</t>
  </si>
  <si>
    <t>P4p1 (verify)</t>
  </si>
  <si>
    <t>P3p2 (verify)</t>
  </si>
  <si>
    <t>P4p2 (verify)</t>
  </si>
  <si>
    <t>Optional - EQLX/CML</t>
  </si>
  <si>
    <t>gw: IP-VLAN-110</t>
  </si>
  <si>
    <t>fw: 9.11(0.0P2)</t>
  </si>
  <si>
    <t>fw: 9.11(0.0)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</si>
</sst>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5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34998626667073579"/>
        <bgColor indexed="64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37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2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49" fontId="36" fillId="0" borderId="0" xfId="0" applyNumberFormat="1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92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3" borderId="6" xfId="0" applyFont="1" applyFill="1" applyBorder="1" applyAlignment="1">
      <alignment horizontal="left" vertical="center" wrapText="1"/>
    </xf>
    <xf numFmtId="0" fontId="0" fillId="94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4" borderId="6" xfId="0" applyFont="1" applyFill="1" applyBorder="1"/>
    <xf numFmtId="0" fontId="0" fillId="91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34" borderId="17" xfId="0" applyFont="1" applyFill="1" applyBorder="1"/>
    <xf numFmtId="0" fontId="36" fillId="96" borderId="6" xfId="0" applyFont="1" applyFill="1" applyBorder="1"/>
    <xf numFmtId="0" fontId="0" fillId="39" borderId="90" xfId="0" applyFill="1" applyBorder="1" applyAlignment="1">
      <alignment horizontal="center"/>
    </xf>
    <xf numFmtId="0" fontId="0" fillId="34" borderId="61" xfId="0" applyFont="1" applyFill="1" applyBorder="1" applyAlignment="1">
      <alignment horizontal="center"/>
    </xf>
    <xf numFmtId="0" fontId="0" fillId="34" borderId="61" xfId="0" applyFont="1" applyFill="1" applyBorder="1"/>
    <xf numFmtId="0" fontId="0" fillId="96" borderId="6" xfId="0" applyFill="1" applyBorder="1"/>
    <xf numFmtId="0" fontId="36" fillId="92" borderId="6" xfId="0" applyFont="1" applyFill="1" applyBorder="1"/>
    <xf numFmtId="0" fontId="0" fillId="34" borderId="58" xfId="0" applyFont="1" applyFill="1" applyBorder="1"/>
    <xf numFmtId="0" fontId="0" fillId="0" borderId="58" xfId="0" applyBorder="1"/>
    <xf numFmtId="0" fontId="93" fillId="0" borderId="6" xfId="0" applyFont="1" applyBorder="1"/>
    <xf numFmtId="0" fontId="0" fillId="96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0" fillId="95" borderId="87" xfId="0" applyFont="1" applyFill="1" applyBorder="1"/>
    <xf numFmtId="0" fontId="0" fillId="95" borderId="88" xfId="0" applyFont="1" applyFill="1" applyBorder="1"/>
    <xf numFmtId="0" fontId="0" fillId="95" borderId="90" xfId="0" applyFont="1" applyFill="1" applyBorder="1"/>
    <xf numFmtId="0" fontId="0" fillId="34" borderId="89" xfId="0" applyFont="1" applyFill="1" applyBorder="1"/>
    <xf numFmtId="0" fontId="94" fillId="39" borderId="87" xfId="0" applyFont="1" applyFill="1" applyBorder="1"/>
    <xf numFmtId="0" fontId="36" fillId="0" borderId="6" xfId="0" applyFont="1" applyBorder="1"/>
    <xf numFmtId="0" fontId="0" fillId="0" borderId="0" xfId="0" applyFont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 applyProtection="1">
      <alignment horizontal="center"/>
      <protection locked="0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top" wrapText="1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3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38100</xdr:rowOff>
        </xdr:from>
        <xdr:to>
          <xdr:col>10</xdr:col>
          <xdr:colOff>336550</xdr:colOff>
          <xdr:row>45</xdr:row>
          <xdr:rowOff>6350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12</xdr:col>
      <xdr:colOff>520700</xdr:colOff>
      <xdr:row>30</xdr:row>
      <xdr:rowOff>131722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7759700" cy="6399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25</xdr:row>
      <xdr:rowOff>183444</xdr:rowOff>
    </xdr:from>
    <xdr:to>
      <xdr:col>5</xdr:col>
      <xdr:colOff>1072443</xdr:colOff>
      <xdr:row>32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28</xdr:row>
      <xdr:rowOff>38268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_SHIPMAN\Documents\Jobs\Active\EAST%20CAROLINA%20UNIV-P1220476\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62" dataDxfId="161">
  <autoFilter ref="B4:E9"/>
  <sortState ref="B2:E120">
    <sortCondition ref="B1:B120"/>
  </sortState>
  <tableColumns count="4">
    <tableColumn id="1" name="Dell Order#" dataDxfId="160"/>
    <tableColumn id="2" name="SKU #" dataDxfId="159"/>
    <tableColumn id="3" name="Description" dataDxfId="158"/>
    <tableColumn id="4" name="Qty" dataDxfId="1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28" dataDxfId="127">
  <autoFilter ref="G3:G9"/>
  <tableColumns count="1">
    <tableColumn id="1" name="Login Methods" dataDxfId="126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25" dataDxfId="124">
  <autoFilter ref="I3:I8"/>
  <tableColumns count="1">
    <tableColumn id="1" name="Enable Methods" dataDxfId="12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22" dataDxfId="121">
  <autoFilter ref="K3:K8"/>
  <tableColumns count="1">
    <tableColumn id="1" name="Exec Methods" dataDxfId="120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19" dataDxfId="118">
  <autoFilter ref="M3:M6"/>
  <tableColumns count="1">
    <tableColumn id="1" name="Commands Methods" dataDxfId="117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116" dataDxfId="115">
  <autoFilter ref="O3:O5"/>
  <tableColumns count="1">
    <tableColumn id="1" name="Config-Commands" dataDxfId="114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113" dataDxfId="112">
  <autoFilter ref="Q3:Q4"/>
  <tableColumns count="1">
    <tableColumn id="1" name="Accounting" dataDxfId="111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E4:P57" totalsRowShown="0" headerRowDxfId="110" dataDxfId="109">
  <autoFilter ref="E4:P57"/>
  <tableColumns count="12">
    <tableColumn id="1" name="Name" dataDxfId="108"/>
    <tableColumn id="5" name="Connector" dataDxfId="107"/>
    <tableColumn id="2" name="Device Name" dataDxfId="106"/>
    <tableColumn id="3" name="Port" dataDxfId="105"/>
    <tableColumn id="4" name="Untagged" dataDxfId="104"/>
    <tableColumn id="8" name="Tagged" dataDxfId="103"/>
    <tableColumn id="11" name="Port State" dataDxfId="102"/>
    <tableColumn id="10" name="STP Port Type" dataDxfId="101"/>
    <tableColumn id="9" name="MTU" dataDxfId="100"/>
    <tableColumn id="12" name="Flowcontrol" dataDxfId="99"/>
    <tableColumn id="6" name="#" dataDxfId="98"/>
    <tableColumn id="7" name="Mode" dataDxfId="9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2" name="Table29521013" displayName="Table29521013" ref="A15:C23" totalsRowShown="0" headerRowDxfId="96" dataDxfId="95">
  <autoFilter ref="A15:C23"/>
  <tableColumns count="3">
    <tableColumn id="1" name="Interface" dataDxfId="94"/>
    <tableColumn id="2" name="IP /Netmask" dataDxfId="93"/>
    <tableColumn id="3" name="Required?" dataDxfId="9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3" name="Table30531114" displayName="Table30531114" ref="A26:C29" totalsRowShown="0" headerRowDxfId="91" dataDxfId="90" tableBorderDxfId="89">
  <autoFilter ref="A26:C29"/>
  <tableColumns count="3">
    <tableColumn id="1" name="Destination" dataDxfId="88"/>
    <tableColumn id="2" name="Next Hop" dataDxfId="87"/>
    <tableColumn id="3" name="Required?" dataDxfId="8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4" name="Table37591215" displayName="Table37591215" ref="A4:C13" totalsRowShown="0" headerRowDxfId="85" dataDxfId="84" tableBorderDxfId="83">
  <autoFilter ref="A4:C13"/>
  <tableColumns count="3">
    <tableColumn id="1" name="ID" dataDxfId="82"/>
    <tableColumn id="2" name="Description" dataDxfId="81"/>
    <tableColumn id="3" name="Required?" dataDxfId="8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6" dataDxfId="155">
  <autoFilter ref="G4:G7"/>
  <tableColumns count="1">
    <tableColumn id="1" name="Legend" dataDxfId="154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9" name="Table22213210" displayName="Table22213210" ref="E3:Q58" totalsRowShown="0" headerRowDxfId="79" dataDxfId="78">
  <autoFilter ref="E3:Q58"/>
  <tableColumns count="13">
    <tableColumn id="1" name="Name" dataDxfId="77"/>
    <tableColumn id="5" name="Connector" dataDxfId="76"/>
    <tableColumn id="2" name="Device Name" dataDxfId="75"/>
    <tableColumn id="3" name="Port" dataDxfId="74"/>
    <tableColumn id="4" name="Untagged" dataDxfId="73"/>
    <tableColumn id="8" name="Tagged" dataDxfId="72"/>
    <tableColumn id="9" name="Bond#"/>
    <tableColumn id="12" name="Port State"/>
    <tableColumn id="11" name="STP Port Type"/>
    <tableColumn id="13" name="MTU"/>
    <tableColumn id="10" name="Flow Control"/>
    <tableColumn id="6" name="#" dataDxfId="71"/>
    <tableColumn id="7" name="Mode" dataDxfId="70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9" name="Table305311121820" displayName="Table305311121820" ref="A29:B32" totalsRowShown="0" headerRowDxfId="69" dataDxfId="68" tableBorderDxfId="67">
  <autoFilter ref="A29:B32"/>
  <tableColumns count="2">
    <tableColumn id="1" name="Destination" dataDxfId="66"/>
    <tableColumn id="2" name="Next Hop" dataDxfId="65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0" name="Table2952101316171921" displayName="Table2952101316171921" ref="A16:B24" totalsRowShown="0" headerRowDxfId="64" dataDxfId="63">
  <autoFilter ref="A16:B24"/>
  <tableColumns count="2">
    <tableColumn id="1" name="Interface" dataDxfId="62"/>
    <tableColumn id="2" name="IP /Netmask" dataDxfId="61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10" name="Table3759121511" displayName="Table3759121511" ref="A4:C13" totalsRowShown="0" headerRowDxfId="60" dataDxfId="59" tableBorderDxfId="58">
  <autoFilter ref="A4:C13"/>
  <tableColumns count="3">
    <tableColumn id="1" name="ID" dataDxfId="57"/>
    <tableColumn id="2" name="Description" dataDxfId="56"/>
    <tableColumn id="3" name="Required?" dataDxfId="55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31" name="Table222132" displayName="Table222132" ref="E4:Q59" totalsRowShown="0" headerRowDxfId="54" dataDxfId="53">
  <autoFilter ref="E4:Q59"/>
  <tableColumns count="13">
    <tableColumn id="1" name="Name" dataDxfId="52"/>
    <tableColumn id="5" name="Connector" dataDxfId="51"/>
    <tableColumn id="2" name="Device Name" dataDxfId="50"/>
    <tableColumn id="3" name="Port " dataDxfId="49"/>
    <tableColumn id="4" name="Untagged" dataDxfId="48"/>
    <tableColumn id="8" name="Tagged" dataDxfId="47"/>
    <tableColumn id="9" name="Bond#"/>
    <tableColumn id="12" name="Port State"/>
    <tableColumn id="11" name="STP Port Type"/>
    <tableColumn id="13" name="MTU"/>
    <tableColumn id="10" name="Flow Control"/>
    <tableColumn id="6" name="#" dataDxfId="46"/>
    <tableColumn id="7" name="Mode" dataDxfId="45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7" name="Table3053111218" displayName="Table3053111218" ref="A39:B42" totalsRowShown="0" headerRowDxfId="44" dataDxfId="43" tableBorderDxfId="42">
  <autoFilter ref="A39:B42"/>
  <tableColumns count="2">
    <tableColumn id="1" name="Destination" dataDxfId="41"/>
    <tableColumn id="2" name="Next Hop" dataDxfId="4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8" name="Table29521013161719" displayName="Table29521013161719" ref="A15:B23" totalsRowShown="0" headerRowDxfId="33" dataDxfId="32">
  <autoFilter ref="A15:B23"/>
  <tableColumns count="2">
    <tableColumn id="1" name="Interface" dataDxfId="31"/>
    <tableColumn id="2" name="IP /Netmask" dataDxfId="30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1" name="Table3759121512" displayName="Table3759121512" ref="A4:C13" totalsRowShown="0" headerRowDxfId="39" dataDxfId="38" tableBorderDxfId="37">
  <autoFilter ref="A4:C13"/>
  <tableColumns count="3">
    <tableColumn id="1" name="ID" dataDxfId="36"/>
    <tableColumn id="2" name="Description" dataDxfId="35"/>
    <tableColumn id="3" name="Required?" dataDxfId="3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4" name="Table2125" displayName="Table2125" ref="S3:W13" totalsRowShown="0" headerRowDxfId="153" dataDxfId="152">
  <autoFilter ref="S3:W13"/>
  <tableColumns count="5">
    <tableColumn id="1" name="Network" dataDxfId="151"/>
    <tableColumn id="2" name="SAH" dataDxfId="150"/>
    <tableColumn id="3" name="OpenStack Controller" dataDxfId="149"/>
    <tableColumn id="4" name="OpenStack Compute" dataDxfId="148"/>
    <tableColumn id="5" name="Red Hat Ceph Storage" dataDxfId="147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3" name="Table6" displayName="Table6" ref="S3:S9" totalsRowShown="0" headerRowDxfId="146" dataDxfId="145">
  <autoFilter ref="S3:S9"/>
  <tableColumns count="1">
    <tableColumn id="1" name="Spanning-Tree Protocols" dataDxfId="14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43" dataDxfId="142">
  <autoFilter ref="U3:U20"/>
  <tableColumns count="1">
    <tableColumn id="1" name="STP Priorities" dataDxfId="141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40" dataDxfId="139">
  <autoFilter ref="W3:W8"/>
  <tableColumns count="1">
    <tableColumn id="1" name="Timezone" dataDxfId="13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37" dataDxfId="136">
  <autoFilter ref="Y3:Y6"/>
  <tableColumns count="1">
    <tableColumn id="1" name="SNMP Version" dataDxfId="135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34" dataDxfId="133">
  <autoFilter ref="AA3:AA5"/>
  <tableColumns count="1">
    <tableColumn id="1" name="SNMP Permission" dataDxfId="132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31" dataDxfId="130">
  <autoFilter ref="AC3:AC27"/>
  <tableColumns count="1">
    <tableColumn id="1" name="Syslog Facility" dataDxfId="12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08" t="s">
        <v>1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11" t="s">
        <v>6</v>
      </c>
      <c r="C13" s="212"/>
      <c r="D13" s="212"/>
      <c r="E13" s="212"/>
      <c r="F13" s="212"/>
      <c r="G13" s="212"/>
      <c r="H13" s="212"/>
      <c r="I13" s="212"/>
      <c r="J13" s="212"/>
      <c r="K13" s="212"/>
      <c r="L13" s="213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14" t="s">
        <v>11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6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17" t="s">
        <v>15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9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20" t="s">
        <v>24</v>
      </c>
      <c r="C34" s="221"/>
      <c r="D34" s="221"/>
      <c r="E34" s="221"/>
      <c r="F34" s="221"/>
      <c r="G34" s="221"/>
      <c r="H34" s="221"/>
      <c r="I34" s="221"/>
      <c r="J34" s="221"/>
      <c r="K34" s="221"/>
      <c r="L34" s="222"/>
      <c r="M34" s="9"/>
    </row>
    <row r="35" spans="1:13" ht="15" thickBot="1" x14ac:dyDescent="0.4">
      <c r="A35" s="4"/>
      <c r="B35" s="201" t="s">
        <v>25</v>
      </c>
      <c r="C35" s="202"/>
      <c r="D35" s="203"/>
      <c r="E35" s="201" t="s">
        <v>26</v>
      </c>
      <c r="F35" s="202"/>
      <c r="G35" s="203"/>
      <c r="H35" s="201" t="s">
        <v>27</v>
      </c>
      <c r="I35" s="202"/>
      <c r="J35" s="203"/>
      <c r="K35" s="201" t="s">
        <v>28</v>
      </c>
      <c r="L35" s="203"/>
      <c r="M35" s="9"/>
    </row>
    <row r="36" spans="1:13" x14ac:dyDescent="0.35">
      <c r="A36" s="4"/>
      <c r="B36" s="204">
        <v>1</v>
      </c>
      <c r="C36" s="205"/>
      <c r="D36" s="205"/>
      <c r="E36" s="206"/>
      <c r="F36" s="205"/>
      <c r="G36" s="205"/>
      <c r="H36" s="205"/>
      <c r="I36" s="205"/>
      <c r="J36" s="205"/>
      <c r="K36" s="205"/>
      <c r="L36" s="207"/>
      <c r="M36" s="9"/>
    </row>
    <row r="37" spans="1:13" x14ac:dyDescent="0.35">
      <c r="A37" s="4"/>
      <c r="B37" s="198">
        <v>1.1000000000000001</v>
      </c>
      <c r="C37" s="199"/>
      <c r="D37" s="199"/>
      <c r="E37" s="199"/>
      <c r="F37" s="199"/>
      <c r="G37" s="199"/>
      <c r="H37" s="199"/>
      <c r="I37" s="199"/>
      <c r="J37" s="199"/>
      <c r="K37" s="199"/>
      <c r="L37" s="200"/>
      <c r="M37" s="9"/>
    </row>
    <row r="38" spans="1:13" x14ac:dyDescent="0.35">
      <c r="A38" s="4"/>
      <c r="B38" s="198">
        <v>1.2</v>
      </c>
      <c r="C38" s="199"/>
      <c r="D38" s="199"/>
      <c r="E38" s="199"/>
      <c r="F38" s="199"/>
      <c r="G38" s="199"/>
      <c r="H38" s="199"/>
      <c r="I38" s="199"/>
      <c r="J38" s="199"/>
      <c r="K38" s="199"/>
      <c r="L38" s="200"/>
      <c r="M38" s="9"/>
    </row>
    <row r="39" spans="1:13" ht="15" thickBot="1" x14ac:dyDescent="0.4">
      <c r="A39" s="4"/>
      <c r="B39" s="195">
        <v>1.3</v>
      </c>
      <c r="C39" s="196"/>
      <c r="D39" s="196"/>
      <c r="E39" s="196"/>
      <c r="F39" s="196"/>
      <c r="G39" s="196"/>
      <c r="H39" s="196"/>
      <c r="I39" s="196"/>
      <c r="J39" s="196"/>
      <c r="K39" s="196"/>
      <c r="L39" s="197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9"/>
  <sheetViews>
    <sheetView zoomScale="80" zoomScaleNormal="80" workbookViewId="0">
      <pane ySplit="4" topLeftCell="A5" activePane="bottomLeft" state="frozen"/>
      <selection pane="bottomLeft" activeCell="A5" sqref="A5"/>
    </sheetView>
  </sheetViews>
  <sheetFormatPr defaultColWidth="9.26953125" defaultRowHeight="14.5" x14ac:dyDescent="0.35"/>
  <cols>
    <col min="1" max="1" width="16.1796875" style="137" bestFit="1" customWidth="1"/>
    <col min="2" max="2" width="23.54296875" style="137" bestFit="1" customWidth="1"/>
    <col min="3" max="3" width="9.26953125" style="137"/>
    <col min="5" max="5" width="16.1796875" bestFit="1" customWidth="1"/>
    <col min="6" max="6" width="19.26953125" bestFit="1" customWidth="1"/>
    <col min="7" max="7" width="20.453125" customWidth="1"/>
    <col min="8" max="8" width="18.36328125" customWidth="1"/>
    <col min="9" max="9" width="14.1796875" bestFit="1" customWidth="1"/>
    <col min="10" max="10" width="18.54296875" customWidth="1"/>
    <col min="11" max="11" width="11.81640625" bestFit="1" customWidth="1"/>
    <col min="12" max="12" width="14.26953125" bestFit="1" customWidth="1"/>
    <col min="13" max="13" width="18.81640625" bestFit="1" customWidth="1"/>
    <col min="14" max="14" width="9.81640625" bestFit="1" customWidth="1"/>
    <col min="15" max="15" width="16.81640625" bestFit="1" customWidth="1"/>
    <col min="16" max="16" width="6.54296875" bestFit="1" customWidth="1"/>
    <col min="17" max="17" width="10.81640625" bestFit="1" customWidth="1"/>
    <col min="20" max="20" width="9.26953125" customWidth="1"/>
    <col min="25" max="25" width="9.26953125" style="137"/>
  </cols>
  <sheetData>
    <row r="1" spans="1:25" x14ac:dyDescent="0.35">
      <c r="A1" s="39"/>
      <c r="B1" s="39"/>
      <c r="C1" s="39"/>
    </row>
    <row r="2" spans="1:25" x14ac:dyDescent="0.35">
      <c r="A2"/>
      <c r="B2"/>
      <c r="C2"/>
      <c r="E2" s="286" t="s">
        <v>308</v>
      </c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S2" s="125"/>
      <c r="T2" s="125"/>
      <c r="U2" s="125"/>
      <c r="V2" s="125"/>
      <c r="W2" s="125"/>
      <c r="X2" s="125"/>
      <c r="Y2" s="125"/>
    </row>
    <row r="3" spans="1:25" x14ac:dyDescent="0.35">
      <c r="A3" s="292" t="s">
        <v>44</v>
      </c>
      <c r="B3" s="293"/>
      <c r="C3" s="34" t="s">
        <v>222</v>
      </c>
      <c r="E3" s="294" t="s">
        <v>36</v>
      </c>
      <c r="F3" s="289"/>
      <c r="G3" s="289" t="s">
        <v>49</v>
      </c>
      <c r="H3" s="289"/>
      <c r="I3" s="289" t="s">
        <v>44</v>
      </c>
      <c r="J3" s="289"/>
      <c r="K3" s="151"/>
      <c r="L3" s="295" t="s">
        <v>298</v>
      </c>
      <c r="M3" s="296"/>
      <c r="N3" s="296"/>
      <c r="O3" s="297"/>
      <c r="P3" s="289" t="s">
        <v>45</v>
      </c>
      <c r="Q3" s="290"/>
      <c r="S3" s="324" t="s">
        <v>54</v>
      </c>
      <c r="T3" s="325"/>
      <c r="U3" s="320"/>
      <c r="V3" s="321"/>
      <c r="W3" s="321"/>
      <c r="X3" s="322"/>
      <c r="Y3" s="146"/>
    </row>
    <row r="4" spans="1:25" x14ac:dyDescent="0.35">
      <c r="A4" s="39" t="s">
        <v>69</v>
      </c>
      <c r="B4" s="39" t="s">
        <v>31</v>
      </c>
      <c r="C4" s="39" t="s">
        <v>222</v>
      </c>
      <c r="E4" s="34" t="s">
        <v>61</v>
      </c>
      <c r="F4" s="35" t="s">
        <v>62</v>
      </c>
      <c r="G4" s="35" t="s">
        <v>52</v>
      </c>
      <c r="H4" s="35" t="s">
        <v>555</v>
      </c>
      <c r="I4" s="49" t="s">
        <v>46</v>
      </c>
      <c r="J4" s="49" t="s">
        <v>47</v>
      </c>
      <c r="K4" s="49" t="s">
        <v>379</v>
      </c>
      <c r="L4" s="49" t="s">
        <v>299</v>
      </c>
      <c r="M4" s="49" t="s">
        <v>300</v>
      </c>
      <c r="N4" s="49" t="s">
        <v>301</v>
      </c>
      <c r="O4" s="49" t="s">
        <v>302</v>
      </c>
      <c r="P4" s="49" t="s">
        <v>50</v>
      </c>
      <c r="Q4" s="49" t="s">
        <v>51</v>
      </c>
      <c r="S4" s="326" t="s">
        <v>53</v>
      </c>
      <c r="T4" s="327"/>
      <c r="U4" s="320"/>
      <c r="V4" s="321"/>
      <c r="W4" s="321"/>
      <c r="X4" s="322"/>
      <c r="Y4" s="146"/>
    </row>
    <row r="5" spans="1:25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230</v>
      </c>
      <c r="F5" s="36" t="s">
        <v>291</v>
      </c>
      <c r="G5" s="36" t="s">
        <v>224</v>
      </c>
      <c r="H5" s="38" t="s">
        <v>556</v>
      </c>
      <c r="I5" s="38" t="s">
        <v>38</v>
      </c>
      <c r="J5" s="130" t="str">
        <f>CONCATENATE(OOB,",",Provisioner,",",PrivAPI,",",Storage,",",ExtAPI,)</f>
        <v>110,120,140,170,190</v>
      </c>
      <c r="K5" s="130" t="s">
        <v>380</v>
      </c>
      <c r="L5" s="130" t="s">
        <v>303</v>
      </c>
      <c r="M5" s="130" t="s">
        <v>306</v>
      </c>
      <c r="N5" s="130">
        <v>9216</v>
      </c>
      <c r="O5" s="130" t="s">
        <v>304</v>
      </c>
      <c r="P5" s="48">
        <v>1</v>
      </c>
      <c r="Q5" s="61" t="s">
        <v>39</v>
      </c>
      <c r="S5" s="324" t="s">
        <v>42</v>
      </c>
      <c r="T5" s="325"/>
      <c r="U5" s="320"/>
      <c r="V5" s="321"/>
      <c r="W5" s="321"/>
      <c r="X5" s="322"/>
      <c r="Y5" s="146"/>
    </row>
    <row r="6" spans="1:25" x14ac:dyDescent="0.35">
      <c r="A6" s="39">
        <f>Provisioner</f>
        <v>120</v>
      </c>
      <c r="B6" s="126" t="str">
        <f>Prov_name</f>
        <v>Provisioner</v>
      </c>
      <c r="C6" s="39" t="s">
        <v>223</v>
      </c>
      <c r="E6" s="36" t="s">
        <v>231</v>
      </c>
      <c r="F6" s="36" t="s">
        <v>291</v>
      </c>
      <c r="G6" s="36" t="s">
        <v>225</v>
      </c>
      <c r="H6" s="38" t="s">
        <v>556</v>
      </c>
      <c r="I6" s="38" t="s">
        <v>38</v>
      </c>
      <c r="J6" s="61" t="str">
        <f>CONCATENATE(TenTunnel,",",PrivAPI,",",Storage,",",TenantBeg,"-",TenantEnd)</f>
        <v>130,140,170,201-250</v>
      </c>
      <c r="K6" s="130" t="s">
        <v>380</v>
      </c>
      <c r="L6" s="130" t="s">
        <v>303</v>
      </c>
      <c r="M6" s="130" t="s">
        <v>306</v>
      </c>
      <c r="N6" s="130">
        <v>9216</v>
      </c>
      <c r="O6" s="130" t="s">
        <v>304</v>
      </c>
      <c r="P6" s="48">
        <v>2</v>
      </c>
      <c r="Q6" s="61" t="s">
        <v>39</v>
      </c>
      <c r="S6" s="326" t="s">
        <v>71</v>
      </c>
      <c r="T6" s="327"/>
      <c r="U6" s="320" t="str">
        <f>S4048_2_FW</f>
        <v>fw: 9.11(0.0P2)</v>
      </c>
      <c r="V6" s="321"/>
      <c r="W6" s="321"/>
      <c r="X6" s="322"/>
      <c r="Y6" s="146"/>
    </row>
    <row r="7" spans="1:25" x14ac:dyDescent="0.35">
      <c r="A7" s="39">
        <f>TenTunnel</f>
        <v>130</v>
      </c>
      <c r="B7" s="126" t="str">
        <f>TenTunnelName</f>
        <v xml:space="preserve">Tenant Tunneling </v>
      </c>
      <c r="C7" s="39" t="s">
        <v>223</v>
      </c>
      <c r="E7" s="36" t="s">
        <v>232</v>
      </c>
      <c r="F7" s="36" t="s">
        <v>291</v>
      </c>
      <c r="G7" s="127" t="s">
        <v>226</v>
      </c>
      <c r="H7" s="38" t="s">
        <v>556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380</v>
      </c>
      <c r="L7" s="130" t="s">
        <v>303</v>
      </c>
      <c r="M7" s="130" t="s">
        <v>306</v>
      </c>
      <c r="N7" s="130">
        <v>9216</v>
      </c>
      <c r="O7" s="130" t="s">
        <v>304</v>
      </c>
      <c r="P7" s="48">
        <v>3</v>
      </c>
      <c r="Q7" s="61" t="s">
        <v>39</v>
      </c>
    </row>
    <row r="8" spans="1:25" x14ac:dyDescent="0.35">
      <c r="A8" s="39">
        <f>PrivAPI</f>
        <v>140</v>
      </c>
      <c r="B8" s="126" t="str">
        <f>PrivAPI_name</f>
        <v>Private API</v>
      </c>
      <c r="C8" s="39" t="s">
        <v>223</v>
      </c>
      <c r="E8" s="36" t="s">
        <v>233</v>
      </c>
      <c r="F8" s="36" t="s">
        <v>291</v>
      </c>
      <c r="G8" s="128" t="s">
        <v>227</v>
      </c>
      <c r="H8" s="38" t="s">
        <v>556</v>
      </c>
      <c r="I8" s="127" t="s">
        <v>38</v>
      </c>
      <c r="J8" s="61" t="str">
        <f>CONCATENATE(TenTunnel,",",PrivAPI,",",Storage,",",TenantBeg,"-",TenantEnd)</f>
        <v>130,140,170,201-250</v>
      </c>
      <c r="K8" s="130" t="s">
        <v>380</v>
      </c>
      <c r="L8" s="130" t="s">
        <v>303</v>
      </c>
      <c r="M8" s="130" t="s">
        <v>306</v>
      </c>
      <c r="N8" s="130">
        <v>9216</v>
      </c>
      <c r="O8" s="130" t="s">
        <v>304</v>
      </c>
      <c r="P8" s="48">
        <v>4</v>
      </c>
      <c r="Q8" s="61" t="s">
        <v>39</v>
      </c>
      <c r="S8" s="317" t="s">
        <v>167</v>
      </c>
      <c r="T8" s="318"/>
      <c r="U8" s="319"/>
      <c r="V8" s="328" t="s">
        <v>289</v>
      </c>
      <c r="W8" s="329"/>
      <c r="X8" s="330"/>
      <c r="Y8" s="139"/>
    </row>
    <row r="9" spans="1:25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234</v>
      </c>
      <c r="F9" s="36" t="s">
        <v>294</v>
      </c>
      <c r="G9" s="127" t="s">
        <v>214</v>
      </c>
      <c r="H9" s="38" t="s">
        <v>556</v>
      </c>
      <c r="I9" s="127" t="s">
        <v>38</v>
      </c>
      <c r="J9" s="128" t="str">
        <f>CONCATENATE(TenTunnel,",",PrivAPI,",",TenantBeg,"-",TenantEnd)</f>
        <v>130,140,201-250</v>
      </c>
      <c r="K9" s="130" t="s">
        <v>380</v>
      </c>
      <c r="L9" s="130" t="s">
        <v>303</v>
      </c>
      <c r="M9" s="130" t="s">
        <v>306</v>
      </c>
      <c r="N9" s="130">
        <v>9216</v>
      </c>
      <c r="O9" s="130" t="s">
        <v>304</v>
      </c>
      <c r="P9" s="48">
        <v>5</v>
      </c>
      <c r="Q9" s="61" t="s">
        <v>39</v>
      </c>
      <c r="S9" s="331" t="s">
        <v>55</v>
      </c>
      <c r="T9" s="332"/>
      <c r="U9" s="333"/>
      <c r="V9" s="320"/>
      <c r="W9" s="321"/>
      <c r="X9" s="322"/>
      <c r="Y9" s="146"/>
    </row>
    <row r="10" spans="1:25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235</v>
      </c>
      <c r="F10" s="36" t="s">
        <v>294</v>
      </c>
      <c r="G10" s="127" t="s">
        <v>215</v>
      </c>
      <c r="H10" s="38" t="s">
        <v>556</v>
      </c>
      <c r="I10" s="127" t="s">
        <v>38</v>
      </c>
      <c r="J10" s="128" t="str">
        <f>CONCATENATE(TenTunnel,",",PrivAPI,",",TenantBeg,"-",TenantEnd)</f>
        <v>130,140,201-250</v>
      </c>
      <c r="K10" s="130" t="s">
        <v>380</v>
      </c>
      <c r="L10" s="130" t="s">
        <v>303</v>
      </c>
      <c r="M10" s="130" t="s">
        <v>306</v>
      </c>
      <c r="N10" s="130">
        <v>9216</v>
      </c>
      <c r="O10" s="130" t="s">
        <v>304</v>
      </c>
      <c r="P10" s="48">
        <v>6</v>
      </c>
      <c r="Q10" s="61" t="s">
        <v>39</v>
      </c>
      <c r="S10" s="334" t="s">
        <v>56</v>
      </c>
      <c r="T10" s="335"/>
      <c r="U10" s="336"/>
      <c r="V10" s="320">
        <v>20480</v>
      </c>
      <c r="W10" s="321"/>
      <c r="X10" s="322"/>
      <c r="Y10" s="146"/>
    </row>
    <row r="11" spans="1:25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236</v>
      </c>
      <c r="F11" s="36" t="s">
        <v>294</v>
      </c>
      <c r="G11" s="127" t="s">
        <v>216</v>
      </c>
      <c r="H11" s="38" t="s">
        <v>556</v>
      </c>
      <c r="I11" s="127" t="s">
        <v>38</v>
      </c>
      <c r="J11" s="128" t="str">
        <f>CONCATENATE(TenTunnel,",",PrivAPI,",",TenantBeg,"-",TenantEnd)</f>
        <v>130,140,201-250</v>
      </c>
      <c r="K11" s="130" t="s">
        <v>380</v>
      </c>
      <c r="L11" s="130" t="s">
        <v>303</v>
      </c>
      <c r="M11" s="130" t="s">
        <v>306</v>
      </c>
      <c r="N11" s="130">
        <v>9216</v>
      </c>
      <c r="O11" s="130" t="s">
        <v>304</v>
      </c>
      <c r="P11" s="48">
        <v>7</v>
      </c>
      <c r="Q11" s="61" t="s">
        <v>39</v>
      </c>
    </row>
    <row r="12" spans="1:25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237</v>
      </c>
      <c r="F12" s="36" t="s">
        <v>37</v>
      </c>
      <c r="G12" s="38" t="s">
        <v>374</v>
      </c>
      <c r="H12" s="127"/>
      <c r="I12" s="127" t="s">
        <v>38</v>
      </c>
      <c r="J12" s="128"/>
      <c r="K12" s="128"/>
      <c r="L12" s="130" t="s">
        <v>229</v>
      </c>
      <c r="M12" s="130"/>
      <c r="N12" s="130"/>
      <c r="O12" s="130"/>
      <c r="P12" s="48"/>
      <c r="Q12" s="61"/>
      <c r="S12" s="317" t="s">
        <v>59</v>
      </c>
      <c r="T12" s="318"/>
      <c r="U12" s="319"/>
      <c r="V12" s="320"/>
      <c r="W12" s="321"/>
      <c r="X12" s="322"/>
      <c r="Y12" s="146"/>
    </row>
    <row r="13" spans="1:25" x14ac:dyDescent="0.35">
      <c r="A13" s="39" t="str">
        <f>CONCATENATE(TenantBeg,"-",TenantEnd)</f>
        <v>201-250</v>
      </c>
      <c r="B13" s="126" t="s">
        <v>228</v>
      </c>
      <c r="C13" s="39" t="s">
        <v>57</v>
      </c>
      <c r="E13" s="36" t="s">
        <v>238</v>
      </c>
      <c r="F13" s="36" t="s">
        <v>37</v>
      </c>
      <c r="G13" s="38" t="s">
        <v>374</v>
      </c>
      <c r="H13" s="127"/>
      <c r="I13" s="127" t="s">
        <v>38</v>
      </c>
      <c r="J13" s="128"/>
      <c r="K13" s="128"/>
      <c r="L13" s="130" t="s">
        <v>229</v>
      </c>
      <c r="M13" s="130"/>
      <c r="N13" s="130"/>
      <c r="O13" s="130"/>
      <c r="P13" s="48"/>
      <c r="Q13" s="61"/>
      <c r="S13" s="314" t="s">
        <v>60</v>
      </c>
      <c r="T13" s="315"/>
      <c r="U13" s="316"/>
      <c r="V13" s="328">
        <f>VLTDOMAIN</f>
        <v>1</v>
      </c>
      <c r="W13" s="329"/>
      <c r="X13" s="330"/>
      <c r="Y13" s="139"/>
    </row>
    <row r="14" spans="1:25" x14ac:dyDescent="0.35">
      <c r="A14" s="294" t="s">
        <v>63</v>
      </c>
      <c r="B14" s="290"/>
      <c r="E14" s="36" t="s">
        <v>239</v>
      </c>
      <c r="F14" s="36" t="s">
        <v>37</v>
      </c>
      <c r="G14" s="38" t="s">
        <v>374</v>
      </c>
      <c r="H14" s="127"/>
      <c r="I14" s="127" t="s">
        <v>38</v>
      </c>
      <c r="J14" s="128"/>
      <c r="K14" s="128"/>
      <c r="L14" s="130" t="s">
        <v>229</v>
      </c>
      <c r="M14" s="130"/>
      <c r="N14" s="130"/>
      <c r="O14" s="130"/>
      <c r="P14" s="48"/>
      <c r="Q14" s="61"/>
      <c r="S14" s="314" t="s">
        <v>166</v>
      </c>
      <c r="T14" s="315"/>
      <c r="U14" s="316"/>
      <c r="V14" s="320">
        <v>2</v>
      </c>
      <c r="W14" s="321"/>
      <c r="X14" s="322"/>
      <c r="Y14" s="146"/>
    </row>
    <row r="15" spans="1:25" x14ac:dyDescent="0.35">
      <c r="A15" s="39" t="s">
        <v>36</v>
      </c>
      <c r="B15" s="39" t="s">
        <v>64</v>
      </c>
      <c r="E15" s="36" t="s">
        <v>240</v>
      </c>
      <c r="F15" s="36" t="s">
        <v>37</v>
      </c>
      <c r="G15" s="38" t="s">
        <v>374</v>
      </c>
      <c r="H15" s="127"/>
      <c r="I15" s="127" t="s">
        <v>38</v>
      </c>
      <c r="J15" s="128"/>
      <c r="K15" s="128"/>
      <c r="L15" s="130" t="s">
        <v>229</v>
      </c>
      <c r="M15" s="130"/>
      <c r="N15" s="130"/>
      <c r="O15" s="130"/>
      <c r="P15" s="48"/>
      <c r="Q15" s="61"/>
      <c r="S15" s="317" t="s">
        <v>67</v>
      </c>
      <c r="T15" s="318"/>
      <c r="U15" s="319"/>
      <c r="V15" s="320">
        <v>1</v>
      </c>
      <c r="W15" s="321"/>
      <c r="X15" s="322"/>
      <c r="Y15" s="146"/>
    </row>
    <row r="16" spans="1:25" x14ac:dyDescent="0.35">
      <c r="A16" s="39" t="s">
        <v>372</v>
      </c>
      <c r="B16" s="39" t="str">
        <f>S4048_2_OOB_IP</f>
        <v>192.168.110.192</v>
      </c>
      <c r="E16" s="36" t="s">
        <v>241</v>
      </c>
      <c r="F16" s="36" t="s">
        <v>294</v>
      </c>
      <c r="G16" s="127" t="s">
        <v>217</v>
      </c>
      <c r="H16" s="38" t="s">
        <v>557</v>
      </c>
      <c r="I16" s="127" t="s">
        <v>38</v>
      </c>
      <c r="J16" s="127">
        <f>Storage</f>
        <v>170</v>
      </c>
      <c r="K16" s="130" t="s">
        <v>380</v>
      </c>
      <c r="L16" s="130" t="s">
        <v>303</v>
      </c>
      <c r="M16" s="130" t="s">
        <v>306</v>
      </c>
      <c r="N16" s="130">
        <v>9216</v>
      </c>
      <c r="O16" s="130" t="s">
        <v>304</v>
      </c>
      <c r="P16" s="48">
        <v>12</v>
      </c>
      <c r="Q16" s="61" t="s">
        <v>39</v>
      </c>
    </row>
    <row r="17" spans="1:25" x14ac:dyDescent="0.35">
      <c r="A17" s="39">
        <f>OOB</f>
        <v>110</v>
      </c>
      <c r="B17" s="39"/>
      <c r="E17" s="36" t="s">
        <v>242</v>
      </c>
      <c r="F17" s="36" t="s">
        <v>294</v>
      </c>
      <c r="G17" s="127" t="s">
        <v>218</v>
      </c>
      <c r="H17" s="38" t="s">
        <v>557</v>
      </c>
      <c r="I17" s="127" t="s">
        <v>38</v>
      </c>
      <c r="J17" s="127">
        <f>Storage</f>
        <v>170</v>
      </c>
      <c r="K17" s="130" t="s">
        <v>380</v>
      </c>
      <c r="L17" s="130" t="s">
        <v>303</v>
      </c>
      <c r="M17" s="130" t="s">
        <v>306</v>
      </c>
      <c r="N17" s="130">
        <v>9216</v>
      </c>
      <c r="O17" s="130" t="s">
        <v>304</v>
      </c>
      <c r="P17" s="48">
        <v>13</v>
      </c>
      <c r="Q17" s="61" t="s">
        <v>39</v>
      </c>
      <c r="S17" s="298" t="s">
        <v>70</v>
      </c>
      <c r="T17" s="299"/>
      <c r="U17" s="299"/>
      <c r="V17" s="299"/>
      <c r="W17" s="299"/>
      <c r="X17" s="300"/>
      <c r="Y17" s="140"/>
    </row>
    <row r="18" spans="1:25" x14ac:dyDescent="0.35">
      <c r="A18" s="39">
        <f>Provisioner</f>
        <v>120</v>
      </c>
      <c r="B18" s="39"/>
      <c r="E18" s="36" t="s">
        <v>243</v>
      </c>
      <c r="F18" s="36" t="s">
        <v>294</v>
      </c>
      <c r="G18" s="127" t="s">
        <v>219</v>
      </c>
      <c r="H18" s="38" t="s">
        <v>557</v>
      </c>
      <c r="I18" s="127" t="s">
        <v>38</v>
      </c>
      <c r="J18" s="127">
        <f>Storage</f>
        <v>170</v>
      </c>
      <c r="K18" s="130" t="s">
        <v>380</v>
      </c>
      <c r="L18" s="130" t="s">
        <v>303</v>
      </c>
      <c r="M18" s="130" t="s">
        <v>306</v>
      </c>
      <c r="N18" s="130">
        <v>9216</v>
      </c>
      <c r="O18" s="130" t="s">
        <v>304</v>
      </c>
      <c r="P18" s="48">
        <v>14</v>
      </c>
      <c r="Q18" s="61" t="s">
        <v>39</v>
      </c>
      <c r="S18" s="305"/>
      <c r="T18" s="306"/>
      <c r="U18" s="306"/>
      <c r="V18" s="306"/>
      <c r="W18" s="306"/>
      <c r="X18" s="307"/>
      <c r="Y18" s="141"/>
    </row>
    <row r="19" spans="1:25" x14ac:dyDescent="0.35">
      <c r="A19" s="39">
        <f>PrivAPI</f>
        <v>140</v>
      </c>
      <c r="B19" s="39"/>
      <c r="E19" s="36" t="s">
        <v>244</v>
      </c>
      <c r="F19" s="36" t="s">
        <v>37</v>
      </c>
      <c r="G19" s="38" t="s">
        <v>374</v>
      </c>
      <c r="H19" s="127"/>
      <c r="I19" s="127"/>
      <c r="J19" s="128"/>
      <c r="K19" s="128"/>
      <c r="L19" s="130" t="s">
        <v>229</v>
      </c>
      <c r="M19" s="130"/>
      <c r="N19" s="130"/>
      <c r="O19" s="130"/>
      <c r="P19" s="48" t="s">
        <v>38</v>
      </c>
      <c r="Q19" s="48" t="s">
        <v>38</v>
      </c>
      <c r="S19" s="308"/>
      <c r="T19" s="309"/>
      <c r="U19" s="309"/>
      <c r="V19" s="309"/>
      <c r="W19" s="309"/>
      <c r="X19" s="310"/>
      <c r="Y19" s="141"/>
    </row>
    <row r="20" spans="1:25" x14ac:dyDescent="0.35">
      <c r="A20" s="39">
        <f>Storage</f>
        <v>170</v>
      </c>
      <c r="B20" s="39"/>
      <c r="E20" s="36" t="s">
        <v>245</v>
      </c>
      <c r="F20" s="36" t="s">
        <v>37</v>
      </c>
      <c r="G20" s="38" t="s">
        <v>374</v>
      </c>
      <c r="H20" s="121"/>
      <c r="I20" s="121"/>
      <c r="J20" s="48"/>
      <c r="K20" s="48"/>
      <c r="L20" s="130" t="s">
        <v>229</v>
      </c>
      <c r="M20" s="130"/>
      <c r="N20" s="130"/>
      <c r="O20" s="130"/>
      <c r="P20" s="48" t="s">
        <v>38</v>
      </c>
      <c r="Q20" s="48" t="s">
        <v>38</v>
      </c>
      <c r="S20" s="305"/>
      <c r="T20" s="306"/>
      <c r="U20" s="306"/>
      <c r="V20" s="306"/>
      <c r="W20" s="306"/>
      <c r="X20" s="307"/>
      <c r="Y20" s="141"/>
    </row>
    <row r="21" spans="1:25" x14ac:dyDescent="0.35">
      <c r="A21" s="39">
        <f>CephCluster</f>
        <v>180</v>
      </c>
      <c r="B21" s="39"/>
      <c r="E21" s="36" t="s">
        <v>246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308"/>
      <c r="T21" s="309"/>
      <c r="U21" s="309"/>
      <c r="V21" s="309"/>
      <c r="W21" s="309"/>
      <c r="X21" s="310"/>
      <c r="Y21" s="141"/>
    </row>
    <row r="22" spans="1:25" x14ac:dyDescent="0.35">
      <c r="A22" s="39">
        <f>ExtAPI</f>
        <v>190</v>
      </c>
      <c r="B22" s="39"/>
      <c r="E22" s="36" t="s">
        <v>247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 x14ac:dyDescent="0.35">
      <c r="A23" s="39" t="str">
        <f>CONCATENATE(TenantBeg,"-",TenantEnd)</f>
        <v>201-250</v>
      </c>
      <c r="B23" s="39"/>
      <c r="E23" s="36" t="s">
        <v>248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ht="31.5" customHeight="1" x14ac:dyDescent="0.35">
      <c r="A24"/>
      <c r="B24"/>
      <c r="E24" s="36" t="s">
        <v>249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 x14ac:dyDescent="0.35">
      <c r="E25" s="36" t="s">
        <v>250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 x14ac:dyDescent="0.35">
      <c r="E26" s="36" t="s">
        <v>251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 x14ac:dyDescent="0.35">
      <c r="E27" s="36" t="s">
        <v>252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 x14ac:dyDescent="0.35">
      <c r="E28" s="36" t="s">
        <v>253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 x14ac:dyDescent="0.35">
      <c r="C29" s="124"/>
      <c r="E29" s="36" t="s">
        <v>254</v>
      </c>
      <c r="F29" s="36" t="s">
        <v>291</v>
      </c>
      <c r="G29" s="36" t="s">
        <v>224</v>
      </c>
      <c r="H29" s="38" t="s">
        <v>558</v>
      </c>
      <c r="I29" s="127" t="s">
        <v>38</v>
      </c>
      <c r="J29" s="122" t="str">
        <f>CONCATENATE(ExtAPI,",",EXTTen)</f>
        <v>190,191</v>
      </c>
      <c r="K29" s="61" t="s">
        <v>381</v>
      </c>
      <c r="L29" s="130" t="s">
        <v>303</v>
      </c>
      <c r="M29" s="130" t="s">
        <v>306</v>
      </c>
      <c r="N29" s="130">
        <v>9216</v>
      </c>
      <c r="O29" s="130" t="s">
        <v>304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 x14ac:dyDescent="0.35">
      <c r="E30" s="36" t="s">
        <v>255</v>
      </c>
      <c r="F30" s="36" t="s">
        <v>291</v>
      </c>
      <c r="G30" s="36" t="s">
        <v>225</v>
      </c>
      <c r="H30" s="38" t="s">
        <v>558</v>
      </c>
      <c r="I30" s="127" t="s">
        <v>38</v>
      </c>
      <c r="J30" s="122" t="str">
        <f>CONCATENATE(ExtAPI,",",EXTTen)</f>
        <v>190,191</v>
      </c>
      <c r="K30" s="61" t="s">
        <v>381</v>
      </c>
      <c r="L30" s="130" t="s">
        <v>303</v>
      </c>
      <c r="M30" s="130" t="s">
        <v>306</v>
      </c>
      <c r="N30" s="130">
        <v>9216</v>
      </c>
      <c r="O30" s="130" t="s">
        <v>304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 x14ac:dyDescent="0.35">
      <c r="E31" s="36" t="s">
        <v>256</v>
      </c>
      <c r="F31" s="36" t="s">
        <v>291</v>
      </c>
      <c r="G31" s="127" t="s">
        <v>226</v>
      </c>
      <c r="H31" s="38" t="s">
        <v>558</v>
      </c>
      <c r="I31" s="127" t="s">
        <v>38</v>
      </c>
      <c r="J31" s="122" t="str">
        <f>CONCATENATE(ExtAPI,",",EXTTen)</f>
        <v>190,191</v>
      </c>
      <c r="K31" s="61" t="s">
        <v>381</v>
      </c>
      <c r="L31" s="130" t="s">
        <v>303</v>
      </c>
      <c r="M31" s="130" t="s">
        <v>306</v>
      </c>
      <c r="N31" s="130">
        <v>9216</v>
      </c>
      <c r="O31" s="130" t="s">
        <v>304</v>
      </c>
      <c r="P31" s="48">
        <v>27</v>
      </c>
      <c r="Q31" s="61" t="s">
        <v>39</v>
      </c>
    </row>
    <row r="32" spans="1:25" x14ac:dyDescent="0.35">
      <c r="A32" s="285"/>
      <c r="B32" s="285"/>
      <c r="C32" s="285"/>
      <c r="E32" s="36" t="s">
        <v>257</v>
      </c>
      <c r="F32" s="36" t="s">
        <v>291</v>
      </c>
      <c r="G32" s="128" t="s">
        <v>227</v>
      </c>
      <c r="H32" s="38" t="s">
        <v>558</v>
      </c>
      <c r="I32" s="127" t="s">
        <v>38</v>
      </c>
      <c r="J32" s="122" t="str">
        <f>CONCATENATE(ExtAPI,",",EXTTen)</f>
        <v>190,191</v>
      </c>
      <c r="K32" s="61" t="s">
        <v>381</v>
      </c>
      <c r="L32" s="130" t="s">
        <v>303</v>
      </c>
      <c r="M32" s="130" t="s">
        <v>306</v>
      </c>
      <c r="N32" s="130">
        <v>9216</v>
      </c>
      <c r="O32" s="130" t="s">
        <v>304</v>
      </c>
      <c r="P32" s="48">
        <v>28</v>
      </c>
      <c r="Q32" s="61" t="s">
        <v>39</v>
      </c>
    </row>
    <row r="33" spans="1:17" x14ac:dyDescent="0.35">
      <c r="A33" s="285"/>
      <c r="B33" s="285"/>
      <c r="C33" s="285"/>
      <c r="E33" s="36" t="s">
        <v>258</v>
      </c>
      <c r="F33" s="36" t="s">
        <v>294</v>
      </c>
      <c r="G33" s="127" t="s">
        <v>214</v>
      </c>
      <c r="H33" s="38" t="s">
        <v>558</v>
      </c>
      <c r="I33" s="127" t="s">
        <v>38</v>
      </c>
      <c r="J33" s="127">
        <f t="shared" ref="J33:J35" si="0">Storage</f>
        <v>170</v>
      </c>
      <c r="K33" s="61" t="s">
        <v>381</v>
      </c>
      <c r="L33" s="130" t="s">
        <v>303</v>
      </c>
      <c r="M33" s="130" t="s">
        <v>306</v>
      </c>
      <c r="N33" s="130">
        <v>9216</v>
      </c>
      <c r="O33" s="130" t="s">
        <v>304</v>
      </c>
      <c r="P33" s="48">
        <v>29</v>
      </c>
      <c r="Q33" s="61" t="s">
        <v>39</v>
      </c>
    </row>
    <row r="34" spans="1:17" x14ac:dyDescent="0.35">
      <c r="A34" s="285"/>
      <c r="B34" s="285"/>
      <c r="C34" s="285"/>
      <c r="E34" s="36" t="s">
        <v>259</v>
      </c>
      <c r="F34" s="36" t="s">
        <v>294</v>
      </c>
      <c r="G34" s="127" t="s">
        <v>215</v>
      </c>
      <c r="H34" s="38" t="s">
        <v>558</v>
      </c>
      <c r="I34" s="127" t="s">
        <v>38</v>
      </c>
      <c r="J34" s="127">
        <f t="shared" si="0"/>
        <v>170</v>
      </c>
      <c r="K34" s="61" t="s">
        <v>381</v>
      </c>
      <c r="L34" s="130" t="s">
        <v>303</v>
      </c>
      <c r="M34" s="130" t="s">
        <v>306</v>
      </c>
      <c r="N34" s="130">
        <v>9216</v>
      </c>
      <c r="O34" s="130" t="s">
        <v>304</v>
      </c>
      <c r="P34" s="48">
        <v>30</v>
      </c>
      <c r="Q34" s="61" t="s">
        <v>39</v>
      </c>
    </row>
    <row r="35" spans="1:17" x14ac:dyDescent="0.35">
      <c r="E35" s="36" t="s">
        <v>260</v>
      </c>
      <c r="F35" s="36" t="s">
        <v>294</v>
      </c>
      <c r="G35" s="127" t="s">
        <v>216</v>
      </c>
      <c r="H35" s="38" t="s">
        <v>558</v>
      </c>
      <c r="I35" s="127" t="s">
        <v>38</v>
      </c>
      <c r="J35" s="127">
        <f t="shared" si="0"/>
        <v>170</v>
      </c>
      <c r="K35" s="61" t="s">
        <v>381</v>
      </c>
      <c r="L35" s="130" t="s">
        <v>303</v>
      </c>
      <c r="M35" s="130" t="s">
        <v>306</v>
      </c>
      <c r="N35" s="130">
        <v>9216</v>
      </c>
      <c r="O35" s="130" t="s">
        <v>304</v>
      </c>
      <c r="P35" s="48">
        <v>31</v>
      </c>
      <c r="Q35" s="61" t="s">
        <v>39</v>
      </c>
    </row>
    <row r="36" spans="1:17" x14ac:dyDescent="0.35">
      <c r="A36" s="323" t="s">
        <v>402</v>
      </c>
      <c r="B36" s="323"/>
      <c r="E36" s="36" t="s">
        <v>261</v>
      </c>
      <c r="F36" s="36" t="s">
        <v>37</v>
      </c>
      <c r="G36" s="38" t="s">
        <v>374</v>
      </c>
      <c r="H36" s="127"/>
      <c r="I36" s="127" t="s">
        <v>38</v>
      </c>
      <c r="J36" s="48"/>
      <c r="K36" s="48"/>
      <c r="L36" s="130" t="s">
        <v>229</v>
      </c>
      <c r="M36" s="130"/>
      <c r="N36" s="130"/>
      <c r="O36" s="130"/>
      <c r="P36" s="48"/>
      <c r="Q36" s="61"/>
    </row>
    <row r="37" spans="1:17" x14ac:dyDescent="0.35">
      <c r="A37" s="323"/>
      <c r="B37" s="323"/>
      <c r="E37" s="36" t="s">
        <v>262</v>
      </c>
      <c r="F37" s="36" t="s">
        <v>37</v>
      </c>
      <c r="G37" s="38" t="s">
        <v>374</v>
      </c>
      <c r="H37" s="127"/>
      <c r="I37" s="127" t="s">
        <v>38</v>
      </c>
      <c r="J37" s="48"/>
      <c r="K37" s="48"/>
      <c r="L37" s="130" t="s">
        <v>229</v>
      </c>
      <c r="M37" s="130"/>
      <c r="N37" s="130"/>
      <c r="O37" s="130"/>
      <c r="P37" s="48"/>
      <c r="Q37" s="61"/>
    </row>
    <row r="38" spans="1:17" x14ac:dyDescent="0.35">
      <c r="A38" s="292" t="s">
        <v>65</v>
      </c>
      <c r="B38" s="293"/>
      <c r="E38" s="36" t="s">
        <v>263</v>
      </c>
      <c r="F38" s="36" t="s">
        <v>37</v>
      </c>
      <c r="G38" s="38" t="s">
        <v>374</v>
      </c>
      <c r="H38" s="127"/>
      <c r="I38" s="127" t="s">
        <v>38</v>
      </c>
      <c r="J38" s="48"/>
      <c r="K38" s="48"/>
      <c r="L38" s="130" t="s">
        <v>229</v>
      </c>
      <c r="M38" s="130"/>
      <c r="N38" s="130"/>
      <c r="O38" s="130"/>
      <c r="P38" s="48"/>
      <c r="Q38" s="61"/>
    </row>
    <row r="39" spans="1:17" x14ac:dyDescent="0.35">
      <c r="A39" s="39" t="s">
        <v>49</v>
      </c>
      <c r="B39" s="39" t="s">
        <v>40</v>
      </c>
      <c r="E39" s="36" t="s">
        <v>264</v>
      </c>
      <c r="F39" s="36" t="s">
        <v>37</v>
      </c>
      <c r="G39" s="38" t="s">
        <v>374</v>
      </c>
      <c r="H39" s="127"/>
      <c r="I39" s="127" t="s">
        <v>38</v>
      </c>
      <c r="J39" s="48"/>
      <c r="K39" s="48"/>
      <c r="L39" s="130" t="s">
        <v>229</v>
      </c>
      <c r="M39" s="130"/>
      <c r="N39" s="130"/>
      <c r="O39" s="130"/>
      <c r="P39" s="48"/>
      <c r="Q39" s="61"/>
    </row>
    <row r="40" spans="1:17" x14ac:dyDescent="0.35">
      <c r="A40" s="39" t="s">
        <v>66</v>
      </c>
      <c r="B40" s="39"/>
      <c r="E40" s="36" t="s">
        <v>265</v>
      </c>
      <c r="F40" s="36" t="s">
        <v>294</v>
      </c>
      <c r="G40" s="127" t="s">
        <v>217</v>
      </c>
      <c r="H40" s="38" t="s">
        <v>559</v>
      </c>
      <c r="I40" s="127" t="s">
        <v>38</v>
      </c>
      <c r="J40" s="127">
        <f>CephCluster</f>
        <v>180</v>
      </c>
      <c r="K40" s="61" t="s">
        <v>381</v>
      </c>
      <c r="L40" s="130" t="s">
        <v>303</v>
      </c>
      <c r="M40" s="130" t="s">
        <v>306</v>
      </c>
      <c r="N40" s="130">
        <v>9216</v>
      </c>
      <c r="O40" s="130" t="s">
        <v>304</v>
      </c>
      <c r="P40" s="48">
        <v>36</v>
      </c>
      <c r="Q40" s="61" t="s">
        <v>39</v>
      </c>
    </row>
    <row r="41" spans="1:17" x14ac:dyDescent="0.35">
      <c r="A41" s="39"/>
      <c r="B41" s="39"/>
      <c r="E41" s="36" t="s">
        <v>266</v>
      </c>
      <c r="F41" s="36" t="s">
        <v>294</v>
      </c>
      <c r="G41" s="121" t="s">
        <v>218</v>
      </c>
      <c r="H41" s="38" t="s">
        <v>559</v>
      </c>
      <c r="I41" s="127" t="s">
        <v>38</v>
      </c>
      <c r="J41" s="127">
        <f>CephCluster</f>
        <v>180</v>
      </c>
      <c r="K41" s="61" t="s">
        <v>381</v>
      </c>
      <c r="L41" s="130" t="s">
        <v>303</v>
      </c>
      <c r="M41" s="130" t="s">
        <v>306</v>
      </c>
      <c r="N41" s="130">
        <v>9216</v>
      </c>
      <c r="O41" s="130" t="s">
        <v>304</v>
      </c>
      <c r="P41" s="48">
        <v>37</v>
      </c>
      <c r="Q41" s="61" t="s">
        <v>39</v>
      </c>
    </row>
    <row r="42" spans="1:17" x14ac:dyDescent="0.35">
      <c r="A42" s="39"/>
      <c r="B42" s="39"/>
      <c r="E42" s="36" t="s">
        <v>267</v>
      </c>
      <c r="F42" s="36" t="s">
        <v>294</v>
      </c>
      <c r="G42" s="121" t="s">
        <v>219</v>
      </c>
      <c r="H42" s="38" t="s">
        <v>559</v>
      </c>
      <c r="I42" s="127" t="s">
        <v>38</v>
      </c>
      <c r="J42" s="127">
        <f>CephCluster</f>
        <v>180</v>
      </c>
      <c r="K42" s="61" t="s">
        <v>381</v>
      </c>
      <c r="L42" s="130" t="s">
        <v>303</v>
      </c>
      <c r="M42" s="130" t="s">
        <v>306</v>
      </c>
      <c r="N42" s="130">
        <v>9216</v>
      </c>
      <c r="O42" s="130" t="s">
        <v>304</v>
      </c>
      <c r="P42" s="48">
        <v>38</v>
      </c>
      <c r="Q42" s="61" t="s">
        <v>39</v>
      </c>
    </row>
    <row r="43" spans="1:17" x14ac:dyDescent="0.35">
      <c r="E43" s="36" t="s">
        <v>268</v>
      </c>
      <c r="F43" s="36" t="s">
        <v>37</v>
      </c>
      <c r="G43" s="38" t="s">
        <v>374</v>
      </c>
      <c r="H43" s="121"/>
      <c r="I43" s="127" t="s">
        <v>38</v>
      </c>
      <c r="J43" s="48"/>
      <c r="K43" s="61"/>
      <c r="L43" s="130" t="s">
        <v>229</v>
      </c>
      <c r="M43" s="130"/>
      <c r="N43" s="130"/>
      <c r="O43" s="130"/>
      <c r="P43" s="48"/>
      <c r="Q43" s="61"/>
    </row>
    <row r="44" spans="1:17" x14ac:dyDescent="0.35">
      <c r="E44" s="36" t="s">
        <v>269</v>
      </c>
      <c r="F44" s="36" t="s">
        <v>37</v>
      </c>
      <c r="G44" s="38" t="s">
        <v>374</v>
      </c>
      <c r="H44" s="121"/>
      <c r="I44" s="127" t="s">
        <v>38</v>
      </c>
      <c r="J44" s="48"/>
      <c r="K44" s="48"/>
      <c r="L44" s="130" t="s">
        <v>229</v>
      </c>
      <c r="M44" s="130"/>
      <c r="N44" s="130"/>
      <c r="O44" s="130"/>
      <c r="P44" s="48"/>
      <c r="Q44" s="61"/>
    </row>
    <row r="45" spans="1:17" x14ac:dyDescent="0.35">
      <c r="E45" s="36" t="s">
        <v>270</v>
      </c>
      <c r="F45" s="36" t="s">
        <v>294</v>
      </c>
      <c r="G45" s="38" t="s">
        <v>393</v>
      </c>
      <c r="H45" s="38" t="s">
        <v>395</v>
      </c>
      <c r="I45" s="127">
        <v>170</v>
      </c>
      <c r="J45" s="128" t="s">
        <v>38</v>
      </c>
      <c r="K45" s="128" t="s">
        <v>388</v>
      </c>
      <c r="L45" s="130" t="s">
        <v>303</v>
      </c>
      <c r="M45" s="130" t="s">
        <v>306</v>
      </c>
      <c r="N45" s="130">
        <v>9216</v>
      </c>
      <c r="O45" s="130" t="s">
        <v>304</v>
      </c>
      <c r="P45" s="48" t="s">
        <v>38</v>
      </c>
      <c r="Q45" s="61" t="s">
        <v>387</v>
      </c>
    </row>
    <row r="46" spans="1:17" x14ac:dyDescent="0.35">
      <c r="E46" s="36" t="s">
        <v>271</v>
      </c>
      <c r="F46" s="36" t="s">
        <v>294</v>
      </c>
      <c r="G46" s="38" t="s">
        <v>393</v>
      </c>
      <c r="H46" s="38" t="s">
        <v>397</v>
      </c>
      <c r="I46" s="37">
        <v>170</v>
      </c>
      <c r="J46" s="61" t="s">
        <v>38</v>
      </c>
      <c r="K46" s="61" t="s">
        <v>388</v>
      </c>
      <c r="L46" s="130" t="s">
        <v>303</v>
      </c>
      <c r="M46" s="130" t="s">
        <v>306</v>
      </c>
      <c r="N46" s="130">
        <v>9216</v>
      </c>
      <c r="O46" s="130" t="s">
        <v>304</v>
      </c>
      <c r="P46" s="48" t="s">
        <v>38</v>
      </c>
      <c r="Q46" s="61" t="s">
        <v>387</v>
      </c>
    </row>
    <row r="47" spans="1:17" x14ac:dyDescent="0.35">
      <c r="E47" s="36" t="s">
        <v>272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273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 x14ac:dyDescent="0.35">
      <c r="C49" s="124"/>
      <c r="E49" s="36" t="s">
        <v>274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 x14ac:dyDescent="0.35">
      <c r="C50" s="124"/>
      <c r="E50" s="36" t="s">
        <v>275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 x14ac:dyDescent="0.35">
      <c r="A51" s="124"/>
      <c r="B51" s="124"/>
      <c r="C51" s="124"/>
      <c r="E51" s="36" t="s">
        <v>276</v>
      </c>
      <c r="F51" s="36" t="s">
        <v>377</v>
      </c>
      <c r="G51" s="38" t="s">
        <v>390</v>
      </c>
      <c r="H51" s="54" t="s">
        <v>378</v>
      </c>
      <c r="I51" s="37"/>
      <c r="J51" s="123" t="str">
        <f>CONCATENATE(ExtAPI,",",EXTTen)</f>
        <v>190,191</v>
      </c>
      <c r="K51" s="123"/>
      <c r="L51" s="130" t="s">
        <v>303</v>
      </c>
      <c r="M51" s="130" t="s">
        <v>289</v>
      </c>
      <c r="N51" s="130">
        <v>9216</v>
      </c>
      <c r="O51" s="130" t="s">
        <v>304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 x14ac:dyDescent="0.35">
      <c r="A52" s="124"/>
      <c r="B52" s="124"/>
      <c r="C52" s="124"/>
      <c r="E52" s="36" t="s">
        <v>277</v>
      </c>
      <c r="F52" s="36" t="s">
        <v>291</v>
      </c>
      <c r="G52" s="38" t="s">
        <v>296</v>
      </c>
      <c r="H52" s="36" t="s">
        <v>389</v>
      </c>
      <c r="I52" s="121"/>
      <c r="J52" s="123" t="str">
        <f>CONCATENATE(OOB,",",Provisioner,",",ExtAPI)</f>
        <v>110,120,190</v>
      </c>
      <c r="K52" s="123"/>
      <c r="L52" s="130" t="s">
        <v>303</v>
      </c>
      <c r="M52" s="130" t="s">
        <v>289</v>
      </c>
      <c r="N52" s="130">
        <v>9216</v>
      </c>
      <c r="O52" s="130" t="s">
        <v>307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 x14ac:dyDescent="0.35">
      <c r="A53" s="124"/>
      <c r="B53" s="124"/>
      <c r="C53" s="124"/>
      <c r="E53" s="54" t="s">
        <v>278</v>
      </c>
      <c r="F53" s="145" t="s">
        <v>292</v>
      </c>
      <c r="G53" s="38" t="s">
        <v>295</v>
      </c>
      <c r="H53" s="54" t="s">
        <v>278</v>
      </c>
      <c r="I53" s="37"/>
      <c r="J53" s="48"/>
      <c r="K53" s="61" t="s">
        <v>383</v>
      </c>
      <c r="L53" s="130" t="s">
        <v>303</v>
      </c>
      <c r="M53" s="130" t="s">
        <v>289</v>
      </c>
      <c r="N53" s="130">
        <v>9216</v>
      </c>
      <c r="O53" s="130" t="s">
        <v>307</v>
      </c>
      <c r="P53" s="48">
        <v>100</v>
      </c>
      <c r="Q53" s="61" t="s">
        <v>305</v>
      </c>
      <c r="S53" s="124"/>
      <c r="T53" s="124"/>
      <c r="U53" s="124"/>
      <c r="V53" s="124"/>
      <c r="W53" s="124"/>
      <c r="X53" s="124"/>
      <c r="Y53" s="124"/>
    </row>
    <row r="54" spans="1:25" x14ac:dyDescent="0.35">
      <c r="A54" s="124"/>
      <c r="B54" s="124"/>
      <c r="C54" s="124"/>
      <c r="E54" s="54" t="s">
        <v>279</v>
      </c>
      <c r="F54" s="145" t="s">
        <v>292</v>
      </c>
      <c r="G54" s="38" t="s">
        <v>295</v>
      </c>
      <c r="H54" s="54" t="s">
        <v>279</v>
      </c>
      <c r="I54" s="37"/>
      <c r="J54" s="48"/>
      <c r="K54" s="61" t="s">
        <v>383</v>
      </c>
      <c r="L54" s="130" t="s">
        <v>303</v>
      </c>
      <c r="M54" s="130" t="s">
        <v>289</v>
      </c>
      <c r="N54" s="130">
        <v>9216</v>
      </c>
      <c r="O54" s="130" t="s">
        <v>307</v>
      </c>
      <c r="P54" s="48">
        <v>100</v>
      </c>
      <c r="Q54" s="61" t="s">
        <v>305</v>
      </c>
      <c r="S54" s="124"/>
      <c r="T54" s="124"/>
      <c r="U54" s="124"/>
      <c r="V54" s="124"/>
      <c r="W54" s="124"/>
      <c r="X54" s="124"/>
      <c r="Y54" s="124"/>
    </row>
    <row r="55" spans="1:25" x14ac:dyDescent="0.35">
      <c r="A55" s="124"/>
      <c r="B55" s="124"/>
      <c r="C55" s="124"/>
      <c r="E55" s="54" t="s">
        <v>280</v>
      </c>
      <c r="F55" s="36" t="s">
        <v>377</v>
      </c>
      <c r="G55" s="38" t="s">
        <v>391</v>
      </c>
      <c r="H55" s="54" t="s">
        <v>378</v>
      </c>
      <c r="I55" s="37"/>
      <c r="J55" s="123" t="str">
        <f>CONCATENATE(ExtAPI,",",EXTTen)</f>
        <v>190,191</v>
      </c>
      <c r="K55" s="123"/>
      <c r="L55" s="130" t="s">
        <v>303</v>
      </c>
      <c r="M55" s="130" t="s">
        <v>289</v>
      </c>
      <c r="N55" s="130">
        <v>9216</v>
      </c>
      <c r="O55" s="130" t="s">
        <v>304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 x14ac:dyDescent="0.35">
      <c r="A56" s="124"/>
      <c r="B56" s="124"/>
      <c r="C56" s="124"/>
      <c r="E56" s="54" t="s">
        <v>68</v>
      </c>
      <c r="F56" s="129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 x14ac:dyDescent="0.35">
      <c r="A57" s="124"/>
      <c r="B57" s="124"/>
      <c r="E57" s="54" t="s">
        <v>281</v>
      </c>
      <c r="F57" s="129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 x14ac:dyDescent="0.35">
      <c r="A58" s="124"/>
      <c r="B58" s="124"/>
      <c r="E58" s="54" t="s">
        <v>282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 x14ac:dyDescent="0.35">
      <c r="E59" s="54" t="s">
        <v>372</v>
      </c>
      <c r="F59" s="145" t="s">
        <v>293</v>
      </c>
      <c r="G59" s="127" t="s">
        <v>392</v>
      </c>
      <c r="H59" s="38" t="s">
        <v>359</v>
      </c>
      <c r="I59" s="127"/>
      <c r="J59" s="128" t="s">
        <v>388</v>
      </c>
      <c r="K59" s="128" t="s">
        <v>388</v>
      </c>
      <c r="L59" s="128"/>
      <c r="M59" s="128"/>
      <c r="N59" s="128"/>
      <c r="O59" s="128"/>
      <c r="P59" s="128"/>
      <c r="Q59" s="128"/>
    </row>
    <row r="66" spans="3:7" x14ac:dyDescent="0.35">
      <c r="D66" s="148"/>
      <c r="E66" s="148"/>
      <c r="F66" s="148"/>
      <c r="G66" s="148"/>
    </row>
    <row r="67" spans="3:7" x14ac:dyDescent="0.35">
      <c r="C67" s="148"/>
      <c r="D67" s="148"/>
      <c r="E67" s="148"/>
      <c r="F67" s="148"/>
      <c r="G67" s="148"/>
    </row>
    <row r="68" spans="3:7" x14ac:dyDescent="0.35">
      <c r="C68" s="148"/>
      <c r="D68" s="148"/>
      <c r="E68" s="148"/>
      <c r="F68" s="148"/>
      <c r="G68" s="148"/>
    </row>
    <row r="69" spans="3:7" x14ac:dyDescent="0.35">
      <c r="C69" s="148"/>
      <c r="D69" s="148"/>
      <c r="E69" s="148"/>
      <c r="F69" s="148"/>
      <c r="G69" s="148"/>
    </row>
    <row r="70" spans="3:7" x14ac:dyDescent="0.35">
      <c r="C70" s="148"/>
      <c r="D70" s="148"/>
      <c r="E70" s="148"/>
      <c r="F70" s="148"/>
      <c r="G70" s="148"/>
    </row>
    <row r="71" spans="3:7" x14ac:dyDescent="0.35">
      <c r="C71" s="148"/>
      <c r="D71" s="148"/>
      <c r="E71" s="148"/>
      <c r="F71" s="148"/>
      <c r="G71" s="148"/>
    </row>
    <row r="72" spans="3:7" x14ac:dyDescent="0.35">
      <c r="C72" s="148"/>
      <c r="D72" s="148"/>
      <c r="E72" s="148"/>
      <c r="F72" s="148"/>
      <c r="G72" s="148"/>
    </row>
    <row r="73" spans="3:7" x14ac:dyDescent="0.35">
      <c r="C73" s="148"/>
      <c r="D73" s="148"/>
      <c r="E73" s="148"/>
      <c r="F73" s="148"/>
      <c r="G73" s="148"/>
    </row>
    <row r="74" spans="3:7" x14ac:dyDescent="0.35">
      <c r="C74" s="148"/>
      <c r="D74" s="148"/>
      <c r="E74" s="148"/>
      <c r="F74" s="148"/>
      <c r="G74" s="148"/>
    </row>
    <row r="75" spans="3:7" x14ac:dyDescent="0.35">
      <c r="C75" s="148"/>
      <c r="D75" s="148"/>
      <c r="E75" s="148"/>
      <c r="F75" s="148"/>
      <c r="G75" s="148"/>
    </row>
    <row r="76" spans="3:7" x14ac:dyDescent="0.35">
      <c r="C76" s="148"/>
      <c r="D76" s="148"/>
      <c r="E76" s="148"/>
      <c r="F76" s="148"/>
      <c r="G76" s="148"/>
    </row>
    <row r="77" spans="3:7" x14ac:dyDescent="0.35">
      <c r="C77" s="148"/>
      <c r="D77" s="148"/>
      <c r="E77" s="148"/>
      <c r="F77" s="148"/>
      <c r="G77" s="148"/>
    </row>
    <row r="78" spans="3:7" x14ac:dyDescent="0.35">
      <c r="C78" s="148"/>
      <c r="D78" s="148"/>
      <c r="E78" s="148"/>
      <c r="F78" s="148"/>
      <c r="G78" s="148"/>
    </row>
    <row r="79" spans="3:7" x14ac:dyDescent="0.35">
      <c r="C79" s="148"/>
      <c r="D79" s="148"/>
      <c r="E79" s="148"/>
      <c r="F79" s="148"/>
      <c r="G79" s="148"/>
    </row>
    <row r="80" spans="3:7" x14ac:dyDescent="0.35">
      <c r="C80" s="148"/>
      <c r="D80" s="148"/>
      <c r="E80" s="148"/>
      <c r="F80" s="148"/>
      <c r="G80" s="148"/>
    </row>
    <row r="81" spans="3:7" x14ac:dyDescent="0.35">
      <c r="C81" s="148"/>
      <c r="D81" s="148"/>
      <c r="E81" s="148"/>
      <c r="F81" s="148"/>
      <c r="G81" s="148"/>
    </row>
    <row r="82" spans="3:7" x14ac:dyDescent="0.35">
      <c r="C82" s="148"/>
      <c r="D82" s="148"/>
      <c r="E82" s="148"/>
      <c r="F82" s="148"/>
      <c r="G82" s="148"/>
    </row>
    <row r="83" spans="3:7" x14ac:dyDescent="0.35">
      <c r="C83" s="148"/>
      <c r="D83" s="148"/>
      <c r="E83" s="148"/>
      <c r="F83" s="148"/>
      <c r="G83" s="148"/>
    </row>
    <row r="84" spans="3:7" x14ac:dyDescent="0.35">
      <c r="C84" s="148"/>
      <c r="D84" s="148"/>
      <c r="E84" s="148"/>
      <c r="F84" s="148"/>
      <c r="G84" s="148"/>
    </row>
    <row r="85" spans="3:7" x14ac:dyDescent="0.35">
      <c r="C85" s="148"/>
      <c r="D85" s="148"/>
      <c r="E85" s="148"/>
      <c r="F85" s="148"/>
      <c r="G85" s="148"/>
    </row>
    <row r="86" spans="3:7" x14ac:dyDescent="0.35">
      <c r="C86" s="148"/>
      <c r="D86" s="148"/>
      <c r="E86" s="148"/>
      <c r="F86" s="148"/>
      <c r="G86" s="148"/>
    </row>
    <row r="87" spans="3:7" x14ac:dyDescent="0.35">
      <c r="C87" s="148"/>
      <c r="D87" s="148"/>
      <c r="E87" s="148"/>
      <c r="F87" s="148"/>
      <c r="G87" s="148"/>
    </row>
    <row r="88" spans="3:7" x14ac:dyDescent="0.35">
      <c r="C88" s="148"/>
      <c r="D88" s="148"/>
      <c r="E88" s="148"/>
      <c r="F88" s="148"/>
      <c r="G88" s="148"/>
    </row>
    <row r="89" spans="3:7" x14ac:dyDescent="0.35">
      <c r="C89" s="148"/>
    </row>
  </sheetData>
  <mergeCells count="38">
    <mergeCell ref="A38:B38"/>
    <mergeCell ref="L3:O3"/>
    <mergeCell ref="A3:B3"/>
    <mergeCell ref="S12:U12"/>
    <mergeCell ref="V12:X12"/>
    <mergeCell ref="S13:U13"/>
    <mergeCell ref="V13:X13"/>
    <mergeCell ref="A36:B37"/>
    <mergeCell ref="A14:B14"/>
    <mergeCell ref="S18:X18"/>
    <mergeCell ref="S19:X19"/>
    <mergeCell ref="S14:U14"/>
    <mergeCell ref="V14:X14"/>
    <mergeCell ref="S15:U15"/>
    <mergeCell ref="V15:X15"/>
    <mergeCell ref="S17:X17"/>
    <mergeCell ref="S8:U8"/>
    <mergeCell ref="E2:Q2"/>
    <mergeCell ref="E3:F3"/>
    <mergeCell ref="G3:H3"/>
    <mergeCell ref="I3:J3"/>
    <mergeCell ref="P3:Q3"/>
    <mergeCell ref="A32:C34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</mergeCells>
  <conditionalFormatting sqref="F53:F54">
    <cfRule type="expression" dxfId="1" priority="2" stopIfTrue="1">
      <formula>E53=""</formula>
    </cfRule>
  </conditionalFormatting>
  <conditionalFormatting sqref="F59">
    <cfRule type="expression" dxfId="0" priority="1" stopIfTrue="1">
      <formula>E59=""</formula>
    </cfRule>
  </conditionalFormatting>
  <dataValidations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796875" defaultRowHeight="13" x14ac:dyDescent="0.3"/>
  <cols>
    <col min="1" max="1" width="1.54296875" style="66" customWidth="1"/>
    <col min="2" max="4" width="15.7265625" style="66" customWidth="1"/>
    <col min="5" max="5" width="7.7265625" style="66" customWidth="1"/>
    <col min="6" max="7" width="15.7265625" style="66" customWidth="1"/>
    <col min="8" max="8" width="8.7265625" style="66" customWidth="1"/>
    <col min="9" max="9" width="4" style="66" customWidth="1"/>
    <col min="10" max="10" width="0.7265625" style="66" customWidth="1"/>
    <col min="11" max="11" width="23.1796875" style="96" customWidth="1"/>
    <col min="12" max="12" width="29.26953125" style="96" customWidth="1"/>
    <col min="13" max="13" width="66.26953125" style="96" customWidth="1"/>
    <col min="14" max="16384" width="9.1796875" style="66"/>
  </cols>
  <sheetData>
    <row r="1" spans="1:14" s="71" customFormat="1" ht="4.5" customHeight="1" x14ac:dyDescent="0.4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 x14ac:dyDescent="0.4">
      <c r="A2" s="72"/>
      <c r="B2" s="223" t="s">
        <v>139</v>
      </c>
      <c r="C2" s="224"/>
      <c r="D2" s="224"/>
      <c r="E2" s="224"/>
      <c r="F2" s="224"/>
      <c r="G2" s="224"/>
      <c r="H2" s="225"/>
      <c r="I2" s="72"/>
      <c r="J2" s="72"/>
      <c r="K2" s="72"/>
      <c r="L2" s="72"/>
      <c r="M2" s="72"/>
      <c r="N2" s="72"/>
    </row>
    <row r="3" spans="1:14" s="73" customFormat="1" ht="19.5" customHeight="1" thickBot="1" x14ac:dyDescent="0.4">
      <c r="A3" s="72"/>
      <c r="B3" s="226" t="s">
        <v>140</v>
      </c>
      <c r="C3" s="227"/>
      <c r="D3" s="228"/>
      <c r="E3" s="226" t="s">
        <v>141</v>
      </c>
      <c r="F3" s="227"/>
      <c r="G3" s="227"/>
      <c r="H3" s="228"/>
      <c r="I3" s="72"/>
      <c r="J3" s="72"/>
      <c r="K3" s="229" t="s">
        <v>142</v>
      </c>
      <c r="L3" s="230"/>
      <c r="M3" s="231"/>
      <c r="N3" s="72"/>
    </row>
    <row r="4" spans="1:14" s="73" customFormat="1" ht="20.25" customHeight="1" x14ac:dyDescent="0.35">
      <c r="A4" s="72"/>
      <c r="B4" s="232"/>
      <c r="C4" s="233"/>
      <c r="D4" s="234"/>
      <c r="E4" s="235"/>
      <c r="F4" s="236"/>
      <c r="G4" s="236"/>
      <c r="H4" s="237"/>
      <c r="I4" s="72"/>
      <c r="J4" s="72"/>
      <c r="K4" s="238"/>
      <c r="L4" s="239"/>
      <c r="M4" s="240"/>
      <c r="N4" s="72"/>
    </row>
    <row r="5" spans="1:14" s="73" customFormat="1" ht="15" customHeight="1" x14ac:dyDescent="0.35">
      <c r="A5" s="72"/>
      <c r="B5" s="226" t="s">
        <v>200</v>
      </c>
      <c r="C5" s="227"/>
      <c r="D5" s="227"/>
      <c r="E5" s="226" t="s">
        <v>143</v>
      </c>
      <c r="F5" s="227"/>
      <c r="G5" s="227"/>
      <c r="H5" s="228"/>
      <c r="I5" s="72"/>
      <c r="J5" s="74"/>
      <c r="K5" s="241"/>
      <c r="L5" s="242"/>
      <c r="M5" s="243"/>
      <c r="N5" s="72"/>
    </row>
    <row r="6" spans="1:14" s="73" customFormat="1" ht="15.75" customHeight="1" x14ac:dyDescent="0.35">
      <c r="A6" s="72"/>
      <c r="B6" s="247"/>
      <c r="C6" s="248"/>
      <c r="D6" s="248"/>
      <c r="E6" s="249"/>
      <c r="F6" s="249"/>
      <c r="G6" s="249"/>
      <c r="H6" s="249"/>
      <c r="I6" s="72"/>
      <c r="J6" s="74"/>
      <c r="K6" s="241"/>
      <c r="L6" s="242"/>
      <c r="M6" s="243"/>
      <c r="N6" s="72"/>
    </row>
    <row r="7" spans="1:14" s="73" customFormat="1" ht="15.75" customHeight="1" x14ac:dyDescent="0.35">
      <c r="A7" s="72"/>
      <c r="B7" s="250"/>
      <c r="C7" s="250"/>
      <c r="D7" s="250"/>
      <c r="E7" s="251"/>
      <c r="F7" s="251"/>
      <c r="G7" s="251"/>
      <c r="H7" s="251"/>
      <c r="I7" s="72"/>
      <c r="J7" s="72"/>
      <c r="K7" s="241"/>
      <c r="L7" s="242"/>
      <c r="M7" s="243"/>
      <c r="N7" s="72"/>
    </row>
    <row r="8" spans="1:14" s="73" customFormat="1" ht="15.75" customHeight="1" x14ac:dyDescent="0.35">
      <c r="A8" s="72"/>
      <c r="B8" s="250"/>
      <c r="C8" s="250"/>
      <c r="D8" s="250"/>
      <c r="E8" s="251"/>
      <c r="F8" s="251"/>
      <c r="G8" s="251"/>
      <c r="H8" s="251"/>
      <c r="I8" s="72"/>
      <c r="J8" s="72"/>
      <c r="K8" s="241"/>
      <c r="L8" s="242"/>
      <c r="M8" s="243"/>
      <c r="N8" s="72"/>
    </row>
    <row r="9" spans="1:14" s="73" customFormat="1" ht="15.75" customHeight="1" x14ac:dyDescent="0.35">
      <c r="A9" s="72"/>
      <c r="B9" s="252"/>
      <c r="C9" s="252"/>
      <c r="D9" s="252"/>
      <c r="E9" s="253"/>
      <c r="F9" s="253"/>
      <c r="G9" s="253"/>
      <c r="H9" s="253"/>
      <c r="I9" s="72"/>
      <c r="J9" s="72"/>
      <c r="K9" s="241"/>
      <c r="L9" s="242"/>
      <c r="M9" s="243"/>
      <c r="N9" s="72"/>
    </row>
    <row r="10" spans="1:14" s="73" customFormat="1" ht="5.25" customHeight="1" x14ac:dyDescent="0.25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41"/>
      <c r="L10" s="242"/>
      <c r="M10" s="243"/>
      <c r="N10" s="72"/>
    </row>
    <row r="11" spans="1:14" s="73" customFormat="1" ht="15" customHeight="1" x14ac:dyDescent="0.35">
      <c r="A11" s="72"/>
      <c r="B11" s="254" t="s">
        <v>144</v>
      </c>
      <c r="C11" s="224"/>
      <c r="D11" s="224"/>
      <c r="E11" s="224"/>
      <c r="F11" s="224"/>
      <c r="G11" s="224"/>
      <c r="H11" s="225"/>
      <c r="I11" s="72"/>
      <c r="J11" s="72"/>
      <c r="K11" s="241"/>
      <c r="L11" s="242"/>
      <c r="M11" s="243"/>
      <c r="N11" s="72"/>
    </row>
    <row r="12" spans="1:14" s="73" customFormat="1" ht="15" customHeight="1" x14ac:dyDescent="0.35">
      <c r="A12" s="72"/>
      <c r="B12" s="77"/>
      <c r="C12" s="226" t="s">
        <v>145</v>
      </c>
      <c r="D12" s="227"/>
      <c r="E12" s="227"/>
      <c r="F12" s="226" t="s">
        <v>146</v>
      </c>
      <c r="G12" s="227"/>
      <c r="H12" s="228"/>
      <c r="I12" s="72"/>
      <c r="J12" s="72"/>
      <c r="K12" s="241"/>
      <c r="L12" s="242"/>
      <c r="M12" s="243"/>
      <c r="N12" s="72"/>
    </row>
    <row r="13" spans="1:14" s="73" customFormat="1" ht="15" customHeight="1" x14ac:dyDescent="0.35">
      <c r="A13" s="72"/>
      <c r="B13" s="78" t="s">
        <v>61</v>
      </c>
      <c r="C13" s="235"/>
      <c r="D13" s="236"/>
      <c r="E13" s="237"/>
      <c r="F13" s="232"/>
      <c r="G13" s="233"/>
      <c r="H13" s="234"/>
      <c r="I13" s="72"/>
      <c r="J13" s="72"/>
      <c r="K13" s="241"/>
      <c r="L13" s="242"/>
      <c r="M13" s="243"/>
      <c r="N13" s="72"/>
    </row>
    <row r="14" spans="1:14" s="73" customFormat="1" ht="15" customHeight="1" x14ac:dyDescent="0.25">
      <c r="A14" s="72"/>
      <c r="B14" s="79" t="s">
        <v>147</v>
      </c>
      <c r="C14" s="235"/>
      <c r="D14" s="236"/>
      <c r="E14" s="237"/>
      <c r="F14" s="232"/>
      <c r="G14" s="233"/>
      <c r="H14" s="234"/>
      <c r="I14" s="72"/>
      <c r="J14" s="80"/>
      <c r="K14" s="241"/>
      <c r="L14" s="242"/>
      <c r="M14" s="243"/>
      <c r="N14" s="72"/>
    </row>
    <row r="15" spans="1:14" s="73" customFormat="1" ht="15" customHeight="1" x14ac:dyDescent="0.35">
      <c r="A15" s="72"/>
      <c r="B15" s="79" t="s">
        <v>148</v>
      </c>
      <c r="C15" s="235"/>
      <c r="D15" s="236"/>
      <c r="E15" s="237"/>
      <c r="F15" s="232"/>
      <c r="G15" s="233"/>
      <c r="H15" s="234"/>
      <c r="I15" s="72"/>
      <c r="J15" s="72"/>
      <c r="K15" s="241"/>
      <c r="L15" s="242"/>
      <c r="M15" s="243"/>
      <c r="N15" s="72"/>
    </row>
    <row r="16" spans="1:14" s="73" customFormat="1" ht="15" customHeight="1" thickBot="1" x14ac:dyDescent="0.4">
      <c r="A16" s="72"/>
      <c r="B16" s="79" t="s">
        <v>149</v>
      </c>
      <c r="C16" s="235"/>
      <c r="D16" s="236"/>
      <c r="E16" s="237"/>
      <c r="F16" s="232"/>
      <c r="G16" s="233"/>
      <c r="H16" s="234"/>
      <c r="I16" s="72"/>
      <c r="J16" s="72"/>
      <c r="K16" s="244"/>
      <c r="L16" s="245"/>
      <c r="M16" s="246"/>
      <c r="N16" s="72"/>
    </row>
    <row r="17" spans="1:14" s="73" customFormat="1" ht="3" customHeight="1" x14ac:dyDescent="0.35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 x14ac:dyDescent="0.35">
      <c r="A18" s="72"/>
      <c r="B18" s="254" t="s">
        <v>150</v>
      </c>
      <c r="C18" s="255"/>
      <c r="D18" s="255"/>
      <c r="E18" s="255"/>
      <c r="F18" s="255"/>
      <c r="G18" s="255"/>
      <c r="H18" s="256"/>
      <c r="I18" s="72"/>
      <c r="J18" s="72"/>
      <c r="K18" s="72"/>
      <c r="L18" s="72"/>
      <c r="M18" s="72"/>
      <c r="N18" s="72"/>
    </row>
    <row r="19" spans="1:14" s="73" customFormat="1" ht="15" customHeight="1" x14ac:dyDescent="0.35">
      <c r="A19" s="72"/>
      <c r="B19" s="81"/>
      <c r="C19" s="226" t="s">
        <v>151</v>
      </c>
      <c r="D19" s="227"/>
      <c r="E19" s="227"/>
      <c r="F19" s="226" t="s">
        <v>152</v>
      </c>
      <c r="G19" s="227"/>
      <c r="H19" s="228"/>
      <c r="I19" s="72"/>
      <c r="J19" s="72"/>
      <c r="K19" s="72"/>
      <c r="L19" s="72"/>
      <c r="M19" s="72"/>
      <c r="N19" s="72"/>
    </row>
    <row r="20" spans="1:14" s="73" customFormat="1" ht="15" customHeight="1" x14ac:dyDescent="0.35">
      <c r="A20" s="72"/>
      <c r="B20" s="78" t="s">
        <v>61</v>
      </c>
      <c r="C20" s="235"/>
      <c r="D20" s="236"/>
      <c r="E20" s="237"/>
      <c r="F20" s="232"/>
      <c r="G20" s="233"/>
      <c r="H20" s="234"/>
      <c r="I20" s="72"/>
      <c r="J20" s="72"/>
      <c r="K20" s="72"/>
      <c r="L20" s="72"/>
      <c r="M20" s="72"/>
      <c r="N20" s="72"/>
    </row>
    <row r="21" spans="1:14" s="73" customFormat="1" ht="15" customHeight="1" x14ac:dyDescent="0.35">
      <c r="A21" s="72"/>
      <c r="B21" s="78" t="s">
        <v>153</v>
      </c>
      <c r="C21" s="235"/>
      <c r="D21" s="236"/>
      <c r="E21" s="237"/>
      <c r="F21" s="232"/>
      <c r="G21" s="233"/>
      <c r="H21" s="234"/>
      <c r="I21" s="72"/>
      <c r="J21" s="72"/>
      <c r="K21" s="72"/>
      <c r="L21" s="72"/>
      <c r="M21" s="72"/>
      <c r="N21" s="72"/>
    </row>
    <row r="22" spans="1:14" s="73" customFormat="1" ht="15" customHeight="1" x14ac:dyDescent="0.35">
      <c r="A22" s="72"/>
      <c r="B22" s="78" t="s">
        <v>148</v>
      </c>
      <c r="C22" s="235"/>
      <c r="D22" s="236"/>
      <c r="E22" s="237"/>
      <c r="F22" s="232"/>
      <c r="G22" s="233"/>
      <c r="H22" s="234"/>
      <c r="I22" s="72"/>
      <c r="J22" s="72"/>
      <c r="K22" s="72"/>
      <c r="L22" s="72"/>
      <c r="M22" s="72"/>
      <c r="N22" s="72"/>
    </row>
    <row r="23" spans="1:14" s="73" customFormat="1" ht="15" customHeight="1" x14ac:dyDescent="0.35">
      <c r="A23" s="72"/>
      <c r="B23" s="79" t="s">
        <v>149</v>
      </c>
      <c r="C23" s="235"/>
      <c r="D23" s="236"/>
      <c r="E23" s="237"/>
      <c r="F23" s="232"/>
      <c r="G23" s="233"/>
      <c r="H23" s="234"/>
      <c r="I23" s="72"/>
      <c r="J23" s="72"/>
      <c r="K23" s="72"/>
      <c r="L23" s="72"/>
      <c r="M23" s="72"/>
      <c r="N23" s="72"/>
    </row>
    <row r="24" spans="1:14" s="73" customFormat="1" ht="15" customHeight="1" thickBot="1" x14ac:dyDescent="0.4">
      <c r="A24" s="72"/>
      <c r="B24" s="82"/>
      <c r="C24" s="226" t="s">
        <v>154</v>
      </c>
      <c r="D24" s="227"/>
      <c r="E24" s="227"/>
      <c r="F24" s="226" t="s">
        <v>155</v>
      </c>
      <c r="G24" s="227"/>
      <c r="H24" s="228"/>
      <c r="I24" s="72"/>
      <c r="J24" s="72"/>
      <c r="K24" s="72"/>
      <c r="L24" s="72"/>
      <c r="M24" s="72"/>
      <c r="N24" s="72"/>
    </row>
    <row r="25" spans="1:14" s="73" customFormat="1" ht="15" customHeight="1" x14ac:dyDescent="0.35">
      <c r="A25" s="72"/>
      <c r="B25" s="78" t="s">
        <v>61</v>
      </c>
      <c r="C25" s="235"/>
      <c r="D25" s="236"/>
      <c r="E25" s="237"/>
      <c r="F25" s="232"/>
      <c r="G25" s="233"/>
      <c r="H25" s="234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 x14ac:dyDescent="0.35">
      <c r="A26" s="72"/>
      <c r="B26" s="78" t="s">
        <v>153</v>
      </c>
      <c r="C26" s="235"/>
      <c r="D26" s="236"/>
      <c r="E26" s="237"/>
      <c r="F26" s="232"/>
      <c r="G26" s="233"/>
      <c r="H26" s="234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 x14ac:dyDescent="0.35">
      <c r="A27" s="72"/>
      <c r="B27" s="78" t="s">
        <v>148</v>
      </c>
      <c r="C27" s="235"/>
      <c r="D27" s="236"/>
      <c r="E27" s="237"/>
      <c r="F27" s="232"/>
      <c r="G27" s="233"/>
      <c r="H27" s="234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 x14ac:dyDescent="0.35">
      <c r="A28" s="72"/>
      <c r="B28" s="79" t="s">
        <v>149</v>
      </c>
      <c r="C28" s="235"/>
      <c r="D28" s="236"/>
      <c r="E28" s="237"/>
      <c r="F28" s="232"/>
      <c r="G28" s="233"/>
      <c r="H28" s="234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 x14ac:dyDescent="0.3">
      <c r="A29" s="72"/>
      <c r="B29" s="78" t="s">
        <v>160</v>
      </c>
      <c r="C29" s="257"/>
      <c r="D29" s="258"/>
      <c r="E29" s="259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 x14ac:dyDescent="0.35">
      <c r="A30" s="72"/>
      <c r="B30" s="82"/>
      <c r="C30" s="226" t="s">
        <v>161</v>
      </c>
      <c r="D30" s="227"/>
      <c r="E30" s="228"/>
      <c r="F30" s="226" t="s">
        <v>201</v>
      </c>
      <c r="G30" s="227"/>
      <c r="H30" s="228"/>
      <c r="I30" s="72"/>
      <c r="J30" s="72"/>
      <c r="K30" s="91"/>
      <c r="L30" s="91"/>
      <c r="M30" s="91"/>
      <c r="N30" s="72"/>
    </row>
    <row r="31" spans="1:14" ht="15.75" customHeight="1" x14ac:dyDescent="0.3">
      <c r="A31" s="92"/>
      <c r="B31" s="78" t="s">
        <v>61</v>
      </c>
      <c r="C31" s="235"/>
      <c r="D31" s="236"/>
      <c r="E31" s="237"/>
      <c r="F31" s="263"/>
      <c r="G31" s="264"/>
      <c r="H31" s="265"/>
      <c r="I31" s="92"/>
      <c r="J31" s="92"/>
      <c r="K31" s="69"/>
      <c r="L31" s="69"/>
      <c r="M31" s="69"/>
      <c r="N31" s="92"/>
    </row>
    <row r="32" spans="1:14" ht="15.75" customHeight="1" x14ac:dyDescent="0.3">
      <c r="A32" s="92"/>
      <c r="B32" s="78" t="s">
        <v>153</v>
      </c>
      <c r="C32" s="235"/>
      <c r="D32" s="236"/>
      <c r="E32" s="237"/>
      <c r="F32" s="263"/>
      <c r="G32" s="264"/>
      <c r="H32" s="265"/>
      <c r="I32" s="92"/>
      <c r="J32" s="92"/>
      <c r="K32" s="69"/>
      <c r="L32" s="69"/>
      <c r="M32" s="69"/>
      <c r="N32" s="92"/>
    </row>
    <row r="33" spans="1:14" ht="15.75" customHeight="1" x14ac:dyDescent="0.3">
      <c r="A33" s="92"/>
      <c r="B33" s="78" t="s">
        <v>148</v>
      </c>
      <c r="C33" s="235"/>
      <c r="D33" s="236"/>
      <c r="E33" s="237"/>
      <c r="F33" s="263"/>
      <c r="G33" s="264"/>
      <c r="H33" s="265"/>
      <c r="I33" s="92"/>
      <c r="J33" s="92"/>
      <c r="K33" s="69"/>
      <c r="L33" s="69"/>
      <c r="M33" s="69"/>
      <c r="N33" s="92"/>
    </row>
    <row r="34" spans="1:14" ht="15" customHeight="1" x14ac:dyDescent="0.3">
      <c r="A34" s="92"/>
      <c r="B34" s="79" t="s">
        <v>149</v>
      </c>
      <c r="C34" s="235"/>
      <c r="D34" s="236"/>
      <c r="E34" s="237"/>
      <c r="F34" s="266"/>
      <c r="G34" s="264"/>
      <c r="H34" s="265"/>
      <c r="I34" s="92"/>
      <c r="J34" s="92"/>
      <c r="K34" s="69"/>
      <c r="L34" s="69"/>
      <c r="M34" s="69"/>
      <c r="N34" s="92"/>
    </row>
    <row r="35" spans="1:14" ht="15.75" customHeight="1" x14ac:dyDescent="0.3">
      <c r="A35" s="92"/>
      <c r="B35" s="79" t="s">
        <v>162</v>
      </c>
      <c r="C35" s="257"/>
      <c r="D35" s="267"/>
      <c r="E35" s="268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.5" thickBot="1" x14ac:dyDescent="0.35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 x14ac:dyDescent="0.3">
      <c r="A37" s="92"/>
      <c r="B37" s="269" t="s">
        <v>163</v>
      </c>
      <c r="C37" s="270"/>
      <c r="D37" s="270"/>
      <c r="E37" s="271"/>
      <c r="F37" s="93"/>
      <c r="G37" s="93"/>
      <c r="H37" s="93"/>
      <c r="I37" s="92"/>
      <c r="J37" s="92"/>
      <c r="K37" s="69"/>
      <c r="L37" s="69"/>
      <c r="M37" s="69"/>
      <c r="N37" s="92"/>
    </row>
    <row r="38" spans="1:14" x14ac:dyDescent="0.3">
      <c r="A38" s="92"/>
      <c r="B38" s="272" t="s">
        <v>164</v>
      </c>
      <c r="C38" s="273"/>
      <c r="D38" s="274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.5" thickBot="1" x14ac:dyDescent="0.35">
      <c r="A39" s="92"/>
      <c r="B39" s="260" t="s">
        <v>165</v>
      </c>
      <c r="C39" s="261"/>
      <c r="D39" s="262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 x14ac:dyDescent="0.3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29" priority="7">
      <formula>B4=""</formula>
    </cfRule>
  </conditionalFormatting>
  <conditionalFormatting sqref="B6:H9">
    <cfRule type="expression" dxfId="28" priority="6">
      <formula>B$6=""</formula>
    </cfRule>
  </conditionalFormatting>
  <conditionalFormatting sqref="C13:H16">
    <cfRule type="expression" dxfId="27" priority="5">
      <formula>C13=""</formula>
    </cfRule>
  </conditionalFormatting>
  <conditionalFormatting sqref="C20:H23">
    <cfRule type="expression" dxfId="26" priority="4">
      <formula>C20=""</formula>
    </cfRule>
  </conditionalFormatting>
  <conditionalFormatting sqref="C25:H28">
    <cfRule type="expression" dxfId="25" priority="3">
      <formula>C25=""</formula>
    </cfRule>
  </conditionalFormatting>
  <conditionalFormatting sqref="C31:E34">
    <cfRule type="expression" dxfId="24" priority="2">
      <formula>C31=""</formula>
    </cfRule>
  </conditionalFormatting>
  <conditionalFormatting sqref="F31:H34">
    <cfRule type="expression" dxfId="23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796875" defaultRowHeight="14.5" x14ac:dyDescent="0.35"/>
  <cols>
    <col min="1" max="1" width="5.7265625" style="59" customWidth="1"/>
    <col min="2" max="2" width="15.7265625" style="59" bestFit="1" customWidth="1"/>
    <col min="3" max="3" width="10.54296875" style="59" bestFit="1" customWidth="1"/>
    <col min="4" max="4" width="26.54296875" style="59" bestFit="1" customWidth="1"/>
    <col min="5" max="5" width="8.7265625" style="59" bestFit="1" customWidth="1"/>
    <col min="6" max="6" width="5.7265625" style="59" customWidth="1"/>
    <col min="7" max="7" width="19.81640625" style="59" bestFit="1" customWidth="1"/>
    <col min="8" max="8" width="9.1796875" style="46"/>
    <col min="9" max="16384" width="9.1796875" style="33"/>
  </cols>
  <sheetData>
    <row r="1" spans="1:8" x14ac:dyDescent="0.35">
      <c r="A1" s="41"/>
      <c r="B1" s="42"/>
      <c r="C1" s="42"/>
      <c r="D1" s="42"/>
      <c r="E1" s="42"/>
      <c r="F1" s="42"/>
      <c r="G1" s="42"/>
      <c r="H1" s="43"/>
    </row>
    <row r="2" spans="1:8" ht="18.5" x14ac:dyDescent="0.45">
      <c r="A2" s="275" t="s">
        <v>43</v>
      </c>
      <c r="B2" s="276"/>
      <c r="C2" s="276"/>
      <c r="D2" s="276"/>
      <c r="E2" s="276"/>
      <c r="F2" s="276"/>
      <c r="G2" s="276"/>
      <c r="H2" s="277"/>
    </row>
    <row r="3" spans="1:8" x14ac:dyDescent="0.35">
      <c r="A3" s="44"/>
      <c r="B3" s="45"/>
      <c r="C3" s="45"/>
      <c r="D3" s="45"/>
      <c r="E3" s="45"/>
      <c r="F3" s="45"/>
      <c r="G3" s="45"/>
    </row>
    <row r="4" spans="1:8" x14ac:dyDescent="0.35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 x14ac:dyDescent="0.35">
      <c r="A5" s="44"/>
      <c r="B5" s="65"/>
      <c r="C5" s="65"/>
      <c r="D5" s="65"/>
      <c r="E5" s="65"/>
      <c r="F5" s="45"/>
      <c r="G5" s="55" t="s">
        <v>202</v>
      </c>
    </row>
    <row r="6" spans="1:8" x14ac:dyDescent="0.35">
      <c r="A6" s="44"/>
      <c r="B6" s="65"/>
      <c r="C6" s="65"/>
      <c r="D6" s="65"/>
      <c r="E6" s="65"/>
      <c r="F6" s="45"/>
      <c r="G6" s="56" t="s">
        <v>34</v>
      </c>
    </row>
    <row r="7" spans="1:8" x14ac:dyDescent="0.35">
      <c r="A7" s="44"/>
      <c r="B7" s="65"/>
      <c r="C7" s="65"/>
      <c r="D7" s="65"/>
      <c r="E7" s="65"/>
      <c r="F7" s="45"/>
      <c r="G7" s="57" t="s">
        <v>35</v>
      </c>
    </row>
    <row r="8" spans="1:8" x14ac:dyDescent="0.35">
      <c r="A8" s="44"/>
      <c r="B8" s="65"/>
      <c r="C8" s="65"/>
      <c r="D8" s="65"/>
      <c r="E8" s="65"/>
      <c r="F8" s="45"/>
      <c r="G8" s="45"/>
    </row>
    <row r="9" spans="1:8" x14ac:dyDescent="0.35">
      <c r="A9" s="44"/>
      <c r="B9" s="65"/>
      <c r="C9" s="65"/>
      <c r="D9" s="65"/>
      <c r="E9" s="65"/>
      <c r="F9" s="45"/>
      <c r="G9" s="45"/>
    </row>
    <row r="10" spans="1:8" x14ac:dyDescent="0.35">
      <c r="A10" s="45"/>
      <c r="B10" s="58"/>
      <c r="C10" s="58"/>
      <c r="D10" s="58"/>
      <c r="E10" s="58"/>
      <c r="F10" s="45"/>
      <c r="G10" s="45"/>
    </row>
    <row r="11" spans="1:8" x14ac:dyDescent="0.35">
      <c r="B11" s="58"/>
      <c r="C11" s="58"/>
      <c r="D11" s="58"/>
      <c r="E11" s="58"/>
    </row>
    <row r="12" spans="1:8" x14ac:dyDescent="0.35">
      <c r="B12" s="58"/>
      <c r="C12" s="58"/>
      <c r="D12" s="58"/>
      <c r="E12" s="58"/>
    </row>
    <row r="13" spans="1:8" x14ac:dyDescent="0.35">
      <c r="B13" s="58"/>
      <c r="C13" s="58"/>
      <c r="D13" s="58"/>
      <c r="E13" s="58"/>
    </row>
    <row r="14" spans="1:8" x14ac:dyDescent="0.35">
      <c r="B14" s="58"/>
      <c r="C14" s="58"/>
      <c r="D14" s="58"/>
      <c r="E14" s="58"/>
    </row>
    <row r="15" spans="1:8" x14ac:dyDescent="0.35">
      <c r="B15" s="58"/>
      <c r="C15" s="58"/>
      <c r="D15" s="58"/>
      <c r="E15" s="58"/>
    </row>
    <row r="16" spans="1:8" x14ac:dyDescent="0.35">
      <c r="B16" s="58"/>
      <c r="C16" s="58"/>
      <c r="D16" s="58"/>
      <c r="E16" s="58"/>
    </row>
    <row r="17" spans="2:5" x14ac:dyDescent="0.35">
      <c r="B17" s="58"/>
      <c r="C17" s="58"/>
      <c r="D17" s="58"/>
      <c r="E17" s="58"/>
    </row>
    <row r="18" spans="2:5" x14ac:dyDescent="0.35">
      <c r="B18" s="58"/>
      <c r="C18" s="58"/>
      <c r="D18" s="58"/>
      <c r="E18" s="58"/>
    </row>
    <row r="19" spans="2:5" x14ac:dyDescent="0.35">
      <c r="B19" s="58"/>
      <c r="C19" s="58"/>
      <c r="D19" s="58"/>
      <c r="E19" s="58"/>
    </row>
    <row r="20" spans="2:5" x14ac:dyDescent="0.35">
      <c r="B20" s="60"/>
      <c r="C20" s="60"/>
      <c r="D20" s="60"/>
      <c r="E20" s="60"/>
    </row>
    <row r="21" spans="2:5" x14ac:dyDescent="0.35">
      <c r="B21" s="60"/>
      <c r="C21" s="60"/>
      <c r="D21" s="60"/>
      <c r="E21" s="60"/>
    </row>
    <row r="22" spans="2:5" x14ac:dyDescent="0.35">
      <c r="B22" s="60"/>
      <c r="C22" s="60"/>
      <c r="D22" s="60"/>
      <c r="E22" s="60"/>
    </row>
    <row r="23" spans="2:5" x14ac:dyDescent="0.35">
      <c r="B23" s="60"/>
      <c r="C23" s="60"/>
      <c r="D23" s="60"/>
      <c r="E23" s="60"/>
    </row>
    <row r="24" spans="2:5" x14ac:dyDescent="0.35">
      <c r="B24" s="60"/>
      <c r="C24" s="60"/>
      <c r="D24" s="60"/>
      <c r="E24" s="60"/>
    </row>
    <row r="25" spans="2:5" x14ac:dyDescent="0.35">
      <c r="B25" s="60"/>
      <c r="C25" s="60"/>
      <c r="D25" s="60"/>
      <c r="E25" s="60"/>
    </row>
    <row r="26" spans="2:5" x14ac:dyDescent="0.35">
      <c r="B26" s="60"/>
      <c r="C26" s="60"/>
      <c r="D26" s="60"/>
      <c r="E26" s="60"/>
    </row>
    <row r="27" spans="2:5" x14ac:dyDescent="0.35">
      <c r="B27" s="60"/>
      <c r="C27" s="60"/>
      <c r="D27" s="60"/>
      <c r="E27" s="60"/>
    </row>
    <row r="28" spans="2:5" x14ac:dyDescent="0.35">
      <c r="B28" s="60"/>
      <c r="C28" s="60"/>
      <c r="D28" s="60"/>
      <c r="E28" s="60"/>
    </row>
    <row r="29" spans="2:5" x14ac:dyDescent="0.35">
      <c r="B29" s="60"/>
      <c r="C29" s="60"/>
      <c r="D29" s="60"/>
      <c r="E29" s="60"/>
    </row>
    <row r="30" spans="2:5" x14ac:dyDescent="0.35">
      <c r="B30" s="60"/>
      <c r="C30" s="60"/>
      <c r="D30" s="60"/>
      <c r="E30" s="60"/>
    </row>
    <row r="31" spans="2:5" x14ac:dyDescent="0.35">
      <c r="B31" s="60"/>
      <c r="C31" s="60"/>
      <c r="D31" s="60"/>
      <c r="E31" s="60"/>
    </row>
    <row r="32" spans="2:5" x14ac:dyDescent="0.35">
      <c r="B32" s="60"/>
      <c r="C32" s="60"/>
      <c r="D32" s="60"/>
      <c r="E32" s="60"/>
    </row>
    <row r="33" spans="2:5" x14ac:dyDescent="0.35">
      <c r="B33" s="60"/>
      <c r="C33" s="60"/>
      <c r="D33" s="60"/>
      <c r="E33" s="60"/>
    </row>
    <row r="34" spans="2:5" x14ac:dyDescent="0.35">
      <c r="B34" s="60"/>
      <c r="C34" s="60"/>
      <c r="D34" s="60"/>
      <c r="E34" s="60"/>
    </row>
    <row r="35" spans="2:5" x14ac:dyDescent="0.35">
      <c r="B35" s="60"/>
      <c r="C35" s="60"/>
      <c r="D35" s="60"/>
      <c r="E35" s="60"/>
    </row>
    <row r="36" spans="2:5" x14ac:dyDescent="0.35">
      <c r="B36" s="60"/>
      <c r="C36" s="60"/>
      <c r="D36" s="60"/>
      <c r="E36" s="60"/>
    </row>
    <row r="37" spans="2:5" x14ac:dyDescent="0.35">
      <c r="B37" s="60"/>
      <c r="C37" s="60"/>
      <c r="D37" s="60"/>
      <c r="E37" s="60"/>
    </row>
    <row r="38" spans="2:5" x14ac:dyDescent="0.35">
      <c r="B38" s="60"/>
      <c r="C38" s="60"/>
      <c r="D38" s="60"/>
      <c r="E38" s="60"/>
    </row>
    <row r="39" spans="2:5" x14ac:dyDescent="0.35">
      <c r="B39" s="60"/>
      <c r="C39" s="60"/>
      <c r="D39" s="60"/>
      <c r="E39" s="60"/>
    </row>
    <row r="40" spans="2:5" x14ac:dyDescent="0.35">
      <c r="B40" s="60"/>
      <c r="C40" s="60"/>
      <c r="D40" s="60"/>
      <c r="E40" s="60"/>
    </row>
    <row r="41" spans="2:5" x14ac:dyDescent="0.35">
      <c r="B41" s="60"/>
      <c r="C41" s="60"/>
      <c r="D41" s="60"/>
      <c r="E41" s="60"/>
    </row>
    <row r="42" spans="2:5" x14ac:dyDescent="0.35">
      <c r="B42" s="60"/>
      <c r="C42" s="60"/>
      <c r="D42" s="60"/>
      <c r="E42" s="60"/>
    </row>
    <row r="43" spans="2:5" x14ac:dyDescent="0.35">
      <c r="B43" s="60"/>
      <c r="C43" s="60"/>
      <c r="D43" s="60"/>
      <c r="E43" s="60"/>
    </row>
    <row r="44" spans="2:5" x14ac:dyDescent="0.35">
      <c r="B44" s="60"/>
      <c r="C44" s="60"/>
      <c r="D44" s="60"/>
      <c r="E44" s="60"/>
    </row>
    <row r="45" spans="2:5" x14ac:dyDescent="0.35">
      <c r="B45" s="60"/>
      <c r="C45" s="60"/>
      <c r="D45" s="60"/>
      <c r="E45" s="60"/>
    </row>
    <row r="46" spans="2:5" x14ac:dyDescent="0.35">
      <c r="B46" s="60"/>
      <c r="C46" s="60"/>
      <c r="D46" s="60"/>
      <c r="E46" s="60"/>
    </row>
    <row r="47" spans="2:5" x14ac:dyDescent="0.35">
      <c r="B47" s="60"/>
      <c r="C47" s="60"/>
      <c r="D47" s="60"/>
      <c r="E47" s="60"/>
    </row>
    <row r="48" spans="2:5" x14ac:dyDescent="0.35">
      <c r="B48" s="60"/>
      <c r="C48" s="60"/>
      <c r="D48" s="60"/>
      <c r="E48" s="60"/>
    </row>
    <row r="49" spans="2:5" x14ac:dyDescent="0.35">
      <c r="B49" s="60"/>
      <c r="C49" s="60"/>
      <c r="D49" s="60"/>
      <c r="E49" s="60"/>
    </row>
    <row r="50" spans="2:5" x14ac:dyDescent="0.35">
      <c r="B50" s="60"/>
      <c r="C50" s="60"/>
      <c r="D50" s="60"/>
      <c r="E50" s="60"/>
    </row>
    <row r="51" spans="2:5" x14ac:dyDescent="0.35">
      <c r="B51" s="60"/>
      <c r="C51" s="60"/>
      <c r="D51" s="60"/>
      <c r="E51" s="60"/>
    </row>
    <row r="52" spans="2:5" x14ac:dyDescent="0.35">
      <c r="B52" s="60"/>
      <c r="C52" s="60"/>
      <c r="D52" s="60"/>
      <c r="E52" s="60"/>
    </row>
    <row r="53" spans="2:5" x14ac:dyDescent="0.35">
      <c r="B53" s="60"/>
      <c r="C53" s="60"/>
      <c r="D53" s="60"/>
      <c r="E53" s="60"/>
    </row>
    <row r="54" spans="2:5" x14ac:dyDescent="0.35">
      <c r="B54" s="60"/>
      <c r="C54" s="60"/>
      <c r="D54" s="60"/>
      <c r="E54" s="60"/>
    </row>
    <row r="55" spans="2:5" x14ac:dyDescent="0.35">
      <c r="B55" s="60"/>
      <c r="C55" s="60"/>
      <c r="D55" s="60"/>
      <c r="E55" s="60"/>
    </row>
    <row r="56" spans="2:5" x14ac:dyDescent="0.35">
      <c r="B56" s="60"/>
      <c r="C56" s="60"/>
      <c r="D56" s="60"/>
      <c r="E56" s="60"/>
    </row>
    <row r="57" spans="2:5" x14ac:dyDescent="0.35">
      <c r="B57" s="60"/>
      <c r="C57" s="60"/>
      <c r="D57" s="60"/>
      <c r="E57" s="60"/>
    </row>
    <row r="58" spans="2:5" x14ac:dyDescent="0.35">
      <c r="B58" s="60"/>
      <c r="C58" s="60"/>
      <c r="D58" s="60"/>
      <c r="E58" s="60"/>
    </row>
    <row r="59" spans="2:5" x14ac:dyDescent="0.35">
      <c r="B59" s="60"/>
      <c r="C59" s="60"/>
      <c r="D59" s="60"/>
      <c r="E59" s="60"/>
    </row>
    <row r="60" spans="2:5" x14ac:dyDescent="0.35">
      <c r="B60" s="60"/>
      <c r="C60" s="60"/>
      <c r="D60" s="60"/>
      <c r="E60" s="60"/>
    </row>
    <row r="61" spans="2:5" x14ac:dyDescent="0.35">
      <c r="B61" s="60"/>
      <c r="C61" s="60"/>
      <c r="D61" s="60"/>
      <c r="E61" s="60"/>
    </row>
    <row r="62" spans="2:5" x14ac:dyDescent="0.35">
      <c r="B62" s="60"/>
      <c r="C62" s="60"/>
      <c r="D62" s="60"/>
      <c r="E62" s="60"/>
    </row>
    <row r="63" spans="2:5" x14ac:dyDescent="0.35">
      <c r="B63" s="60"/>
      <c r="C63" s="60"/>
      <c r="D63" s="60"/>
      <c r="E63" s="60"/>
    </row>
    <row r="64" spans="2:5" x14ac:dyDescent="0.35">
      <c r="B64" s="60"/>
      <c r="C64" s="60"/>
      <c r="D64" s="60"/>
      <c r="E64" s="60"/>
    </row>
    <row r="65" spans="2:5" x14ac:dyDescent="0.35">
      <c r="B65" s="60"/>
      <c r="C65" s="60"/>
      <c r="D65" s="60"/>
      <c r="E65" s="60"/>
    </row>
    <row r="66" spans="2:5" x14ac:dyDescent="0.3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>
      <selection activeCell="M45" sqref="M45"/>
    </sheetView>
  </sheetViews>
  <sheetFormatPr defaultColWidth="9.1796875" defaultRowHeight="14.5" x14ac:dyDescent="0.35"/>
  <cols>
    <col min="1" max="16384" width="9.1796875" style="52"/>
  </cols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12700</xdr:colOff>
                <xdr:row>0</xdr:row>
                <xdr:rowOff>38100</xdr:rowOff>
              </from>
              <to>
                <xdr:col>10</xdr:col>
                <xdr:colOff>336550</xdr:colOff>
                <xdr:row>45</xdr:row>
                <xdr:rowOff>6350</xdr:rowOff>
              </to>
            </anchor>
          </objectPr>
        </oleObject>
      </mc:Choice>
      <mc:Fallback>
        <oleObject progId="Visio.Drawing.15" shapeId="552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15"/>
  <sheetViews>
    <sheetView zoomScaleNormal="100" workbookViewId="0">
      <selection activeCell="A27" sqref="A27"/>
    </sheetView>
  </sheetViews>
  <sheetFormatPr defaultRowHeight="15.75" customHeight="1" x14ac:dyDescent="0.35"/>
  <cols>
    <col min="19" max="19" width="35" customWidth="1"/>
    <col min="20" max="20" width="14.453125" bestFit="1" customWidth="1"/>
    <col min="21" max="21" width="15" customWidth="1"/>
    <col min="22" max="22" width="14.54296875" customWidth="1"/>
    <col min="23" max="23" width="14.7265625" customWidth="1"/>
    <col min="24" max="24" width="35" customWidth="1"/>
    <col min="25" max="30" width="7.7265625" customWidth="1"/>
  </cols>
  <sheetData>
    <row r="3" spans="19:23" ht="30.75" customHeight="1" x14ac:dyDescent="0.35">
      <c r="S3" s="147" t="s">
        <v>309</v>
      </c>
      <c r="T3" s="147" t="s">
        <v>224</v>
      </c>
      <c r="U3" s="147" t="s">
        <v>310</v>
      </c>
      <c r="V3" s="147" t="s">
        <v>311</v>
      </c>
      <c r="W3" s="147" t="s">
        <v>313</v>
      </c>
    </row>
    <row r="4" spans="19:23" ht="15.75" customHeight="1" x14ac:dyDescent="0.35">
      <c r="S4" s="147" t="s">
        <v>539</v>
      </c>
      <c r="T4" s="147" t="s">
        <v>314</v>
      </c>
      <c r="U4" s="147" t="s">
        <v>315</v>
      </c>
      <c r="V4" s="147" t="s">
        <v>315</v>
      </c>
      <c r="W4" s="147" t="s">
        <v>315</v>
      </c>
    </row>
    <row r="5" spans="19:23" ht="15.75" customHeight="1" x14ac:dyDescent="0.35">
      <c r="S5" s="147" t="s">
        <v>540</v>
      </c>
      <c r="T5" s="147" t="s">
        <v>376</v>
      </c>
      <c r="U5" s="147" t="s">
        <v>314</v>
      </c>
      <c r="V5" s="147" t="s">
        <v>312</v>
      </c>
      <c r="W5" s="147" t="s">
        <v>312</v>
      </c>
    </row>
    <row r="6" spans="19:23" ht="15.75" customHeight="1" x14ac:dyDescent="0.35">
      <c r="S6" s="147" t="s">
        <v>541</v>
      </c>
      <c r="T6" s="147" t="s">
        <v>47</v>
      </c>
      <c r="U6" s="147" t="s">
        <v>314</v>
      </c>
      <c r="V6" s="147" t="s">
        <v>312</v>
      </c>
      <c r="W6" s="147" t="s">
        <v>312</v>
      </c>
    </row>
    <row r="7" spans="19:23" ht="15.75" customHeight="1" x14ac:dyDescent="0.35">
      <c r="S7" s="147" t="s">
        <v>542</v>
      </c>
      <c r="T7" s="147" t="s">
        <v>314</v>
      </c>
      <c r="U7" s="147" t="s">
        <v>314</v>
      </c>
      <c r="V7" s="147" t="s">
        <v>314</v>
      </c>
      <c r="W7" s="147" t="s">
        <v>312</v>
      </c>
    </row>
    <row r="8" spans="19:23" ht="15.75" customHeight="1" x14ac:dyDescent="0.35">
      <c r="S8" s="147" t="s">
        <v>543</v>
      </c>
      <c r="T8" s="147" t="s">
        <v>312</v>
      </c>
      <c r="U8" s="147" t="s">
        <v>314</v>
      </c>
      <c r="V8" s="147" t="s">
        <v>314</v>
      </c>
      <c r="W8" s="147" t="s">
        <v>312</v>
      </c>
    </row>
    <row r="9" spans="19:23" ht="15.75" customHeight="1" x14ac:dyDescent="0.35">
      <c r="S9" s="147" t="s">
        <v>548</v>
      </c>
      <c r="T9" s="147" t="s">
        <v>312</v>
      </c>
      <c r="U9" s="147" t="s">
        <v>314</v>
      </c>
      <c r="V9" s="147" t="s">
        <v>314</v>
      </c>
      <c r="W9" s="147" t="s">
        <v>312</v>
      </c>
    </row>
    <row r="10" spans="19:23" ht="15.75" customHeight="1" x14ac:dyDescent="0.35">
      <c r="S10" s="147" t="s">
        <v>544</v>
      </c>
      <c r="T10" s="147" t="s">
        <v>314</v>
      </c>
      <c r="U10" s="147" t="s">
        <v>314</v>
      </c>
      <c r="V10" s="147" t="s">
        <v>315</v>
      </c>
      <c r="W10" s="147" t="s">
        <v>315</v>
      </c>
    </row>
    <row r="11" spans="19:23" ht="15.75" customHeight="1" x14ac:dyDescent="0.35">
      <c r="S11" s="147" t="s">
        <v>545</v>
      </c>
      <c r="T11" s="147" t="s">
        <v>312</v>
      </c>
      <c r="U11" s="147" t="s">
        <v>312</v>
      </c>
      <c r="V11" s="147" t="s">
        <v>312</v>
      </c>
      <c r="W11" s="147" t="s">
        <v>315</v>
      </c>
    </row>
    <row r="12" spans="19:23" ht="15.75" customHeight="1" x14ac:dyDescent="0.35">
      <c r="S12" s="147" t="s">
        <v>546</v>
      </c>
      <c r="T12" s="147" t="s">
        <v>314</v>
      </c>
      <c r="U12" s="147" t="s">
        <v>312</v>
      </c>
      <c r="V12" s="147" t="s">
        <v>312</v>
      </c>
      <c r="W12" s="147" t="s">
        <v>312</v>
      </c>
    </row>
    <row r="13" spans="19:23" ht="29" x14ac:dyDescent="0.35">
      <c r="S13" s="147" t="s">
        <v>547</v>
      </c>
      <c r="T13" s="147" t="s">
        <v>315</v>
      </c>
      <c r="U13" s="147" t="s">
        <v>315</v>
      </c>
      <c r="V13" s="147" t="s">
        <v>315</v>
      </c>
      <c r="W13" s="147" t="s">
        <v>315</v>
      </c>
    </row>
    <row r="14" spans="19:23" ht="15.75" customHeight="1" x14ac:dyDescent="0.35">
      <c r="S14" s="147"/>
      <c r="T14" s="147"/>
      <c r="U14" s="147"/>
      <c r="V14" s="147"/>
      <c r="W14" s="147"/>
    </row>
    <row r="15" spans="19:23" ht="15.75" customHeight="1" x14ac:dyDescent="0.35">
      <c r="S15" s="278" t="s">
        <v>316</v>
      </c>
      <c r="T15" s="279"/>
      <c r="U15" s="279"/>
      <c r="V15" s="279"/>
      <c r="W15" s="279"/>
    </row>
  </sheetData>
  <mergeCells count="1">
    <mergeCell ref="S15:W15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6"/>
  <sheetViews>
    <sheetView topLeftCell="A37" zoomScale="85" zoomScaleNormal="85" workbookViewId="0">
      <selection activeCell="E13" sqref="E13"/>
    </sheetView>
  </sheetViews>
  <sheetFormatPr defaultRowHeight="14.5" x14ac:dyDescent="0.35"/>
  <cols>
    <col min="1" max="1" width="9.1796875" customWidth="1"/>
    <col min="2" max="2" width="35.54296875" bestFit="1" customWidth="1"/>
    <col min="3" max="3" width="29.26953125" customWidth="1"/>
    <col min="4" max="4" width="9.54296875" bestFit="1" customWidth="1"/>
    <col min="5" max="5" width="42.54296875" customWidth="1"/>
    <col min="6" max="6" width="16.542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269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.453125" hidden="1" customWidth="1"/>
  </cols>
  <sheetData>
    <row r="1" spans="1:29" x14ac:dyDescent="0.35">
      <c r="A1" s="1"/>
      <c r="B1" s="2"/>
      <c r="C1" s="2"/>
      <c r="D1" s="120"/>
      <c r="E1" s="8"/>
      <c r="F1" s="9"/>
    </row>
    <row r="2" spans="1:29" ht="19" x14ac:dyDescent="0.45">
      <c r="A2" s="282" t="s">
        <v>72</v>
      </c>
      <c r="B2" s="283"/>
      <c r="C2" s="283"/>
      <c r="D2" s="283"/>
      <c r="E2" s="283"/>
      <c r="F2" s="284"/>
    </row>
    <row r="3" spans="1:29" ht="15" thickBot="1" x14ac:dyDescent="0.4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" thickBot="1" x14ac:dyDescent="0.4">
      <c r="A4" s="4"/>
      <c r="B4" s="280" t="s">
        <v>78</v>
      </c>
      <c r="C4" s="281"/>
      <c r="D4" s="8"/>
      <c r="E4" s="131" t="s">
        <v>284</v>
      </c>
      <c r="F4" s="132" t="s">
        <v>285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 x14ac:dyDescent="0.35">
      <c r="A5" s="4"/>
      <c r="B5" s="97" t="s">
        <v>203</v>
      </c>
      <c r="C5" s="107"/>
      <c r="D5" s="8"/>
      <c r="E5" s="134" t="s">
        <v>211</v>
      </c>
      <c r="F5" s="142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 x14ac:dyDescent="0.35">
      <c r="A6" s="4"/>
      <c r="B6" s="98" t="s">
        <v>204</v>
      </c>
      <c r="C6" s="106"/>
      <c r="D6" s="8"/>
      <c r="E6" s="135" t="s">
        <v>212</v>
      </c>
      <c r="F6" s="142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 x14ac:dyDescent="0.35">
      <c r="A7" s="4"/>
      <c r="B7" s="102" t="s">
        <v>205</v>
      </c>
      <c r="C7" s="108"/>
      <c r="D7" s="8"/>
      <c r="E7" s="134" t="s">
        <v>549</v>
      </c>
      <c r="F7" s="142">
        <v>130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 x14ac:dyDescent="0.35">
      <c r="A8" s="4"/>
      <c r="B8" s="98" t="s">
        <v>206</v>
      </c>
      <c r="C8" s="106"/>
      <c r="D8" s="8"/>
      <c r="E8" s="135" t="s">
        <v>213</v>
      </c>
      <c r="F8" s="142">
        <v>140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 x14ac:dyDescent="0.35">
      <c r="A9" s="4"/>
      <c r="B9" s="50"/>
      <c r="C9" s="50"/>
      <c r="D9" s="8"/>
      <c r="E9" s="134" t="s">
        <v>221</v>
      </c>
      <c r="F9" s="142">
        <v>170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" thickBot="1" x14ac:dyDescent="0.4">
      <c r="A10" s="4"/>
      <c r="B10" s="280" t="s">
        <v>187</v>
      </c>
      <c r="C10" s="281"/>
      <c r="D10" s="8"/>
      <c r="E10" s="135" t="s">
        <v>287</v>
      </c>
      <c r="F10" s="142">
        <v>180</v>
      </c>
      <c r="S10" s="39"/>
      <c r="U10" s="39">
        <v>20480</v>
      </c>
      <c r="AC10" s="39" t="s">
        <v>94</v>
      </c>
    </row>
    <row r="11" spans="1:29" x14ac:dyDescent="0.35">
      <c r="A11" s="4"/>
      <c r="B11" s="136" t="s">
        <v>179</v>
      </c>
      <c r="C11" s="107"/>
      <c r="D11" s="8"/>
      <c r="E11" s="134" t="s">
        <v>371</v>
      </c>
      <c r="F11" s="142">
        <v>190</v>
      </c>
      <c r="U11" s="39">
        <v>24576</v>
      </c>
      <c r="AC11" s="39" t="s">
        <v>95</v>
      </c>
    </row>
    <row r="12" spans="1:29" x14ac:dyDescent="0.35">
      <c r="A12" s="4"/>
      <c r="B12" s="98" t="s">
        <v>180</v>
      </c>
      <c r="C12" s="106"/>
      <c r="D12" s="8"/>
      <c r="E12" s="135" t="s">
        <v>550</v>
      </c>
      <c r="F12" s="142">
        <v>191</v>
      </c>
      <c r="U12" s="39">
        <v>28672</v>
      </c>
      <c r="AC12" s="39" t="s">
        <v>96</v>
      </c>
    </row>
    <row r="13" spans="1:29" x14ac:dyDescent="0.35">
      <c r="A13" s="4"/>
      <c r="B13" s="102" t="s">
        <v>181</v>
      </c>
      <c r="C13" s="108"/>
      <c r="D13" s="8"/>
      <c r="E13" s="134" t="s">
        <v>286</v>
      </c>
      <c r="F13" s="142">
        <v>201</v>
      </c>
      <c r="U13" s="39">
        <v>32768</v>
      </c>
      <c r="AC13" s="39" t="s">
        <v>97</v>
      </c>
    </row>
    <row r="14" spans="1:29" ht="15" thickBot="1" x14ac:dyDescent="0.4">
      <c r="A14" s="4"/>
      <c r="B14" s="98" t="s">
        <v>182</v>
      </c>
      <c r="C14" s="106"/>
      <c r="D14" s="8"/>
      <c r="E14" s="135" t="s">
        <v>288</v>
      </c>
      <c r="F14" s="143">
        <v>250</v>
      </c>
      <c r="U14" s="39">
        <v>36864</v>
      </c>
      <c r="AC14" s="39" t="s">
        <v>99</v>
      </c>
    </row>
    <row r="15" spans="1:29" x14ac:dyDescent="0.35">
      <c r="A15" s="4"/>
      <c r="B15" s="102" t="s">
        <v>183</v>
      </c>
      <c r="C15" s="108"/>
      <c r="D15" s="8"/>
      <c r="U15" s="39">
        <v>40960</v>
      </c>
      <c r="AC15" s="39" t="s">
        <v>101</v>
      </c>
    </row>
    <row r="16" spans="1:29" x14ac:dyDescent="0.35">
      <c r="A16" s="4"/>
      <c r="B16" s="98" t="s">
        <v>184</v>
      </c>
      <c r="C16" s="106"/>
      <c r="D16" s="8"/>
      <c r="E16" s="8"/>
      <c r="F16" s="8"/>
      <c r="U16" s="39">
        <v>45056</v>
      </c>
      <c r="AC16" s="39" t="s">
        <v>103</v>
      </c>
    </row>
    <row r="17" spans="1:29" x14ac:dyDescent="0.35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 x14ac:dyDescent="0.35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 x14ac:dyDescent="0.35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 x14ac:dyDescent="0.35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 x14ac:dyDescent="0.35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 x14ac:dyDescent="0.35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 x14ac:dyDescent="0.35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 x14ac:dyDescent="0.35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 x14ac:dyDescent="0.35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 x14ac:dyDescent="0.35">
      <c r="A26" s="4"/>
      <c r="B26" s="50"/>
      <c r="C26" s="50"/>
      <c r="D26" s="8"/>
      <c r="E26" s="8"/>
      <c r="F26" s="9"/>
      <c r="AC26" s="39" t="s">
        <v>120</v>
      </c>
    </row>
    <row r="27" spans="1:29" ht="15" thickBot="1" x14ac:dyDescent="0.4">
      <c r="A27" s="4"/>
      <c r="B27" s="280" t="s">
        <v>93</v>
      </c>
      <c r="C27" s="281"/>
      <c r="D27" s="8"/>
      <c r="E27" s="8"/>
      <c r="F27" s="9"/>
      <c r="AC27" s="39" t="s">
        <v>123</v>
      </c>
    </row>
    <row r="28" spans="1:29" x14ac:dyDescent="0.35">
      <c r="A28" s="4"/>
      <c r="B28" s="97" t="s">
        <v>135</v>
      </c>
      <c r="C28" s="133" t="s">
        <v>85</v>
      </c>
      <c r="D28" s="8"/>
      <c r="E28" s="8"/>
      <c r="F28" s="9"/>
    </row>
    <row r="29" spans="1:29" x14ac:dyDescent="0.35">
      <c r="A29" s="4"/>
      <c r="B29" s="98" t="s">
        <v>136</v>
      </c>
      <c r="C29" s="106"/>
      <c r="D29" s="8"/>
      <c r="E29" s="8"/>
      <c r="F29" s="9"/>
    </row>
    <row r="30" spans="1:29" x14ac:dyDescent="0.35">
      <c r="A30" s="4"/>
      <c r="B30" s="50"/>
      <c r="C30" s="50"/>
      <c r="D30" s="8"/>
      <c r="E30" s="8"/>
      <c r="F30" s="9"/>
    </row>
    <row r="31" spans="1:29" ht="15" thickBot="1" x14ac:dyDescent="0.4">
      <c r="A31" s="4"/>
      <c r="B31" s="280" t="s">
        <v>98</v>
      </c>
      <c r="C31" s="281"/>
      <c r="D31" s="8"/>
      <c r="E31" s="8"/>
      <c r="F31" s="9"/>
    </row>
    <row r="32" spans="1:29" x14ac:dyDescent="0.35">
      <c r="A32" s="4"/>
      <c r="B32" s="97" t="s">
        <v>100</v>
      </c>
      <c r="C32" s="107"/>
      <c r="D32" s="8"/>
      <c r="E32" s="8"/>
      <c r="F32" s="9"/>
    </row>
    <row r="33" spans="1:6" x14ac:dyDescent="0.35">
      <c r="A33" s="4"/>
      <c r="B33" s="98" t="s">
        <v>102</v>
      </c>
      <c r="C33" s="106"/>
      <c r="D33" s="8"/>
      <c r="E33" s="8"/>
      <c r="F33" s="9"/>
    </row>
    <row r="34" spans="1:6" x14ac:dyDescent="0.35">
      <c r="A34" s="4"/>
      <c r="B34" s="102" t="s">
        <v>104</v>
      </c>
      <c r="C34" s="108"/>
      <c r="D34" s="8"/>
      <c r="E34" s="8"/>
      <c r="F34" s="9"/>
    </row>
    <row r="35" spans="1:6" x14ac:dyDescent="0.35">
      <c r="A35" s="4"/>
      <c r="B35" s="98" t="s">
        <v>106</v>
      </c>
      <c r="C35" s="106"/>
      <c r="D35" s="8"/>
      <c r="E35" s="8"/>
      <c r="F35" s="9"/>
    </row>
    <row r="36" spans="1:6" x14ac:dyDescent="0.35">
      <c r="A36" s="4"/>
      <c r="B36" s="51"/>
      <c r="C36" s="50"/>
      <c r="D36" s="8"/>
      <c r="E36" s="8"/>
      <c r="F36" s="9"/>
    </row>
    <row r="37" spans="1:6" ht="15" thickBot="1" x14ac:dyDescent="0.4">
      <c r="A37" s="4"/>
      <c r="B37" s="280" t="s">
        <v>109</v>
      </c>
      <c r="C37" s="281"/>
      <c r="D37" s="8"/>
      <c r="E37" s="8"/>
      <c r="F37" s="9"/>
    </row>
    <row r="38" spans="1:6" x14ac:dyDescent="0.35">
      <c r="A38" s="4"/>
      <c r="B38" s="97" t="s">
        <v>111</v>
      </c>
      <c r="C38" s="107"/>
      <c r="D38" s="8"/>
      <c r="E38" s="8"/>
      <c r="F38" s="9"/>
    </row>
    <row r="39" spans="1:6" x14ac:dyDescent="0.35">
      <c r="A39" s="4"/>
      <c r="B39" s="98" t="s">
        <v>113</v>
      </c>
      <c r="C39" s="106"/>
      <c r="D39" s="8"/>
      <c r="E39" s="8"/>
      <c r="F39" s="9"/>
    </row>
    <row r="40" spans="1:6" x14ac:dyDescent="0.35">
      <c r="A40" s="4"/>
      <c r="B40" s="102" t="s">
        <v>115</v>
      </c>
      <c r="C40" s="108"/>
      <c r="D40" s="8"/>
      <c r="E40" s="8"/>
      <c r="F40" s="9"/>
    </row>
    <row r="41" spans="1:6" x14ac:dyDescent="0.35">
      <c r="A41" s="4"/>
      <c r="B41" s="98" t="s">
        <v>77</v>
      </c>
      <c r="C41" s="106" t="s">
        <v>101</v>
      </c>
      <c r="D41" s="8"/>
      <c r="E41" s="8"/>
      <c r="F41" s="9"/>
    </row>
    <row r="42" spans="1:6" x14ac:dyDescent="0.35">
      <c r="A42" s="4"/>
      <c r="B42" s="50"/>
      <c r="C42" s="50"/>
      <c r="D42" s="8"/>
      <c r="E42" s="8"/>
      <c r="F42" s="9"/>
    </row>
    <row r="43" spans="1:6" ht="15" thickBot="1" x14ac:dyDescent="0.4">
      <c r="A43" s="4"/>
      <c r="B43" s="280" t="s">
        <v>119</v>
      </c>
      <c r="C43" s="281"/>
      <c r="D43" s="8"/>
      <c r="E43" s="8"/>
      <c r="F43" s="9"/>
    </row>
    <row r="44" spans="1:6" x14ac:dyDescent="0.35">
      <c r="A44" s="4"/>
      <c r="B44" s="109" t="s">
        <v>121</v>
      </c>
      <c r="C44" s="107"/>
      <c r="D44" s="8"/>
      <c r="E44" s="8"/>
      <c r="F44" s="9"/>
    </row>
    <row r="45" spans="1:6" ht="15" thickBot="1" x14ac:dyDescent="0.4">
      <c r="A45" s="4"/>
      <c r="B45" s="112" t="s">
        <v>122</v>
      </c>
      <c r="C45" s="113"/>
      <c r="D45" s="8"/>
      <c r="E45" s="8"/>
      <c r="F45" s="9"/>
    </row>
    <row r="46" spans="1:6" x14ac:dyDescent="0.35">
      <c r="A46" s="4"/>
      <c r="B46" s="115" t="s">
        <v>207</v>
      </c>
      <c r="C46" s="105"/>
      <c r="D46" s="8"/>
      <c r="E46" s="8"/>
      <c r="F46" s="9"/>
    </row>
    <row r="47" spans="1:6" x14ac:dyDescent="0.35">
      <c r="A47" s="4"/>
      <c r="B47" s="100" t="s">
        <v>124</v>
      </c>
      <c r="C47" s="106"/>
      <c r="D47" s="8"/>
      <c r="E47" s="8"/>
      <c r="F47" s="9"/>
    </row>
    <row r="48" spans="1:6" ht="15" thickBot="1" x14ac:dyDescent="0.4">
      <c r="A48" s="4"/>
      <c r="B48" s="116" t="s">
        <v>125</v>
      </c>
      <c r="C48" s="117" t="s">
        <v>126</v>
      </c>
      <c r="D48" s="8"/>
      <c r="E48" s="8"/>
      <c r="F48" s="9"/>
    </row>
    <row r="49" spans="1:6" x14ac:dyDescent="0.35">
      <c r="A49" s="4"/>
      <c r="B49" s="109" t="s">
        <v>207</v>
      </c>
      <c r="C49" s="107"/>
      <c r="D49" s="8"/>
      <c r="E49" s="8"/>
      <c r="F49" s="9"/>
    </row>
    <row r="50" spans="1:6" x14ac:dyDescent="0.35">
      <c r="A50" s="4"/>
      <c r="B50" s="99" t="s">
        <v>124</v>
      </c>
      <c r="C50" s="108"/>
      <c r="D50" s="8"/>
      <c r="E50" s="8"/>
      <c r="F50" s="9"/>
    </row>
    <row r="51" spans="1:6" ht="15" thickBot="1" x14ac:dyDescent="0.4">
      <c r="A51" s="4"/>
      <c r="B51" s="112" t="s">
        <v>125</v>
      </c>
      <c r="C51" s="113" t="s">
        <v>126</v>
      </c>
      <c r="D51" s="8"/>
      <c r="E51" s="8"/>
      <c r="F51" s="9"/>
    </row>
    <row r="52" spans="1:6" x14ac:dyDescent="0.35">
      <c r="A52" s="4"/>
      <c r="B52" s="110" t="s">
        <v>207</v>
      </c>
      <c r="C52" s="111"/>
      <c r="D52" s="8"/>
      <c r="E52" s="8"/>
      <c r="F52" s="9"/>
    </row>
    <row r="53" spans="1:6" x14ac:dyDescent="0.35">
      <c r="A53" s="4"/>
      <c r="B53" s="100" t="s">
        <v>124</v>
      </c>
      <c r="C53" s="106"/>
      <c r="D53" s="8"/>
      <c r="E53" s="8"/>
      <c r="F53" s="9"/>
    </row>
    <row r="54" spans="1:6" ht="15" thickBot="1" x14ac:dyDescent="0.4">
      <c r="A54" s="4"/>
      <c r="B54" s="116" t="s">
        <v>125</v>
      </c>
      <c r="C54" s="117" t="s">
        <v>126</v>
      </c>
      <c r="D54" s="8"/>
      <c r="E54" s="8"/>
      <c r="F54" s="9"/>
    </row>
    <row r="55" spans="1:6" x14ac:dyDescent="0.35">
      <c r="A55" s="4"/>
      <c r="B55" s="101" t="s">
        <v>208</v>
      </c>
      <c r="C55" s="114"/>
      <c r="D55" s="8"/>
      <c r="E55" s="8"/>
      <c r="F55" s="9"/>
    </row>
    <row r="56" spans="1:6" x14ac:dyDescent="0.35">
      <c r="A56" s="4"/>
      <c r="B56" s="103" t="s">
        <v>209</v>
      </c>
      <c r="C56" s="108"/>
      <c r="D56" s="8"/>
      <c r="E56" s="8"/>
      <c r="F56" s="9"/>
    </row>
    <row r="57" spans="1:6" x14ac:dyDescent="0.35">
      <c r="A57" s="4"/>
      <c r="B57" s="103" t="s">
        <v>210</v>
      </c>
      <c r="C57" s="108"/>
      <c r="D57" s="8"/>
      <c r="E57" s="8"/>
      <c r="F57" s="9"/>
    </row>
    <row r="58" spans="1:6" x14ac:dyDescent="0.35">
      <c r="A58" s="4"/>
      <c r="B58" s="103" t="s">
        <v>124</v>
      </c>
      <c r="C58" s="108"/>
      <c r="D58" s="8"/>
      <c r="E58" s="8"/>
      <c r="F58" s="9"/>
    </row>
    <row r="59" spans="1:6" ht="15" thickBot="1" x14ac:dyDescent="0.4">
      <c r="A59" s="4"/>
      <c r="B59" s="118" t="s">
        <v>125</v>
      </c>
      <c r="C59" s="113" t="s">
        <v>126</v>
      </c>
      <c r="D59" s="8"/>
      <c r="E59" s="8"/>
      <c r="F59" s="9"/>
    </row>
    <row r="60" spans="1:6" x14ac:dyDescent="0.35">
      <c r="A60" s="4"/>
      <c r="B60" s="110" t="s">
        <v>208</v>
      </c>
      <c r="C60" s="111"/>
      <c r="D60" s="8"/>
      <c r="E60" s="8"/>
      <c r="F60" s="9"/>
    </row>
    <row r="61" spans="1:6" x14ac:dyDescent="0.35">
      <c r="A61" s="4"/>
      <c r="B61" s="104" t="s">
        <v>209</v>
      </c>
      <c r="C61" s="106"/>
      <c r="D61" s="8"/>
      <c r="E61" s="8"/>
      <c r="F61" s="9"/>
    </row>
    <row r="62" spans="1:6" x14ac:dyDescent="0.35">
      <c r="A62" s="4"/>
      <c r="B62" s="104" t="s">
        <v>210</v>
      </c>
      <c r="C62" s="106"/>
      <c r="D62" s="8"/>
      <c r="E62" s="8"/>
      <c r="F62" s="9"/>
    </row>
    <row r="63" spans="1:6" x14ac:dyDescent="0.35">
      <c r="A63" s="4"/>
      <c r="B63" s="104" t="s">
        <v>124</v>
      </c>
      <c r="C63" s="106"/>
      <c r="D63" s="8"/>
      <c r="E63" s="8"/>
      <c r="F63" s="9"/>
    </row>
    <row r="64" spans="1:6" ht="15" thickBot="1" x14ac:dyDescent="0.4">
      <c r="A64" s="4"/>
      <c r="B64" s="119" t="s">
        <v>125</v>
      </c>
      <c r="C64" s="117" t="s">
        <v>126</v>
      </c>
      <c r="D64" s="8"/>
      <c r="E64" s="8"/>
      <c r="F64" s="9"/>
    </row>
    <row r="65" spans="1:6" x14ac:dyDescent="0.35">
      <c r="A65" s="4"/>
      <c r="B65" s="101" t="s">
        <v>127</v>
      </c>
      <c r="C65" s="114"/>
      <c r="D65" s="8"/>
      <c r="E65" s="8"/>
      <c r="F65" s="9"/>
    </row>
    <row r="66" spans="1:6" x14ac:dyDescent="0.35">
      <c r="A66" s="4"/>
      <c r="B66" s="99" t="s">
        <v>128</v>
      </c>
      <c r="C66" s="108"/>
      <c r="D66" s="8"/>
      <c r="E66" s="8"/>
      <c r="F66" s="9"/>
    </row>
    <row r="67" spans="1:6" x14ac:dyDescent="0.35">
      <c r="A67" s="4"/>
      <c r="B67" s="99" t="s">
        <v>129</v>
      </c>
      <c r="C67" s="108"/>
      <c r="D67" s="8"/>
      <c r="E67" s="8"/>
      <c r="F67" s="9"/>
    </row>
    <row r="68" spans="1:6" ht="15" thickBot="1" x14ac:dyDescent="0.4">
      <c r="A68" s="4"/>
      <c r="B68" s="112" t="s">
        <v>130</v>
      </c>
      <c r="C68" s="113">
        <v>162</v>
      </c>
      <c r="D68" s="8"/>
      <c r="E68" s="8"/>
      <c r="F68" s="9"/>
    </row>
    <row r="69" spans="1:6" x14ac:dyDescent="0.35">
      <c r="A69" s="4"/>
      <c r="B69" s="110" t="s">
        <v>127</v>
      </c>
      <c r="C69" s="111"/>
      <c r="D69" s="8"/>
      <c r="E69" s="8"/>
      <c r="F69" s="9"/>
    </row>
    <row r="70" spans="1:6" x14ac:dyDescent="0.35">
      <c r="A70" s="4"/>
      <c r="B70" s="100" t="s">
        <v>128</v>
      </c>
      <c r="C70" s="106"/>
      <c r="D70" s="8"/>
      <c r="E70" s="8"/>
      <c r="F70" s="9"/>
    </row>
    <row r="71" spans="1:6" x14ac:dyDescent="0.35">
      <c r="A71" s="4"/>
      <c r="B71" s="100" t="s">
        <v>129</v>
      </c>
      <c r="C71" s="106"/>
      <c r="D71" s="8"/>
      <c r="E71" s="8"/>
      <c r="F71" s="9"/>
    </row>
    <row r="72" spans="1:6" x14ac:dyDescent="0.35">
      <c r="A72" s="4"/>
      <c r="B72" s="100" t="s">
        <v>130</v>
      </c>
      <c r="C72" s="106">
        <v>162</v>
      </c>
      <c r="D72" s="8"/>
      <c r="E72" s="8"/>
      <c r="F72" s="9"/>
    </row>
    <row r="73" spans="1:6" x14ac:dyDescent="0.35">
      <c r="A73" s="4"/>
      <c r="B73" s="8"/>
      <c r="C73" s="52"/>
      <c r="D73" s="8"/>
      <c r="E73" s="8"/>
      <c r="F73" s="9"/>
    </row>
    <row r="74" spans="1:6" x14ac:dyDescent="0.35">
      <c r="A74" s="30"/>
      <c r="B74" s="31"/>
      <c r="C74" s="31"/>
      <c r="D74" s="31"/>
      <c r="E74" s="8"/>
      <c r="F74" s="9"/>
    </row>
    <row r="75" spans="1:6" x14ac:dyDescent="0.35">
      <c r="E75" s="8"/>
      <c r="F75" s="9"/>
    </row>
    <row r="76" spans="1:6" x14ac:dyDescent="0.35">
      <c r="E76" s="31"/>
      <c r="F76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22" priority="9" stopIfTrue="1">
      <formula>$C11=""</formula>
    </cfRule>
  </conditionalFormatting>
  <conditionalFormatting sqref="C5:C8">
    <cfRule type="expression" dxfId="21" priority="8" stopIfTrue="1">
      <formula>$C5=""</formula>
    </cfRule>
  </conditionalFormatting>
  <conditionalFormatting sqref="C32:C35">
    <cfRule type="expression" dxfId="20" priority="11" stopIfTrue="1">
      <formula>$C32=""</formula>
    </cfRule>
  </conditionalFormatting>
  <conditionalFormatting sqref="C28:C29">
    <cfRule type="expression" dxfId="19" priority="10" stopIfTrue="1">
      <formula>$C28=""</formula>
    </cfRule>
  </conditionalFormatting>
  <conditionalFormatting sqref="C38:C41">
    <cfRule type="expression" dxfId="18" priority="12" stopIfTrue="1">
      <formula>$C38=""</formula>
    </cfRule>
  </conditionalFormatting>
  <conditionalFormatting sqref="B47:C48">
    <cfRule type="expression" dxfId="17" priority="3" stopIfTrue="1">
      <formula>$C$46=""</formula>
    </cfRule>
  </conditionalFormatting>
  <conditionalFormatting sqref="B50:C51">
    <cfRule type="expression" dxfId="16" priority="4" stopIfTrue="1">
      <formula>$C$49=""</formula>
    </cfRule>
  </conditionalFormatting>
  <conditionalFormatting sqref="B53:C54">
    <cfRule type="expression" dxfId="15" priority="5" stopIfTrue="1">
      <formula>$C$52=""</formula>
    </cfRule>
  </conditionalFormatting>
  <conditionalFormatting sqref="C44:C72">
    <cfRule type="expression" dxfId="14" priority="13" stopIfTrue="1">
      <formula>$C44=""</formula>
    </cfRule>
  </conditionalFormatting>
  <conditionalFormatting sqref="B56:C59">
    <cfRule type="expression" dxfId="13" priority="6" stopIfTrue="1">
      <formula>$C$55=""</formula>
    </cfRule>
  </conditionalFormatting>
  <conditionalFormatting sqref="B61:C64">
    <cfRule type="expression" dxfId="12" priority="7" stopIfTrue="1">
      <formula>$C$60=""</formula>
    </cfRule>
  </conditionalFormatting>
  <conditionalFormatting sqref="B66:C68">
    <cfRule type="expression" dxfId="11" priority="2" stopIfTrue="1">
      <formula>$C$65=""</formula>
    </cfRule>
  </conditionalFormatting>
  <conditionalFormatting sqref="B70:C72">
    <cfRule type="expression" dxfId="10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tabSelected="1" zoomScale="90" zoomScaleNormal="90" workbookViewId="0">
      <pane ySplit="1" topLeftCell="A2" activePane="bottomLeft" state="frozen"/>
      <selection pane="bottomLeft" activeCell="E2" sqref="E2"/>
    </sheetView>
  </sheetViews>
  <sheetFormatPr defaultRowHeight="14.5" x14ac:dyDescent="0.35"/>
  <cols>
    <col min="1" max="1" width="14.6328125" customWidth="1"/>
    <col min="2" max="2" width="19.90625" customWidth="1"/>
    <col min="3" max="3" width="18" bestFit="1" customWidth="1"/>
    <col min="4" max="4" width="18.54296875" bestFit="1" customWidth="1"/>
    <col min="5" max="5" width="21.36328125" customWidth="1"/>
    <col min="6" max="7" width="15.54296875" customWidth="1"/>
    <col min="8" max="8" width="15" customWidth="1"/>
    <col min="9" max="9" width="17.36328125" bestFit="1" customWidth="1"/>
    <col min="10" max="10" width="26.6328125" bestFit="1" customWidth="1"/>
    <col min="11" max="11" width="19.81640625" customWidth="1"/>
    <col min="12" max="12" width="21.08984375" bestFit="1" customWidth="1"/>
    <col min="13" max="13" width="17.453125" customWidth="1"/>
    <col min="14" max="14" width="31.1796875" bestFit="1" customWidth="1"/>
    <col min="15" max="15" width="6.90625" bestFit="1" customWidth="1"/>
    <col min="16" max="16" width="6.6328125" bestFit="1" customWidth="1"/>
    <col min="17" max="17" width="7.81640625" bestFit="1" customWidth="1"/>
    <col min="18" max="18" width="10.36328125" bestFit="1" customWidth="1"/>
    <col min="19" max="19" width="8.81640625" bestFit="1" customWidth="1"/>
    <col min="20" max="20" width="8.6328125" bestFit="1" customWidth="1"/>
    <col min="21" max="21" width="8.1796875" bestFit="1" customWidth="1"/>
  </cols>
  <sheetData>
    <row r="1" spans="1:21" ht="43.5" x14ac:dyDescent="0.35">
      <c r="A1" s="156" t="s">
        <v>536</v>
      </c>
      <c r="B1" s="156" t="s">
        <v>406</v>
      </c>
      <c r="C1" s="156" t="s">
        <v>407</v>
      </c>
      <c r="D1" s="156" t="s">
        <v>408</v>
      </c>
      <c r="E1" s="156" t="str">
        <f>PubAPI_Name</f>
        <v>Public API Network</v>
      </c>
      <c r="F1" s="156" t="str">
        <f>CONCATENATE(OOB_NAME,-OOB)</f>
        <v>OOB-110</v>
      </c>
      <c r="G1" s="156" t="str">
        <f>CONCATENATE(OOB_NAME,-OOB)</f>
        <v>OOB-110</v>
      </c>
      <c r="H1" s="156" t="str">
        <f>CONCATENATE(Prov_name,-Provisioner)</f>
        <v>Provisioner-120</v>
      </c>
      <c r="I1" s="156" t="str">
        <f>CONCATENATE(PrivAPI_name,-PrivAPI)</f>
        <v>Private API-140</v>
      </c>
      <c r="J1" s="156" t="str">
        <f>CONCATENATE(stor_name,-Storage)</f>
        <v>Storage Network-170</v>
      </c>
      <c r="K1" s="156" t="str">
        <f>CONCATENATE(ceph_clust_name,-CephCluster)</f>
        <v>Ceph Storage Cluster Vlan-180</v>
      </c>
      <c r="L1" s="156" t="str">
        <f>PubAPI_Name</f>
        <v>Public API Network</v>
      </c>
      <c r="M1" s="156" t="str">
        <f>CONCATENATE(Ext_net_name,-EXTTen)</f>
        <v>External Network for Tenants (Floating IP)-191</v>
      </c>
      <c r="N1" s="156" t="s">
        <v>409</v>
      </c>
      <c r="O1" s="156" t="s">
        <v>410</v>
      </c>
      <c r="P1" s="156" t="s">
        <v>411</v>
      </c>
      <c r="Q1" s="156" t="s">
        <v>412</v>
      </c>
      <c r="R1" s="156" t="s">
        <v>413</v>
      </c>
      <c r="S1" s="156" t="s">
        <v>414</v>
      </c>
      <c r="T1" s="156" t="s">
        <v>415</v>
      </c>
      <c r="U1" s="156" t="s">
        <v>142</v>
      </c>
    </row>
    <row r="2" spans="1:21" ht="15" thickBot="1" x14ac:dyDescent="0.4">
      <c r="A2" s="156" t="s">
        <v>416</v>
      </c>
      <c r="B2" s="156"/>
      <c r="C2" s="156"/>
      <c r="D2" s="156"/>
      <c r="E2" s="157" t="s">
        <v>503</v>
      </c>
      <c r="F2" s="156" t="s">
        <v>538</v>
      </c>
      <c r="G2" s="156" t="s">
        <v>537</v>
      </c>
      <c r="H2" s="156"/>
      <c r="I2" s="157" t="s">
        <v>417</v>
      </c>
      <c r="J2" s="157" t="s">
        <v>418</v>
      </c>
      <c r="K2" s="157" t="s">
        <v>419</v>
      </c>
      <c r="L2" s="157" t="s">
        <v>503</v>
      </c>
      <c r="M2" s="156"/>
      <c r="N2" s="156"/>
      <c r="O2" s="156"/>
      <c r="P2" s="156"/>
      <c r="Q2" s="156"/>
      <c r="R2" s="156"/>
      <c r="S2" s="156"/>
      <c r="T2" s="156"/>
      <c r="U2" s="156"/>
    </row>
    <row r="3" spans="1:21" ht="15" thickBot="1" x14ac:dyDescent="0.4">
      <c r="A3" s="158" t="s">
        <v>500</v>
      </c>
      <c r="B3" s="186"/>
      <c r="C3" s="187" t="s">
        <v>420</v>
      </c>
      <c r="D3" s="187" t="s">
        <v>514</v>
      </c>
      <c r="E3" s="159"/>
      <c r="F3" s="160"/>
      <c r="G3" s="160"/>
      <c r="H3" s="161"/>
      <c r="I3" s="162"/>
      <c r="J3" s="163"/>
      <c r="K3" s="164"/>
      <c r="L3" s="165"/>
      <c r="M3" s="165"/>
      <c r="N3" s="166"/>
      <c r="O3" s="166" t="s">
        <v>421</v>
      </c>
      <c r="P3" s="166"/>
      <c r="Q3" s="166"/>
      <c r="R3" s="166"/>
      <c r="S3" s="166"/>
      <c r="T3" s="166"/>
      <c r="U3" s="166"/>
    </row>
    <row r="4" spans="1:21" ht="15" thickBot="1" x14ac:dyDescent="0.4">
      <c r="A4" s="158" t="s">
        <v>502</v>
      </c>
      <c r="B4" s="186" t="s">
        <v>497</v>
      </c>
      <c r="C4" s="187" t="s">
        <v>499</v>
      </c>
      <c r="D4" s="187" t="s">
        <v>137</v>
      </c>
      <c r="E4" s="159" t="s">
        <v>504</v>
      </c>
      <c r="F4" s="160"/>
      <c r="G4" s="160" t="s">
        <v>422</v>
      </c>
      <c r="H4" s="161" t="s">
        <v>423</v>
      </c>
      <c r="I4" s="162" t="s">
        <v>424</v>
      </c>
      <c r="J4" s="163" t="s">
        <v>425</v>
      </c>
      <c r="K4" s="164"/>
      <c r="L4" s="167"/>
      <c r="M4" s="167" t="s">
        <v>534</v>
      </c>
      <c r="N4" s="166"/>
      <c r="O4" s="166" t="s">
        <v>426</v>
      </c>
      <c r="P4" s="166"/>
      <c r="Q4" s="166"/>
      <c r="R4" s="166"/>
      <c r="S4" s="166"/>
      <c r="T4" s="166"/>
      <c r="U4" s="166"/>
    </row>
    <row r="5" spans="1:21" ht="15" thickBot="1" x14ac:dyDescent="0.4">
      <c r="A5" s="158" t="s">
        <v>501</v>
      </c>
      <c r="B5" s="186" t="s">
        <v>498</v>
      </c>
      <c r="C5" s="187" t="s">
        <v>499</v>
      </c>
      <c r="D5" s="187" t="s">
        <v>137</v>
      </c>
      <c r="E5" s="159" t="s">
        <v>527</v>
      </c>
      <c r="F5" s="160"/>
      <c r="G5" s="160" t="s">
        <v>427</v>
      </c>
      <c r="H5" s="161" t="s">
        <v>428</v>
      </c>
      <c r="I5" s="162"/>
      <c r="J5" s="163" t="s">
        <v>429</v>
      </c>
      <c r="K5" s="168"/>
      <c r="L5" s="167"/>
      <c r="M5" s="167" t="s">
        <v>535</v>
      </c>
      <c r="N5" s="166"/>
      <c r="O5" s="166" t="s">
        <v>426</v>
      </c>
      <c r="P5" s="166"/>
      <c r="Q5" s="166"/>
      <c r="R5" s="166"/>
      <c r="S5" s="166"/>
      <c r="T5" s="166"/>
      <c r="U5" s="166"/>
    </row>
    <row r="6" spans="1:21" ht="15" thickBot="1" x14ac:dyDescent="0.4">
      <c r="A6" s="166" t="s">
        <v>483</v>
      </c>
      <c r="B6" s="184" t="s">
        <v>496</v>
      </c>
      <c r="C6" s="166" t="s">
        <v>430</v>
      </c>
      <c r="D6" s="166" t="s">
        <v>514</v>
      </c>
      <c r="E6" s="159" t="s">
        <v>505</v>
      </c>
      <c r="F6" s="160" t="s">
        <v>431</v>
      </c>
      <c r="G6" s="160" t="s">
        <v>432</v>
      </c>
      <c r="H6" s="161" t="s">
        <v>433</v>
      </c>
      <c r="I6" s="162"/>
      <c r="J6" s="163" t="s">
        <v>434</v>
      </c>
      <c r="K6" s="168"/>
      <c r="L6" s="167" t="s">
        <v>506</v>
      </c>
      <c r="M6" s="167"/>
      <c r="N6" s="166" t="s">
        <v>531</v>
      </c>
      <c r="O6" s="166" t="s">
        <v>435</v>
      </c>
      <c r="P6" s="166">
        <v>2.5</v>
      </c>
      <c r="Q6" s="166" t="s">
        <v>436</v>
      </c>
      <c r="R6" s="166" t="s">
        <v>437</v>
      </c>
      <c r="S6" s="166" t="s">
        <v>438</v>
      </c>
      <c r="T6" s="166" t="s">
        <v>439</v>
      </c>
      <c r="U6" s="166"/>
    </row>
    <row r="7" spans="1:21" ht="15" thickBot="1" x14ac:dyDescent="0.4">
      <c r="A7" s="166" t="s">
        <v>484</v>
      </c>
      <c r="B7" s="184" t="s">
        <v>515</v>
      </c>
      <c r="C7" s="166" t="s">
        <v>440</v>
      </c>
      <c r="D7" s="166" t="s">
        <v>137</v>
      </c>
      <c r="E7" s="159" t="s">
        <v>507</v>
      </c>
      <c r="F7" s="160" t="s">
        <v>137</v>
      </c>
      <c r="G7" s="160" t="s">
        <v>441</v>
      </c>
      <c r="H7" s="161" t="s">
        <v>442</v>
      </c>
      <c r="I7" s="162"/>
      <c r="J7" s="163" t="s">
        <v>443</v>
      </c>
      <c r="K7" s="168"/>
      <c r="L7" s="167" t="s">
        <v>508</v>
      </c>
      <c r="M7" s="167"/>
      <c r="N7" s="166" t="s">
        <v>137</v>
      </c>
      <c r="O7" s="166" t="s">
        <v>137</v>
      </c>
      <c r="P7" s="166" t="s">
        <v>137</v>
      </c>
      <c r="Q7" s="166" t="s">
        <v>137</v>
      </c>
      <c r="R7" s="166" t="s">
        <v>137</v>
      </c>
      <c r="S7" s="166" t="s">
        <v>137</v>
      </c>
      <c r="T7" s="166" t="s">
        <v>137</v>
      </c>
      <c r="U7" s="166"/>
    </row>
    <row r="8" spans="1:21" ht="15" thickBot="1" x14ac:dyDescent="0.4">
      <c r="A8" s="166" t="s">
        <v>495</v>
      </c>
      <c r="B8" s="184" t="s">
        <v>516</v>
      </c>
      <c r="C8" s="166" t="s">
        <v>440</v>
      </c>
      <c r="D8" s="166" t="s">
        <v>137</v>
      </c>
      <c r="E8" s="159" t="s">
        <v>509</v>
      </c>
      <c r="F8" s="160" t="s">
        <v>137</v>
      </c>
      <c r="G8" s="160"/>
      <c r="H8" s="161"/>
      <c r="I8" s="162"/>
      <c r="J8" s="163" t="s">
        <v>444</v>
      </c>
      <c r="K8" s="168"/>
      <c r="L8" s="167"/>
      <c r="M8" s="167"/>
      <c r="N8" s="166" t="s">
        <v>137</v>
      </c>
      <c r="O8" s="166" t="s">
        <v>137</v>
      </c>
      <c r="P8" s="166" t="s">
        <v>137</v>
      </c>
      <c r="Q8" s="166" t="s">
        <v>137</v>
      </c>
      <c r="R8" s="166" t="s">
        <v>137</v>
      </c>
      <c r="S8" s="166" t="s">
        <v>137</v>
      </c>
      <c r="T8" s="166" t="s">
        <v>137</v>
      </c>
      <c r="U8" s="166"/>
    </row>
    <row r="9" spans="1:21" ht="15" thickBot="1" x14ac:dyDescent="0.4">
      <c r="A9" s="166" t="s">
        <v>488</v>
      </c>
      <c r="B9" s="184"/>
      <c r="C9" s="166" t="s">
        <v>445</v>
      </c>
      <c r="D9" s="166" t="s">
        <v>514</v>
      </c>
      <c r="E9" s="159"/>
      <c r="F9" s="160" t="s">
        <v>446</v>
      </c>
      <c r="G9" s="160"/>
      <c r="H9" s="161" t="s">
        <v>447</v>
      </c>
      <c r="I9" s="162" t="s">
        <v>447</v>
      </c>
      <c r="J9" s="163" t="s">
        <v>447</v>
      </c>
      <c r="K9" s="168"/>
      <c r="L9" s="167" t="s">
        <v>447</v>
      </c>
      <c r="M9" s="167"/>
      <c r="N9" s="166" t="s">
        <v>531</v>
      </c>
      <c r="O9" s="166" t="s">
        <v>435</v>
      </c>
      <c r="P9" s="166">
        <v>2.5</v>
      </c>
      <c r="Q9" s="166" t="s">
        <v>436</v>
      </c>
      <c r="R9" s="166" t="s">
        <v>437</v>
      </c>
      <c r="S9" s="166" t="s">
        <v>438</v>
      </c>
      <c r="T9" s="166" t="s">
        <v>439</v>
      </c>
      <c r="U9" s="166"/>
    </row>
    <row r="10" spans="1:21" ht="15" thickBot="1" x14ac:dyDescent="0.4">
      <c r="A10" s="166" t="s">
        <v>489</v>
      </c>
      <c r="B10" s="184"/>
      <c r="C10" s="166" t="s">
        <v>448</v>
      </c>
      <c r="D10" s="166" t="s">
        <v>514</v>
      </c>
      <c r="E10" s="169"/>
      <c r="F10" s="160" t="s">
        <v>449</v>
      </c>
      <c r="G10" s="160"/>
      <c r="H10" s="161" t="s">
        <v>447</v>
      </c>
      <c r="I10" s="162" t="s">
        <v>447</v>
      </c>
      <c r="J10" s="163" t="s">
        <v>447</v>
      </c>
      <c r="K10" s="168"/>
      <c r="L10" s="167" t="s">
        <v>447</v>
      </c>
      <c r="M10" s="167"/>
      <c r="N10" s="166" t="s">
        <v>531</v>
      </c>
      <c r="O10" s="166" t="s">
        <v>435</v>
      </c>
      <c r="P10" s="166">
        <v>2.5</v>
      </c>
      <c r="Q10" s="166" t="s">
        <v>436</v>
      </c>
      <c r="R10" s="166" t="s">
        <v>437</v>
      </c>
      <c r="S10" s="166" t="s">
        <v>438</v>
      </c>
      <c r="T10" s="166" t="s">
        <v>439</v>
      </c>
      <c r="U10" s="166"/>
    </row>
    <row r="11" spans="1:21" ht="15" thickBot="1" x14ac:dyDescent="0.4">
      <c r="A11" s="166" t="s">
        <v>490</v>
      </c>
      <c r="B11" s="184"/>
      <c r="C11" s="166" t="s">
        <v>450</v>
      </c>
      <c r="D11" s="166" t="s">
        <v>514</v>
      </c>
      <c r="E11" s="169"/>
      <c r="F11" s="160" t="s">
        <v>451</v>
      </c>
      <c r="G11" s="160"/>
      <c r="H11" s="161" t="s">
        <v>447</v>
      </c>
      <c r="I11" s="162" t="s">
        <v>447</v>
      </c>
      <c r="J11" s="163" t="s">
        <v>447</v>
      </c>
      <c r="K11" s="168"/>
      <c r="L11" s="167" t="s">
        <v>447</v>
      </c>
      <c r="M11" s="167"/>
      <c r="N11" s="166" t="s">
        <v>531</v>
      </c>
      <c r="O11" s="166" t="s">
        <v>435</v>
      </c>
      <c r="P11" s="166">
        <v>2.5</v>
      </c>
      <c r="Q11" s="166" t="s">
        <v>436</v>
      </c>
      <c r="R11" s="166" t="s">
        <v>437</v>
      </c>
      <c r="S11" s="166" t="s">
        <v>438</v>
      </c>
      <c r="T11" s="166" t="s">
        <v>439</v>
      </c>
      <c r="U11" s="166"/>
    </row>
    <row r="12" spans="1:21" ht="15" thickBot="1" x14ac:dyDescent="0.4">
      <c r="A12" s="166" t="s">
        <v>491</v>
      </c>
      <c r="B12" s="184"/>
      <c r="C12" s="166" t="s">
        <v>511</v>
      </c>
      <c r="D12" s="166" t="s">
        <v>514</v>
      </c>
      <c r="E12" s="169"/>
      <c r="F12" s="160" t="s">
        <v>453</v>
      </c>
      <c r="G12" s="160"/>
      <c r="H12" s="161" t="s">
        <v>447</v>
      </c>
      <c r="I12" s="162" t="s">
        <v>447</v>
      </c>
      <c r="J12" s="163" t="s">
        <v>447</v>
      </c>
      <c r="K12" s="168"/>
      <c r="L12" s="167"/>
      <c r="M12" s="167"/>
      <c r="N12" s="166" t="s">
        <v>532</v>
      </c>
      <c r="O12" s="166" t="s">
        <v>421</v>
      </c>
      <c r="P12" s="166">
        <v>2.5</v>
      </c>
      <c r="Q12" s="166" t="s">
        <v>436</v>
      </c>
      <c r="R12" s="166" t="s">
        <v>437</v>
      </c>
      <c r="S12" s="166" t="s">
        <v>438</v>
      </c>
      <c r="T12" s="166" t="s">
        <v>439</v>
      </c>
      <c r="U12" s="166"/>
    </row>
    <row r="13" spans="1:21" ht="15" thickBot="1" x14ac:dyDescent="0.4">
      <c r="A13" s="166" t="s">
        <v>485</v>
      </c>
      <c r="B13" s="184"/>
      <c r="C13" s="166" t="s">
        <v>512</v>
      </c>
      <c r="D13" s="166" t="s">
        <v>514</v>
      </c>
      <c r="E13" s="169"/>
      <c r="F13" s="160" t="s">
        <v>455</v>
      </c>
      <c r="G13" s="160"/>
      <c r="H13" s="161" t="s">
        <v>447</v>
      </c>
      <c r="I13" s="162" t="s">
        <v>447</v>
      </c>
      <c r="J13" s="163" t="s">
        <v>447</v>
      </c>
      <c r="K13" s="168"/>
      <c r="L13" s="167"/>
      <c r="M13" s="167"/>
      <c r="N13" s="166" t="s">
        <v>532</v>
      </c>
      <c r="O13" s="166" t="s">
        <v>421</v>
      </c>
      <c r="P13" s="166">
        <v>2.5</v>
      </c>
      <c r="Q13" s="166" t="s">
        <v>436</v>
      </c>
      <c r="R13" s="166" t="s">
        <v>437</v>
      </c>
      <c r="S13" s="166" t="s">
        <v>438</v>
      </c>
      <c r="T13" s="166" t="s">
        <v>439</v>
      </c>
      <c r="U13" s="166"/>
    </row>
    <row r="14" spans="1:21" ht="15" thickBot="1" x14ac:dyDescent="0.4">
      <c r="A14" s="166" t="s">
        <v>486</v>
      </c>
      <c r="B14" s="184"/>
      <c r="C14" s="166" t="s">
        <v>513</v>
      </c>
      <c r="D14" s="166" t="s">
        <v>514</v>
      </c>
      <c r="E14" s="169"/>
      <c r="F14" s="160" t="s">
        <v>457</v>
      </c>
      <c r="G14" s="160"/>
      <c r="H14" s="161" t="s">
        <v>447</v>
      </c>
      <c r="I14" s="162" t="s">
        <v>447</v>
      </c>
      <c r="J14" s="163" t="s">
        <v>447</v>
      </c>
      <c r="K14" s="168"/>
      <c r="L14" s="167"/>
      <c r="M14" s="167"/>
      <c r="N14" s="166" t="s">
        <v>532</v>
      </c>
      <c r="O14" s="166" t="s">
        <v>421</v>
      </c>
      <c r="P14" s="166">
        <v>2.5</v>
      </c>
      <c r="Q14" s="166" t="s">
        <v>436</v>
      </c>
      <c r="R14" s="166" t="s">
        <v>437</v>
      </c>
      <c r="S14" s="166" t="s">
        <v>438</v>
      </c>
      <c r="T14" s="166" t="s">
        <v>439</v>
      </c>
      <c r="U14" s="166"/>
    </row>
    <row r="15" spans="1:21" ht="15" thickBot="1" x14ac:dyDescent="0.4">
      <c r="A15" s="170" t="s">
        <v>492</v>
      </c>
      <c r="B15" s="184"/>
      <c r="C15" s="166" t="s">
        <v>452</v>
      </c>
      <c r="D15" s="166" t="s">
        <v>514</v>
      </c>
      <c r="E15" s="169"/>
      <c r="F15" s="160" t="s">
        <v>458</v>
      </c>
      <c r="G15" s="160"/>
      <c r="H15" s="161" t="s">
        <v>447</v>
      </c>
      <c r="I15" s="162" t="s">
        <v>447</v>
      </c>
      <c r="J15" s="163" t="s">
        <v>447</v>
      </c>
      <c r="K15" s="168" t="s">
        <v>447</v>
      </c>
      <c r="L15" s="167"/>
      <c r="M15" s="167"/>
      <c r="N15" s="166" t="s">
        <v>532</v>
      </c>
      <c r="O15" s="166" t="s">
        <v>435</v>
      </c>
      <c r="P15" s="166" t="s">
        <v>533</v>
      </c>
      <c r="Q15" s="166" t="s">
        <v>436</v>
      </c>
      <c r="R15" s="166" t="s">
        <v>437</v>
      </c>
      <c r="S15" s="166" t="s">
        <v>460</v>
      </c>
      <c r="T15" s="166" t="s">
        <v>439</v>
      </c>
      <c r="U15" s="166"/>
    </row>
    <row r="16" spans="1:21" ht="15" thickBot="1" x14ac:dyDescent="0.4">
      <c r="A16" s="170" t="s">
        <v>493</v>
      </c>
      <c r="B16" s="184"/>
      <c r="C16" s="166" t="s">
        <v>454</v>
      </c>
      <c r="D16" s="166" t="s">
        <v>514</v>
      </c>
      <c r="E16" s="169"/>
      <c r="F16" s="160" t="s">
        <v>459</v>
      </c>
      <c r="G16" s="160"/>
      <c r="H16" s="161" t="s">
        <v>447</v>
      </c>
      <c r="I16" s="162" t="s">
        <v>447</v>
      </c>
      <c r="J16" s="163" t="s">
        <v>447</v>
      </c>
      <c r="K16" s="168" t="s">
        <v>447</v>
      </c>
      <c r="L16" s="167"/>
      <c r="M16" s="167"/>
      <c r="N16" s="166" t="s">
        <v>532</v>
      </c>
      <c r="O16" s="166" t="s">
        <v>435</v>
      </c>
      <c r="P16" s="166" t="s">
        <v>533</v>
      </c>
      <c r="Q16" s="166" t="s">
        <v>436</v>
      </c>
      <c r="R16" s="166" t="s">
        <v>437</v>
      </c>
      <c r="S16" s="166" t="s">
        <v>460</v>
      </c>
      <c r="T16" s="166" t="s">
        <v>439</v>
      </c>
      <c r="U16" s="166"/>
    </row>
    <row r="17" spans="1:21" ht="15" thickBot="1" x14ac:dyDescent="0.4">
      <c r="A17" s="170" t="s">
        <v>494</v>
      </c>
      <c r="B17" s="184"/>
      <c r="C17" s="166" t="s">
        <v>456</v>
      </c>
      <c r="D17" s="166" t="s">
        <v>514</v>
      </c>
      <c r="E17" s="169"/>
      <c r="F17" s="160" t="s">
        <v>461</v>
      </c>
      <c r="G17" s="160"/>
      <c r="H17" s="161" t="s">
        <v>447</v>
      </c>
      <c r="I17" s="162" t="s">
        <v>447</v>
      </c>
      <c r="J17" s="163" t="s">
        <v>447</v>
      </c>
      <c r="K17" s="168" t="s">
        <v>447</v>
      </c>
      <c r="L17" s="167"/>
      <c r="M17" s="167"/>
      <c r="N17" s="166" t="s">
        <v>532</v>
      </c>
      <c r="O17" s="166" t="s">
        <v>435</v>
      </c>
      <c r="P17" s="166" t="s">
        <v>533</v>
      </c>
      <c r="Q17" s="166" t="s">
        <v>436</v>
      </c>
      <c r="R17" s="166" t="s">
        <v>437</v>
      </c>
      <c r="S17" s="166" t="s">
        <v>460</v>
      </c>
      <c r="T17" s="166" t="s">
        <v>439</v>
      </c>
      <c r="U17" s="166"/>
    </row>
    <row r="18" spans="1:21" s="137" customFormat="1" ht="15" thickBot="1" x14ac:dyDescent="0.4">
      <c r="A18" s="169" t="s">
        <v>487</v>
      </c>
      <c r="B18" s="169"/>
      <c r="C18" s="169"/>
      <c r="D18" s="169"/>
      <c r="E18" s="159" t="s">
        <v>510</v>
      </c>
      <c r="F18" s="166"/>
      <c r="G18" s="166"/>
      <c r="H18" s="171"/>
      <c r="I18" s="172"/>
      <c r="J18" s="141"/>
      <c r="K18" s="173"/>
      <c r="L18" s="174"/>
      <c r="M18" s="174"/>
      <c r="N18" s="170"/>
      <c r="O18" s="170"/>
      <c r="P18" s="170"/>
      <c r="Q18" s="170"/>
      <c r="R18" s="170"/>
      <c r="S18" s="170"/>
      <c r="T18" s="170"/>
      <c r="U18" s="170"/>
    </row>
    <row r="19" spans="1:21" ht="16" thickBot="1" x14ac:dyDescent="0.4">
      <c r="A19" s="166"/>
      <c r="B19" s="166"/>
      <c r="C19" s="166"/>
      <c r="D19" s="166"/>
      <c r="E19" s="166"/>
      <c r="F19" s="166"/>
      <c r="G19" s="166"/>
      <c r="H19" s="166"/>
      <c r="I19" s="192" t="s">
        <v>462</v>
      </c>
      <c r="J19" s="188" t="s">
        <v>463</v>
      </c>
      <c r="K19" s="189"/>
      <c r="L19" s="191" t="s">
        <v>464</v>
      </c>
      <c r="M19" s="175"/>
      <c r="N19" s="166"/>
      <c r="O19" s="166"/>
      <c r="P19" s="166"/>
      <c r="Q19" s="166"/>
      <c r="R19" s="166"/>
      <c r="S19" s="166"/>
      <c r="T19" s="166"/>
      <c r="U19" s="166"/>
    </row>
    <row r="20" spans="1:21" ht="15" thickBot="1" x14ac:dyDescent="0.4">
      <c r="A20" s="176" t="s">
        <v>465</v>
      </c>
      <c r="B20" s="176" t="s">
        <v>524</v>
      </c>
      <c r="C20" s="176" t="s">
        <v>466</v>
      </c>
      <c r="D20" s="176" t="s">
        <v>467</v>
      </c>
      <c r="E20" s="176" t="s">
        <v>518</v>
      </c>
      <c r="F20" s="166"/>
      <c r="G20" s="166"/>
      <c r="H20" s="166"/>
      <c r="I20" s="177" t="s">
        <v>447</v>
      </c>
      <c r="J20" s="190" t="s">
        <v>468</v>
      </c>
      <c r="K20" s="190" t="s">
        <v>468</v>
      </c>
      <c r="L20" s="178" t="s">
        <v>447</v>
      </c>
      <c r="M20" s="179"/>
      <c r="N20" s="166"/>
      <c r="O20" s="166"/>
      <c r="P20" s="166"/>
      <c r="Q20" s="166"/>
      <c r="R20" s="166"/>
      <c r="S20" s="166"/>
      <c r="T20" s="166"/>
      <c r="U20" s="166"/>
    </row>
    <row r="21" spans="1:21" ht="15" thickBot="1" x14ac:dyDescent="0.4">
      <c r="A21" s="185" t="s">
        <v>469</v>
      </c>
      <c r="B21" s="180" t="s">
        <v>523</v>
      </c>
      <c r="C21" s="180" t="s">
        <v>521</v>
      </c>
      <c r="D21" s="185" t="s">
        <v>519</v>
      </c>
      <c r="E21" s="180"/>
      <c r="F21" s="166"/>
      <c r="G21" s="166"/>
      <c r="H21" s="166"/>
      <c r="I21" s="177" t="s">
        <v>447</v>
      </c>
      <c r="J21" s="188" t="s">
        <v>470</v>
      </c>
      <c r="K21" s="188" t="s">
        <v>470</v>
      </c>
      <c r="L21" s="178" t="s">
        <v>447</v>
      </c>
      <c r="M21" s="167"/>
      <c r="N21" s="166"/>
      <c r="O21" s="166"/>
      <c r="P21" s="166"/>
      <c r="Q21" s="166"/>
      <c r="R21" s="166"/>
      <c r="S21" s="166"/>
      <c r="T21" s="166"/>
      <c r="U21" s="166"/>
    </row>
    <row r="22" spans="1:21" ht="15" thickBot="1" x14ac:dyDescent="0.4">
      <c r="A22" s="180"/>
      <c r="B22" s="180"/>
      <c r="C22" s="180" t="s">
        <v>522</v>
      </c>
      <c r="D22" s="185" t="s">
        <v>520</v>
      </c>
      <c r="E22" s="180"/>
      <c r="F22" s="166"/>
      <c r="G22" s="166"/>
      <c r="H22" s="166"/>
      <c r="I22" s="177" t="s">
        <v>447</v>
      </c>
      <c r="J22" s="188" t="s">
        <v>471</v>
      </c>
      <c r="K22" s="188" t="s">
        <v>471</v>
      </c>
      <c r="L22" s="178" t="s">
        <v>447</v>
      </c>
      <c r="M22" s="167"/>
      <c r="N22" s="166"/>
      <c r="O22" s="166"/>
      <c r="P22" s="166"/>
      <c r="Q22" s="166"/>
      <c r="R22" s="166"/>
      <c r="S22" s="166"/>
      <c r="T22" s="166"/>
      <c r="U22" s="166"/>
    </row>
    <row r="23" spans="1:21" ht="15" thickBot="1" x14ac:dyDescent="0.4">
      <c r="A23" s="181" t="s">
        <v>529</v>
      </c>
      <c r="B23" s="181"/>
      <c r="C23" s="181" t="s">
        <v>562</v>
      </c>
      <c r="D23" s="181" t="s">
        <v>517</v>
      </c>
      <c r="E23" s="181" t="s">
        <v>525</v>
      </c>
      <c r="F23" s="166"/>
      <c r="G23" s="166"/>
      <c r="H23" s="166"/>
      <c r="I23" s="177" t="s">
        <v>447</v>
      </c>
      <c r="J23" s="188" t="s">
        <v>472</v>
      </c>
      <c r="K23" s="188" t="s">
        <v>472</v>
      </c>
      <c r="L23" s="178" t="s">
        <v>447</v>
      </c>
      <c r="M23" s="167"/>
      <c r="N23" s="166"/>
      <c r="O23" s="166"/>
      <c r="P23" s="166"/>
      <c r="Q23" s="166"/>
      <c r="R23" s="166"/>
      <c r="S23" s="166"/>
      <c r="T23" s="166"/>
      <c r="U23" s="166"/>
    </row>
    <row r="24" spans="1:21" ht="15" thickBot="1" x14ac:dyDescent="0.4">
      <c r="A24" s="181" t="s">
        <v>530</v>
      </c>
      <c r="B24" s="181"/>
      <c r="C24" s="181" t="s">
        <v>562</v>
      </c>
      <c r="D24" s="181" t="s">
        <v>517</v>
      </c>
      <c r="E24" s="181" t="s">
        <v>526</v>
      </c>
      <c r="F24" s="166"/>
      <c r="G24" s="166"/>
      <c r="H24" s="166"/>
      <c r="I24" s="177" t="s">
        <v>447</v>
      </c>
      <c r="J24" s="188" t="s">
        <v>473</v>
      </c>
      <c r="K24" s="188" t="s">
        <v>473</v>
      </c>
      <c r="L24" s="178" t="s">
        <v>447</v>
      </c>
      <c r="M24" s="167"/>
      <c r="N24" s="166"/>
      <c r="O24" s="166"/>
      <c r="P24" s="166"/>
      <c r="Q24" s="166"/>
      <c r="R24" s="166"/>
      <c r="S24" s="166"/>
      <c r="T24" s="166"/>
      <c r="U24" s="166"/>
    </row>
    <row r="25" spans="1:21" ht="15" thickBot="1" x14ac:dyDescent="0.4">
      <c r="A25" s="181" t="s">
        <v>528</v>
      </c>
      <c r="B25" s="181"/>
      <c r="C25" s="181" t="s">
        <v>563</v>
      </c>
      <c r="D25" s="181" t="s">
        <v>517</v>
      </c>
      <c r="E25" s="181" t="s">
        <v>388</v>
      </c>
      <c r="F25" s="166"/>
      <c r="G25" s="166"/>
      <c r="H25" s="166"/>
      <c r="I25" s="177" t="s">
        <v>447</v>
      </c>
      <c r="J25" s="188" t="s">
        <v>474</v>
      </c>
      <c r="K25" s="188" t="s">
        <v>474</v>
      </c>
      <c r="L25" s="178" t="s">
        <v>447</v>
      </c>
      <c r="M25" s="167"/>
      <c r="N25" s="166"/>
      <c r="O25" s="166"/>
      <c r="P25" s="166"/>
      <c r="Q25" s="166"/>
      <c r="R25" s="166"/>
      <c r="S25" s="166"/>
      <c r="T25" s="166"/>
      <c r="U25" s="166"/>
    </row>
    <row r="26" spans="1:21" ht="15" thickBot="1" x14ac:dyDescent="0.4">
      <c r="A26" s="166"/>
      <c r="B26" s="166"/>
      <c r="C26" s="166"/>
      <c r="D26" s="166"/>
      <c r="E26" s="166"/>
      <c r="F26" s="166"/>
      <c r="G26" s="166"/>
      <c r="H26" s="166"/>
      <c r="I26" s="177" t="s">
        <v>447</v>
      </c>
      <c r="J26" s="188" t="s">
        <v>475</v>
      </c>
      <c r="K26" s="188" t="s">
        <v>475</v>
      </c>
      <c r="L26" s="178" t="s">
        <v>447</v>
      </c>
      <c r="M26" s="182"/>
      <c r="N26" s="183"/>
      <c r="O26" s="183"/>
      <c r="P26" s="183"/>
      <c r="Q26" s="183"/>
      <c r="R26" s="183"/>
      <c r="S26" s="183"/>
      <c r="T26" s="183"/>
      <c r="U26" s="183"/>
    </row>
    <row r="27" spans="1:21" ht="15" thickBot="1" x14ac:dyDescent="0.4">
      <c r="A27" s="193"/>
      <c r="B27" s="166"/>
      <c r="C27" s="166"/>
      <c r="D27" s="166"/>
      <c r="E27" s="166"/>
      <c r="F27" s="166"/>
      <c r="G27" s="166"/>
      <c r="H27" s="166"/>
      <c r="I27" s="177" t="s">
        <v>447</v>
      </c>
      <c r="J27" s="188" t="s">
        <v>476</v>
      </c>
      <c r="K27" s="188" t="s">
        <v>476</v>
      </c>
      <c r="L27" s="178" t="s">
        <v>447</v>
      </c>
      <c r="M27" s="182"/>
      <c r="N27" s="183"/>
      <c r="O27" s="183"/>
      <c r="P27" s="183"/>
      <c r="Q27" s="183"/>
      <c r="R27" s="183"/>
      <c r="S27" s="183"/>
      <c r="T27" s="183"/>
      <c r="U27" s="183"/>
    </row>
    <row r="28" spans="1:21" ht="15" thickBot="1" x14ac:dyDescent="0.4">
      <c r="A28" s="166"/>
      <c r="B28" s="193"/>
      <c r="C28" s="166"/>
      <c r="D28" s="166"/>
      <c r="E28" s="166"/>
      <c r="F28" s="166"/>
      <c r="G28" s="166"/>
      <c r="H28" s="166"/>
      <c r="I28" s="177" t="s">
        <v>447</v>
      </c>
      <c r="J28" s="188" t="s">
        <v>477</v>
      </c>
      <c r="K28" s="188" t="s">
        <v>477</v>
      </c>
      <c r="L28" s="178" t="s">
        <v>447</v>
      </c>
      <c r="M28" s="182"/>
      <c r="N28" s="183"/>
      <c r="O28" s="183"/>
      <c r="P28" s="183"/>
      <c r="Q28" s="183"/>
      <c r="R28" s="183"/>
      <c r="S28" s="183"/>
      <c r="T28" s="183"/>
      <c r="U28" s="183"/>
    </row>
    <row r="29" spans="1:21" ht="15" thickBot="1" x14ac:dyDescent="0.4">
      <c r="A29" s="166"/>
      <c r="B29" s="166"/>
      <c r="C29" s="166"/>
      <c r="D29" s="166"/>
      <c r="E29" s="166"/>
      <c r="F29" s="166"/>
      <c r="G29" s="166"/>
      <c r="H29" s="166"/>
      <c r="I29" s="177" t="s">
        <v>447</v>
      </c>
      <c r="J29" s="188" t="s">
        <v>478</v>
      </c>
      <c r="K29" s="188" t="s">
        <v>478</v>
      </c>
      <c r="L29" s="178" t="s">
        <v>447</v>
      </c>
      <c r="M29" s="182"/>
      <c r="N29" s="183"/>
      <c r="O29" s="183"/>
      <c r="P29" s="183"/>
      <c r="Q29" s="183"/>
      <c r="R29" s="183"/>
      <c r="S29" s="183"/>
      <c r="T29" s="183"/>
      <c r="U29" s="183"/>
    </row>
    <row r="30" spans="1:21" ht="15" thickBot="1" x14ac:dyDescent="0.4">
      <c r="A30" s="166"/>
      <c r="B30" s="166"/>
      <c r="C30" s="166"/>
      <c r="D30" s="166"/>
      <c r="E30" s="166"/>
      <c r="F30" s="166"/>
      <c r="G30" s="166"/>
      <c r="H30" s="166"/>
      <c r="I30" s="177" t="s">
        <v>447</v>
      </c>
      <c r="J30" s="188" t="s">
        <v>479</v>
      </c>
      <c r="K30" s="188" t="s">
        <v>479</v>
      </c>
      <c r="L30" s="178" t="s">
        <v>447</v>
      </c>
      <c r="M30" s="182"/>
      <c r="N30" s="183"/>
      <c r="O30" s="183"/>
      <c r="P30" s="183"/>
      <c r="Q30" s="183"/>
      <c r="R30" s="183"/>
      <c r="S30" s="183"/>
      <c r="T30" s="183"/>
      <c r="U30" s="183"/>
    </row>
    <row r="31" spans="1:21" ht="15" thickBot="1" x14ac:dyDescent="0.4">
      <c r="A31" s="166"/>
      <c r="B31" s="166"/>
      <c r="C31" s="166"/>
      <c r="D31" s="166"/>
      <c r="E31" s="166"/>
      <c r="F31" s="166"/>
      <c r="G31" s="166"/>
      <c r="H31" s="166"/>
      <c r="I31" s="177" t="s">
        <v>447</v>
      </c>
      <c r="J31" s="188" t="s">
        <v>480</v>
      </c>
      <c r="K31" s="188" t="s">
        <v>480</v>
      </c>
      <c r="L31" s="178" t="s">
        <v>447</v>
      </c>
      <c r="M31" s="182"/>
      <c r="N31" s="183"/>
      <c r="O31" s="183"/>
      <c r="P31" s="183"/>
      <c r="Q31" s="183"/>
      <c r="R31" s="183"/>
      <c r="S31" s="183"/>
      <c r="T31" s="183"/>
      <c r="U31" s="183"/>
    </row>
    <row r="32" spans="1:21" ht="15" thickBot="1" x14ac:dyDescent="0.4">
      <c r="A32" s="166"/>
      <c r="B32" s="166"/>
      <c r="C32" s="166"/>
      <c r="D32" s="166"/>
      <c r="E32" s="166"/>
      <c r="F32" s="166"/>
      <c r="G32" s="166"/>
      <c r="H32" s="166"/>
      <c r="I32" s="177" t="s">
        <v>447</v>
      </c>
      <c r="J32" s="188" t="s">
        <v>481</v>
      </c>
      <c r="K32" s="188" t="s">
        <v>481</v>
      </c>
      <c r="L32" s="178" t="s">
        <v>447</v>
      </c>
      <c r="M32" s="182"/>
      <c r="N32" s="183"/>
      <c r="O32" s="183"/>
      <c r="P32" s="183"/>
      <c r="Q32" s="183"/>
      <c r="R32" s="183"/>
      <c r="S32" s="183"/>
      <c r="T32" s="183"/>
      <c r="U32" s="183"/>
    </row>
    <row r="33" spans="1:21" ht="15" thickBot="1" x14ac:dyDescent="0.4">
      <c r="A33" s="166"/>
      <c r="B33" s="166"/>
      <c r="C33" s="166"/>
      <c r="D33" s="166"/>
      <c r="E33" s="166"/>
      <c r="F33" s="166"/>
      <c r="G33" s="166"/>
      <c r="H33" s="166"/>
      <c r="I33" s="177" t="s">
        <v>447</v>
      </c>
      <c r="J33" s="188" t="s">
        <v>482</v>
      </c>
      <c r="K33" s="188"/>
      <c r="L33" s="178" t="s">
        <v>447</v>
      </c>
      <c r="M33" s="182"/>
      <c r="N33" s="183"/>
      <c r="O33" s="183"/>
      <c r="P33" s="183"/>
      <c r="Q33" s="183"/>
      <c r="R33" s="183"/>
      <c r="S33" s="183"/>
      <c r="T33" s="183"/>
      <c r="U33" s="183"/>
    </row>
    <row r="34" spans="1:21" x14ac:dyDescent="0.35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83"/>
      <c r="O34" s="183"/>
      <c r="P34" s="183"/>
      <c r="Q34" s="183"/>
      <c r="R34" s="183"/>
      <c r="S34" s="183"/>
      <c r="T34" s="183"/>
      <c r="U34" s="183"/>
    </row>
    <row r="35" spans="1:21" x14ac:dyDescent="0.35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83"/>
      <c r="P35" s="183"/>
      <c r="Q35" s="183"/>
      <c r="R35" s="183"/>
      <c r="S35" s="183"/>
      <c r="T35" s="183"/>
      <c r="U35" s="183"/>
    </row>
    <row r="36" spans="1:21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83"/>
      <c r="P36" s="183"/>
      <c r="Q36" s="183"/>
      <c r="R36" s="183"/>
      <c r="S36" s="183"/>
      <c r="T36" s="183"/>
      <c r="U36" s="183"/>
    </row>
    <row r="37" spans="1:21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83"/>
      <c r="P37" s="183"/>
      <c r="Q37" s="183"/>
      <c r="R37" s="183"/>
      <c r="S37" s="183"/>
      <c r="T37" s="183"/>
      <c r="U37" s="183"/>
    </row>
    <row r="38" spans="1:21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83"/>
      <c r="P38" s="183"/>
      <c r="Q38" s="183"/>
      <c r="R38" s="183"/>
      <c r="S38" s="183"/>
      <c r="T38" s="183"/>
      <c r="U38" s="183"/>
    </row>
    <row r="39" spans="1:21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</row>
    <row r="40" spans="1:21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</row>
    <row r="41" spans="1:21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</row>
    <row r="42" spans="1:21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</row>
    <row r="43" spans="1:21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</row>
    <row r="44" spans="1:21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</row>
    <row r="45" spans="1:21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</row>
  </sheetData>
  <printOptions gridLines="1"/>
  <pageMargins left="0.7" right="0.7" top="0.75" bottom="0.75" header="0.3" footer="0.3"/>
  <pageSetup scale="48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="60" zoomScaleNormal="60" workbookViewId="0">
      <pane ySplit="4" topLeftCell="A5" activePane="bottomLeft" state="frozen"/>
      <selection pane="bottomLeft" activeCell="T6" sqref="T6:W6"/>
    </sheetView>
  </sheetViews>
  <sheetFormatPr defaultRowHeight="14.5" x14ac:dyDescent="0.35"/>
  <cols>
    <col min="1" max="1" width="16.7265625" bestFit="1" customWidth="1"/>
    <col min="2" max="2" width="24.54296875" bestFit="1" customWidth="1"/>
    <col min="3" max="3" width="15" bestFit="1" customWidth="1"/>
    <col min="4" max="4" width="5.7265625" customWidth="1"/>
    <col min="5" max="5" width="16.7265625" bestFit="1" customWidth="1"/>
    <col min="6" max="7" width="17.81640625" bestFit="1" customWidth="1"/>
    <col min="8" max="8" width="9.81640625" bestFit="1" customWidth="1"/>
    <col min="9" max="9" width="14.54296875" bestFit="1" customWidth="1"/>
    <col min="10" max="10" width="12.54296875" bestFit="1" customWidth="1"/>
    <col min="11" max="11" width="14.7265625" bestFit="1" customWidth="1"/>
    <col min="12" max="12" width="19.1796875" bestFit="1" customWidth="1"/>
    <col min="13" max="13" width="10.54296875" bestFit="1" customWidth="1"/>
    <col min="14" max="14" width="10.54296875" customWidth="1"/>
    <col min="15" max="15" width="6.453125" bestFit="1" customWidth="1"/>
    <col min="16" max="16" width="10.453125" bestFit="1" customWidth="1"/>
    <col min="17" max="17" width="5.7265625" customWidth="1"/>
    <col min="18" max="23" width="9.453125" customWidth="1"/>
    <col min="24" max="26" width="5.7265625" customWidth="1"/>
  </cols>
  <sheetData>
    <row r="2" spans="1:24" x14ac:dyDescent="0.35">
      <c r="E2" s="286" t="s">
        <v>405</v>
      </c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X2" s="137"/>
    </row>
    <row r="3" spans="1:24" x14ac:dyDescent="0.35">
      <c r="A3" s="292" t="s">
        <v>44</v>
      </c>
      <c r="B3" s="293"/>
      <c r="C3" s="34" t="s">
        <v>222</v>
      </c>
      <c r="E3" s="294" t="s">
        <v>36</v>
      </c>
      <c r="F3" s="289"/>
      <c r="G3" s="289" t="s">
        <v>49</v>
      </c>
      <c r="H3" s="289"/>
      <c r="I3" s="289" t="s">
        <v>44</v>
      </c>
      <c r="J3" s="289"/>
      <c r="K3" s="295" t="s">
        <v>298</v>
      </c>
      <c r="L3" s="296"/>
      <c r="M3" s="297"/>
      <c r="N3" s="150"/>
      <c r="O3" s="289" t="s">
        <v>45</v>
      </c>
      <c r="P3" s="290"/>
      <c r="R3" s="287" t="s">
        <v>54</v>
      </c>
      <c r="S3" s="287"/>
      <c r="T3" s="288"/>
      <c r="U3" s="288"/>
      <c r="V3" s="288"/>
      <c r="W3" s="288"/>
      <c r="X3" s="137"/>
    </row>
    <row r="4" spans="1:24" x14ac:dyDescent="0.35">
      <c r="A4" s="39" t="s">
        <v>69</v>
      </c>
      <c r="B4" s="39" t="s">
        <v>31</v>
      </c>
      <c r="C4" s="39" t="s">
        <v>222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299</v>
      </c>
      <c r="L4" s="49" t="s">
        <v>300</v>
      </c>
      <c r="M4" s="49" t="s">
        <v>301</v>
      </c>
      <c r="N4" s="49" t="s">
        <v>375</v>
      </c>
      <c r="O4" s="49" t="s">
        <v>50</v>
      </c>
      <c r="P4" s="49" t="s">
        <v>51</v>
      </c>
      <c r="R4" s="291" t="s">
        <v>53</v>
      </c>
      <c r="S4" s="291"/>
      <c r="T4" s="288"/>
      <c r="U4" s="288"/>
      <c r="V4" s="288"/>
      <c r="W4" s="288"/>
      <c r="X4" s="137"/>
    </row>
    <row r="5" spans="1:24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319</v>
      </c>
      <c r="F5" s="145" t="s">
        <v>293</v>
      </c>
      <c r="G5" s="36" t="s">
        <v>224</v>
      </c>
      <c r="H5" s="36" t="s">
        <v>220</v>
      </c>
      <c r="I5" s="48">
        <f t="shared" ref="I5:I20" si="0">+OOB</f>
        <v>110</v>
      </c>
      <c r="J5" s="48"/>
      <c r="K5" s="61" t="s">
        <v>303</v>
      </c>
      <c r="L5" s="130" t="s">
        <v>306</v>
      </c>
      <c r="M5" s="130">
        <v>9216</v>
      </c>
      <c r="N5" s="130" t="s">
        <v>304</v>
      </c>
      <c r="O5" s="128" t="s">
        <v>38</v>
      </c>
      <c r="P5" s="48" t="s">
        <v>38</v>
      </c>
      <c r="R5" s="287" t="s">
        <v>42</v>
      </c>
      <c r="S5" s="287"/>
      <c r="T5" s="288"/>
      <c r="U5" s="288"/>
      <c r="V5" s="288"/>
      <c r="W5" s="288"/>
      <c r="X5" s="137"/>
    </row>
    <row r="6" spans="1:24" x14ac:dyDescent="0.35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320</v>
      </c>
      <c r="F6" s="145" t="s">
        <v>293</v>
      </c>
      <c r="G6" s="36" t="s">
        <v>225</v>
      </c>
      <c r="H6" s="36" t="s">
        <v>220</v>
      </c>
      <c r="I6" s="48">
        <f t="shared" si="0"/>
        <v>110</v>
      </c>
      <c r="J6" s="48"/>
      <c r="K6" s="61" t="s">
        <v>303</v>
      </c>
      <c r="L6" s="130" t="s">
        <v>306</v>
      </c>
      <c r="M6" s="130">
        <v>9216</v>
      </c>
      <c r="N6" s="130" t="s">
        <v>304</v>
      </c>
      <c r="O6" s="128" t="s">
        <v>38</v>
      </c>
      <c r="P6" s="48" t="s">
        <v>38</v>
      </c>
      <c r="R6" s="291" t="s">
        <v>71</v>
      </c>
      <c r="S6" s="291"/>
      <c r="T6" s="288" t="str">
        <f>S3048_FW</f>
        <v>fw: 9.11(0.0)</v>
      </c>
      <c r="U6" s="288"/>
      <c r="V6" s="288"/>
      <c r="W6" s="288"/>
      <c r="X6" s="137"/>
    </row>
    <row r="7" spans="1:24" x14ac:dyDescent="0.35">
      <c r="A7" s="39">
        <f>TenTunnel</f>
        <v>130</v>
      </c>
      <c r="B7" s="126" t="str">
        <f>TenTunnelName</f>
        <v xml:space="preserve">Tenant Tunneling </v>
      </c>
      <c r="C7" s="39" t="s">
        <v>290</v>
      </c>
      <c r="E7" s="36" t="s">
        <v>321</v>
      </c>
      <c r="F7" s="145" t="s">
        <v>293</v>
      </c>
      <c r="G7" s="127" t="s">
        <v>226</v>
      </c>
      <c r="H7" s="36" t="s">
        <v>220</v>
      </c>
      <c r="I7" s="48">
        <f t="shared" si="0"/>
        <v>110</v>
      </c>
      <c r="J7" s="48"/>
      <c r="K7" s="61" t="s">
        <v>303</v>
      </c>
      <c r="L7" s="130" t="s">
        <v>306</v>
      </c>
      <c r="M7" s="130">
        <v>9216</v>
      </c>
      <c r="N7" s="130" t="s">
        <v>304</v>
      </c>
      <c r="O7" s="128" t="s">
        <v>38</v>
      </c>
      <c r="P7" s="48" t="s">
        <v>38</v>
      </c>
      <c r="X7" s="137"/>
    </row>
    <row r="8" spans="1:24" x14ac:dyDescent="0.35">
      <c r="A8" s="39">
        <f>PrivAPI</f>
        <v>140</v>
      </c>
      <c r="B8" s="126" t="str">
        <f>Prov_name</f>
        <v>Provisioner</v>
      </c>
      <c r="C8" s="39" t="s">
        <v>290</v>
      </c>
      <c r="E8" s="36" t="s">
        <v>322</v>
      </c>
      <c r="F8" s="145" t="s">
        <v>293</v>
      </c>
      <c r="G8" s="128" t="s">
        <v>227</v>
      </c>
      <c r="H8" s="36" t="s">
        <v>220</v>
      </c>
      <c r="I8" s="48">
        <f t="shared" si="0"/>
        <v>110</v>
      </c>
      <c r="J8" s="48"/>
      <c r="K8" s="61" t="s">
        <v>303</v>
      </c>
      <c r="L8" s="130" t="s">
        <v>306</v>
      </c>
      <c r="M8" s="130">
        <v>9216</v>
      </c>
      <c r="N8" s="130" t="s">
        <v>304</v>
      </c>
      <c r="O8" s="128" t="s">
        <v>38</v>
      </c>
      <c r="P8" s="48" t="s">
        <v>38</v>
      </c>
      <c r="R8" s="301" t="s">
        <v>167</v>
      </c>
      <c r="S8" s="301"/>
      <c r="T8" s="301"/>
      <c r="U8" s="302" t="s">
        <v>289</v>
      </c>
      <c r="V8" s="302"/>
      <c r="W8" s="302"/>
      <c r="X8" s="137"/>
    </row>
    <row r="9" spans="1:24" x14ac:dyDescent="0.35">
      <c r="A9" s="39">
        <f>Storage</f>
        <v>170</v>
      </c>
      <c r="B9" s="126" t="str">
        <f>TenTunnelName</f>
        <v xml:space="preserve">Tenant Tunneling </v>
      </c>
      <c r="C9" s="39" t="s">
        <v>290</v>
      </c>
      <c r="E9" s="36" t="s">
        <v>323</v>
      </c>
      <c r="F9" s="145" t="s">
        <v>293</v>
      </c>
      <c r="G9" s="128" t="s">
        <v>214</v>
      </c>
      <c r="H9" s="36" t="s">
        <v>220</v>
      </c>
      <c r="I9" s="48">
        <f t="shared" si="0"/>
        <v>110</v>
      </c>
      <c r="J9" s="48"/>
      <c r="K9" s="61" t="s">
        <v>303</v>
      </c>
      <c r="L9" s="130" t="s">
        <v>306</v>
      </c>
      <c r="M9" s="130">
        <v>9216</v>
      </c>
      <c r="N9" s="130" t="s">
        <v>304</v>
      </c>
      <c r="O9" s="128" t="s">
        <v>38</v>
      </c>
      <c r="P9" s="48" t="s">
        <v>38</v>
      </c>
      <c r="R9" s="303" t="s">
        <v>55</v>
      </c>
      <c r="S9" s="303"/>
      <c r="T9" s="303"/>
      <c r="U9" s="288"/>
      <c r="V9" s="288"/>
      <c r="W9" s="288"/>
      <c r="X9" s="137"/>
    </row>
    <row r="10" spans="1:24" x14ac:dyDescent="0.35">
      <c r="A10" s="39">
        <f>CephCluster</f>
        <v>180</v>
      </c>
      <c r="B10" s="126" t="str">
        <f>ceph_clust_name</f>
        <v>Ceph Storage Cluster Vlan</v>
      </c>
      <c r="C10" s="39" t="s">
        <v>290</v>
      </c>
      <c r="E10" s="36" t="s">
        <v>324</v>
      </c>
      <c r="F10" s="145" t="s">
        <v>293</v>
      </c>
      <c r="G10" s="128" t="s">
        <v>215</v>
      </c>
      <c r="H10" s="36" t="s">
        <v>220</v>
      </c>
      <c r="I10" s="48">
        <f t="shared" si="0"/>
        <v>110</v>
      </c>
      <c r="J10" s="48"/>
      <c r="K10" s="61" t="s">
        <v>303</v>
      </c>
      <c r="L10" s="130" t="s">
        <v>306</v>
      </c>
      <c r="M10" s="130">
        <v>9216</v>
      </c>
      <c r="N10" s="130" t="s">
        <v>304</v>
      </c>
      <c r="O10" s="128" t="s">
        <v>38</v>
      </c>
      <c r="P10" s="48" t="s">
        <v>38</v>
      </c>
      <c r="R10" s="304" t="s">
        <v>56</v>
      </c>
      <c r="S10" s="304"/>
      <c r="T10" s="304"/>
      <c r="U10" s="288">
        <v>24576</v>
      </c>
      <c r="V10" s="288"/>
      <c r="W10" s="288"/>
      <c r="X10" s="137"/>
    </row>
    <row r="11" spans="1:24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325</v>
      </c>
      <c r="F11" s="145" t="s">
        <v>293</v>
      </c>
      <c r="G11" s="128" t="s">
        <v>216</v>
      </c>
      <c r="H11" s="36" t="s">
        <v>220</v>
      </c>
      <c r="I11" s="48">
        <f t="shared" si="0"/>
        <v>110</v>
      </c>
      <c r="J11" s="48"/>
      <c r="K11" s="61" t="s">
        <v>303</v>
      </c>
      <c r="L11" s="130" t="s">
        <v>306</v>
      </c>
      <c r="M11" s="130">
        <v>9216</v>
      </c>
      <c r="N11" s="130" t="s">
        <v>304</v>
      </c>
      <c r="O11" s="128" t="s">
        <v>38</v>
      </c>
      <c r="P11" s="48" t="s">
        <v>38</v>
      </c>
      <c r="X11" s="137"/>
    </row>
    <row r="12" spans="1:24" x14ac:dyDescent="0.35">
      <c r="A12" s="39">
        <f>EXTTen</f>
        <v>191</v>
      </c>
      <c r="B12" s="126" t="str">
        <f>Ext_net_name</f>
        <v>External Network for Tenants (Floating IP)</v>
      </c>
      <c r="C12" s="39" t="s">
        <v>290</v>
      </c>
      <c r="E12" s="36" t="s">
        <v>326</v>
      </c>
      <c r="F12" s="36" t="s">
        <v>37</v>
      </c>
      <c r="G12" s="38" t="s">
        <v>374</v>
      </c>
      <c r="H12" s="36"/>
      <c r="I12" s="48">
        <f t="shared" si="0"/>
        <v>110</v>
      </c>
      <c r="J12" s="48"/>
      <c r="K12" s="61" t="s">
        <v>229</v>
      </c>
      <c r="L12" s="130" t="s">
        <v>306</v>
      </c>
      <c r="M12" s="130">
        <v>9216</v>
      </c>
      <c r="N12" s="130" t="s">
        <v>304</v>
      </c>
      <c r="O12" s="128" t="s">
        <v>38</v>
      </c>
      <c r="P12" s="48" t="s">
        <v>38</v>
      </c>
      <c r="R12" s="301" t="s">
        <v>58</v>
      </c>
      <c r="S12" s="301"/>
      <c r="T12" s="301"/>
      <c r="U12" s="302" t="s">
        <v>290</v>
      </c>
      <c r="V12" s="302"/>
      <c r="W12" s="302"/>
      <c r="X12" s="137"/>
    </row>
    <row r="13" spans="1:24" x14ac:dyDescent="0.35">
      <c r="A13" s="39" t="str">
        <f>CONCATENATE(TenantBeg,"-",TenantEnd)</f>
        <v>201-250</v>
      </c>
      <c r="B13" s="126" t="s">
        <v>228</v>
      </c>
      <c r="C13" s="39" t="s">
        <v>290</v>
      </c>
      <c r="E13" s="36" t="s">
        <v>327</v>
      </c>
      <c r="F13" s="36" t="s">
        <v>37</v>
      </c>
      <c r="G13" s="38" t="s">
        <v>374</v>
      </c>
      <c r="H13" s="36"/>
      <c r="I13" s="48">
        <f t="shared" si="0"/>
        <v>110</v>
      </c>
      <c r="J13" s="48"/>
      <c r="K13" s="61" t="s">
        <v>229</v>
      </c>
      <c r="L13" s="130" t="s">
        <v>306</v>
      </c>
      <c r="M13" s="130">
        <v>9216</v>
      </c>
      <c r="N13" s="130" t="s">
        <v>304</v>
      </c>
      <c r="O13" s="128" t="s">
        <v>38</v>
      </c>
      <c r="P13" s="48" t="s">
        <v>38</v>
      </c>
      <c r="X13" s="137"/>
    </row>
    <row r="14" spans="1:24" x14ac:dyDescent="0.35">
      <c r="A14" s="294" t="s">
        <v>63</v>
      </c>
      <c r="B14" s="290"/>
      <c r="C14" s="34"/>
      <c r="E14" s="36" t="s">
        <v>328</v>
      </c>
      <c r="F14" s="36" t="s">
        <v>37</v>
      </c>
      <c r="G14" s="38" t="s">
        <v>374</v>
      </c>
      <c r="H14" s="36"/>
      <c r="I14" s="48">
        <f t="shared" si="0"/>
        <v>110</v>
      </c>
      <c r="J14" s="48"/>
      <c r="K14" s="61" t="s">
        <v>229</v>
      </c>
      <c r="L14" s="130" t="s">
        <v>306</v>
      </c>
      <c r="M14" s="130">
        <v>9216</v>
      </c>
      <c r="N14" s="130" t="s">
        <v>304</v>
      </c>
      <c r="O14" s="128" t="s">
        <v>38</v>
      </c>
      <c r="P14" s="48" t="s">
        <v>38</v>
      </c>
      <c r="R14" s="298" t="s">
        <v>70</v>
      </c>
      <c r="S14" s="299"/>
      <c r="T14" s="299"/>
      <c r="U14" s="299"/>
      <c r="V14" s="299"/>
      <c r="W14" s="300"/>
      <c r="X14" s="137"/>
    </row>
    <row r="15" spans="1:24" x14ac:dyDescent="0.35">
      <c r="A15" s="39" t="s">
        <v>36</v>
      </c>
      <c r="B15" s="39" t="s">
        <v>64</v>
      </c>
      <c r="C15" s="39" t="s">
        <v>222</v>
      </c>
      <c r="E15" s="36" t="s">
        <v>329</v>
      </c>
      <c r="F15" s="36" t="s">
        <v>37</v>
      </c>
      <c r="G15" s="38" t="s">
        <v>374</v>
      </c>
      <c r="H15" s="36"/>
      <c r="I15" s="48">
        <f t="shared" si="0"/>
        <v>110</v>
      </c>
      <c r="J15" s="48"/>
      <c r="K15" s="61" t="s">
        <v>229</v>
      </c>
      <c r="L15" s="130" t="s">
        <v>306</v>
      </c>
      <c r="M15" s="130">
        <v>9216</v>
      </c>
      <c r="N15" s="130" t="s">
        <v>304</v>
      </c>
      <c r="O15" s="128" t="s">
        <v>38</v>
      </c>
      <c r="P15" s="48" t="s">
        <v>38</v>
      </c>
      <c r="R15" s="305"/>
      <c r="S15" s="306"/>
      <c r="T15" s="306"/>
      <c r="U15" s="306"/>
      <c r="V15" s="306"/>
      <c r="W15" s="307"/>
      <c r="X15" s="137"/>
    </row>
    <row r="16" spans="1:24" x14ac:dyDescent="0.35">
      <c r="A16" s="39" t="s">
        <v>372</v>
      </c>
      <c r="B16" s="138"/>
      <c r="C16" s="39" t="s">
        <v>57</v>
      </c>
      <c r="E16" s="36" t="s">
        <v>330</v>
      </c>
      <c r="F16" s="145" t="s">
        <v>293</v>
      </c>
      <c r="G16" s="128" t="s">
        <v>217</v>
      </c>
      <c r="H16" s="36" t="s">
        <v>220</v>
      </c>
      <c r="I16" s="48">
        <f t="shared" si="0"/>
        <v>110</v>
      </c>
      <c r="J16" s="48"/>
      <c r="K16" s="61" t="s">
        <v>303</v>
      </c>
      <c r="L16" s="130" t="s">
        <v>306</v>
      </c>
      <c r="M16" s="130">
        <v>9216</v>
      </c>
      <c r="N16" s="130" t="s">
        <v>304</v>
      </c>
      <c r="O16" s="128" t="s">
        <v>38</v>
      </c>
      <c r="P16" s="48" t="s">
        <v>38</v>
      </c>
      <c r="R16" s="308"/>
      <c r="S16" s="309"/>
      <c r="T16" s="309"/>
      <c r="U16" s="309"/>
      <c r="V16" s="309"/>
      <c r="W16" s="310"/>
      <c r="X16" s="137"/>
    </row>
    <row r="17" spans="1:24" x14ac:dyDescent="0.35">
      <c r="A17" s="39">
        <f>OOB</f>
        <v>110</v>
      </c>
      <c r="B17" s="138" t="s">
        <v>404</v>
      </c>
      <c r="C17" s="39" t="s">
        <v>223</v>
      </c>
      <c r="E17" s="36" t="s">
        <v>331</v>
      </c>
      <c r="F17" s="145" t="s">
        <v>293</v>
      </c>
      <c r="G17" s="121" t="s">
        <v>218</v>
      </c>
      <c r="H17" s="36" t="s">
        <v>220</v>
      </c>
      <c r="I17" s="48">
        <f t="shared" si="0"/>
        <v>110</v>
      </c>
      <c r="J17" s="48"/>
      <c r="K17" s="61" t="s">
        <v>303</v>
      </c>
      <c r="L17" s="130" t="s">
        <v>306</v>
      </c>
      <c r="M17" s="130">
        <v>9216</v>
      </c>
      <c r="N17" s="130" t="s">
        <v>304</v>
      </c>
      <c r="O17" s="128" t="s">
        <v>38</v>
      </c>
      <c r="P17" s="48" t="s">
        <v>38</v>
      </c>
      <c r="R17" s="305"/>
      <c r="S17" s="306"/>
      <c r="T17" s="306"/>
      <c r="U17" s="306"/>
      <c r="V17" s="306"/>
      <c r="W17" s="307"/>
      <c r="X17" s="137"/>
    </row>
    <row r="18" spans="1:24" x14ac:dyDescent="0.35">
      <c r="A18" s="39">
        <f>Provisioner</f>
        <v>120</v>
      </c>
      <c r="B18" s="138" t="s">
        <v>403</v>
      </c>
      <c r="C18" s="39" t="s">
        <v>223</v>
      </c>
      <c r="E18" s="36" t="s">
        <v>332</v>
      </c>
      <c r="F18" s="145" t="s">
        <v>293</v>
      </c>
      <c r="G18" s="121" t="s">
        <v>219</v>
      </c>
      <c r="H18" s="36" t="s">
        <v>220</v>
      </c>
      <c r="I18" s="48">
        <f t="shared" si="0"/>
        <v>110</v>
      </c>
      <c r="J18" s="48"/>
      <c r="K18" s="61" t="s">
        <v>303</v>
      </c>
      <c r="L18" s="130" t="s">
        <v>306</v>
      </c>
      <c r="M18" s="130">
        <v>9216</v>
      </c>
      <c r="N18" s="130" t="s">
        <v>304</v>
      </c>
      <c r="O18" s="128" t="s">
        <v>38</v>
      </c>
      <c r="P18" s="48" t="s">
        <v>38</v>
      </c>
      <c r="R18" s="308"/>
      <c r="S18" s="309"/>
      <c r="T18" s="309"/>
      <c r="U18" s="309"/>
      <c r="V18" s="309"/>
      <c r="W18" s="310"/>
      <c r="X18" s="137"/>
    </row>
    <row r="19" spans="1:24" x14ac:dyDescent="0.35">
      <c r="A19" s="39">
        <f>PrivAPI</f>
        <v>140</v>
      </c>
      <c r="B19" s="138"/>
      <c r="C19" s="39" t="s">
        <v>290</v>
      </c>
      <c r="E19" s="36" t="s">
        <v>333</v>
      </c>
      <c r="F19" s="36" t="s">
        <v>37</v>
      </c>
      <c r="G19" s="38" t="s">
        <v>374</v>
      </c>
      <c r="H19" s="127"/>
      <c r="I19" s="48">
        <f t="shared" si="0"/>
        <v>110</v>
      </c>
      <c r="J19" s="48"/>
      <c r="K19" s="61" t="s">
        <v>229</v>
      </c>
      <c r="L19" s="130" t="s">
        <v>306</v>
      </c>
      <c r="M19" s="130">
        <v>9216</v>
      </c>
      <c r="N19" s="130" t="s">
        <v>304</v>
      </c>
      <c r="O19" s="128" t="s">
        <v>38</v>
      </c>
      <c r="P19" s="48" t="s">
        <v>38</v>
      </c>
      <c r="X19" s="137"/>
    </row>
    <row r="20" spans="1:24" x14ac:dyDescent="0.35">
      <c r="A20" s="39">
        <f>Storage</f>
        <v>170</v>
      </c>
      <c r="B20" s="138"/>
      <c r="C20" s="39" t="s">
        <v>290</v>
      </c>
      <c r="E20" s="36" t="s">
        <v>334</v>
      </c>
      <c r="F20" s="36" t="s">
        <v>37</v>
      </c>
      <c r="G20" s="38" t="s">
        <v>374</v>
      </c>
      <c r="H20" s="127"/>
      <c r="I20" s="48">
        <f t="shared" si="0"/>
        <v>110</v>
      </c>
      <c r="J20" s="128"/>
      <c r="K20" s="61" t="s">
        <v>229</v>
      </c>
      <c r="L20" s="130" t="s">
        <v>306</v>
      </c>
      <c r="M20" s="130">
        <v>9216</v>
      </c>
      <c r="N20" s="130" t="s">
        <v>304</v>
      </c>
      <c r="O20" s="128" t="s">
        <v>38</v>
      </c>
      <c r="P20" s="48" t="s">
        <v>38</v>
      </c>
    </row>
    <row r="21" spans="1:24" x14ac:dyDescent="0.35">
      <c r="A21" s="39">
        <f>CephCluster</f>
        <v>180</v>
      </c>
      <c r="B21" s="138"/>
      <c r="C21" s="39" t="s">
        <v>290</v>
      </c>
      <c r="E21" s="36" t="s">
        <v>335</v>
      </c>
      <c r="F21" s="129" t="s">
        <v>293</v>
      </c>
      <c r="G21" s="127" t="s">
        <v>224</v>
      </c>
      <c r="H21" s="38" t="s">
        <v>551</v>
      </c>
      <c r="I21" s="127">
        <f t="shared" ref="I21:I36" si="1">+Provisioner</f>
        <v>120</v>
      </c>
      <c r="J21" s="128"/>
      <c r="K21" s="128" t="s">
        <v>303</v>
      </c>
      <c r="L21" s="152" t="s">
        <v>306</v>
      </c>
      <c r="M21" s="152">
        <v>9216</v>
      </c>
      <c r="N21" s="152" t="s">
        <v>304</v>
      </c>
      <c r="O21" s="128" t="s">
        <v>38</v>
      </c>
      <c r="P21" s="48" t="s">
        <v>38</v>
      </c>
    </row>
    <row r="22" spans="1:24" x14ac:dyDescent="0.35">
      <c r="A22" s="39">
        <f>ExtAPI</f>
        <v>190</v>
      </c>
      <c r="B22" s="138"/>
      <c r="C22" s="39" t="s">
        <v>290</v>
      </c>
      <c r="E22" s="36" t="s">
        <v>336</v>
      </c>
      <c r="F22" s="129" t="s">
        <v>293</v>
      </c>
      <c r="G22" s="127" t="s">
        <v>225</v>
      </c>
      <c r="H22" s="38" t="s">
        <v>551</v>
      </c>
      <c r="I22" s="127">
        <f t="shared" si="1"/>
        <v>120</v>
      </c>
      <c r="J22" s="128"/>
      <c r="K22" s="128" t="s">
        <v>303</v>
      </c>
      <c r="L22" s="152" t="s">
        <v>306</v>
      </c>
      <c r="M22" s="152">
        <v>9216</v>
      </c>
      <c r="N22" s="152" t="s">
        <v>304</v>
      </c>
      <c r="O22" s="128" t="s">
        <v>38</v>
      </c>
      <c r="P22" s="48" t="s">
        <v>38</v>
      </c>
    </row>
    <row r="23" spans="1:24" x14ac:dyDescent="0.35">
      <c r="A23" s="39" t="str">
        <f>CONCATENATE(TenantBeg,"-",TenantEnd)</f>
        <v>201-250</v>
      </c>
      <c r="B23" s="138"/>
      <c r="C23" s="39" t="s">
        <v>290</v>
      </c>
      <c r="E23" s="36" t="s">
        <v>337</v>
      </c>
      <c r="F23" s="129" t="s">
        <v>293</v>
      </c>
      <c r="G23" s="127" t="s">
        <v>226</v>
      </c>
      <c r="H23" s="38" t="s">
        <v>551</v>
      </c>
      <c r="I23" s="127">
        <f t="shared" si="1"/>
        <v>120</v>
      </c>
      <c r="J23" s="128"/>
      <c r="K23" s="128" t="s">
        <v>303</v>
      </c>
      <c r="L23" s="152" t="s">
        <v>306</v>
      </c>
      <c r="M23" s="152">
        <v>9216</v>
      </c>
      <c r="N23" s="152" t="s">
        <v>304</v>
      </c>
      <c r="O23" s="128" t="s">
        <v>38</v>
      </c>
      <c r="P23" s="48" t="s">
        <v>38</v>
      </c>
    </row>
    <row r="24" spans="1:24" x14ac:dyDescent="0.35">
      <c r="E24" s="36" t="s">
        <v>338</v>
      </c>
      <c r="F24" s="129" t="s">
        <v>293</v>
      </c>
      <c r="G24" s="127" t="s">
        <v>227</v>
      </c>
      <c r="H24" s="38" t="s">
        <v>551</v>
      </c>
      <c r="I24" s="127">
        <f t="shared" si="1"/>
        <v>120</v>
      </c>
      <c r="J24" s="128"/>
      <c r="K24" s="128" t="s">
        <v>303</v>
      </c>
      <c r="L24" s="152" t="s">
        <v>306</v>
      </c>
      <c r="M24" s="152">
        <v>9216</v>
      </c>
      <c r="N24" s="152" t="s">
        <v>304</v>
      </c>
      <c r="O24" s="128" t="s">
        <v>38</v>
      </c>
      <c r="P24" s="48" t="s">
        <v>38</v>
      </c>
    </row>
    <row r="25" spans="1:24" x14ac:dyDescent="0.35">
      <c r="A25" s="292" t="s">
        <v>65</v>
      </c>
      <c r="B25" s="293"/>
      <c r="C25" s="34"/>
      <c r="E25" s="36" t="s">
        <v>339</v>
      </c>
      <c r="F25" s="129" t="s">
        <v>293</v>
      </c>
      <c r="G25" s="127" t="s">
        <v>214</v>
      </c>
      <c r="H25" s="38" t="s">
        <v>551</v>
      </c>
      <c r="I25" s="127">
        <f t="shared" si="1"/>
        <v>120</v>
      </c>
      <c r="J25" s="128"/>
      <c r="K25" s="128" t="s">
        <v>303</v>
      </c>
      <c r="L25" s="152" t="s">
        <v>306</v>
      </c>
      <c r="M25" s="152">
        <v>9216</v>
      </c>
      <c r="N25" s="152" t="s">
        <v>304</v>
      </c>
      <c r="O25" s="128" t="s">
        <v>38</v>
      </c>
      <c r="P25" s="48" t="s">
        <v>38</v>
      </c>
    </row>
    <row r="26" spans="1:24" x14ac:dyDescent="0.35">
      <c r="A26" s="39" t="s">
        <v>49</v>
      </c>
      <c r="B26" s="39" t="s">
        <v>40</v>
      </c>
      <c r="C26" s="39" t="s">
        <v>222</v>
      </c>
      <c r="E26" s="36" t="s">
        <v>340</v>
      </c>
      <c r="F26" s="129" t="s">
        <v>293</v>
      </c>
      <c r="G26" s="127" t="s">
        <v>215</v>
      </c>
      <c r="H26" s="38" t="s">
        <v>551</v>
      </c>
      <c r="I26" s="127">
        <f t="shared" si="1"/>
        <v>120</v>
      </c>
      <c r="J26" s="128"/>
      <c r="K26" s="128" t="s">
        <v>303</v>
      </c>
      <c r="L26" s="152" t="s">
        <v>306</v>
      </c>
      <c r="M26" s="152">
        <v>9216</v>
      </c>
      <c r="N26" s="152" t="s">
        <v>304</v>
      </c>
      <c r="O26" s="128" t="s">
        <v>38</v>
      </c>
      <c r="P26" s="48" t="s">
        <v>38</v>
      </c>
    </row>
    <row r="27" spans="1:24" x14ac:dyDescent="0.35">
      <c r="A27" s="39" t="s">
        <v>66</v>
      </c>
      <c r="B27" s="39"/>
      <c r="C27" s="39"/>
      <c r="E27" s="36" t="s">
        <v>341</v>
      </c>
      <c r="F27" s="129" t="s">
        <v>293</v>
      </c>
      <c r="G27" s="127" t="s">
        <v>216</v>
      </c>
      <c r="H27" s="38" t="s">
        <v>551</v>
      </c>
      <c r="I27" s="127">
        <f t="shared" si="1"/>
        <v>120</v>
      </c>
      <c r="J27" s="128"/>
      <c r="K27" s="128" t="s">
        <v>303</v>
      </c>
      <c r="L27" s="152" t="s">
        <v>306</v>
      </c>
      <c r="M27" s="152">
        <v>9216</v>
      </c>
      <c r="N27" s="152" t="s">
        <v>304</v>
      </c>
      <c r="O27" s="128" t="s">
        <v>38</v>
      </c>
      <c r="P27" s="48" t="s">
        <v>38</v>
      </c>
    </row>
    <row r="28" spans="1:24" x14ac:dyDescent="0.35">
      <c r="A28" s="39"/>
      <c r="B28" s="39"/>
      <c r="C28" s="39"/>
      <c r="E28" s="36" t="s">
        <v>342</v>
      </c>
      <c r="F28" s="129" t="s">
        <v>293</v>
      </c>
      <c r="G28" s="127" t="s">
        <v>374</v>
      </c>
      <c r="H28" s="127"/>
      <c r="I28" s="127">
        <f t="shared" si="1"/>
        <v>120</v>
      </c>
      <c r="J28" s="128"/>
      <c r="K28" s="128" t="s">
        <v>229</v>
      </c>
      <c r="L28" s="152" t="s">
        <v>306</v>
      </c>
      <c r="M28" s="152">
        <v>9216</v>
      </c>
      <c r="N28" s="152" t="s">
        <v>304</v>
      </c>
      <c r="O28" s="128" t="s">
        <v>38</v>
      </c>
      <c r="P28" s="48" t="s">
        <v>38</v>
      </c>
    </row>
    <row r="29" spans="1:24" x14ac:dyDescent="0.35">
      <c r="A29" s="39"/>
      <c r="B29" s="39"/>
      <c r="C29" s="39"/>
      <c r="E29" s="36" t="s">
        <v>343</v>
      </c>
      <c r="F29" s="129" t="s">
        <v>293</v>
      </c>
      <c r="G29" s="127" t="s">
        <v>374</v>
      </c>
      <c r="H29" s="127"/>
      <c r="I29" s="127">
        <f t="shared" si="1"/>
        <v>120</v>
      </c>
      <c r="J29" s="128"/>
      <c r="K29" s="128" t="s">
        <v>229</v>
      </c>
      <c r="L29" s="152" t="s">
        <v>306</v>
      </c>
      <c r="M29" s="152">
        <v>9216</v>
      </c>
      <c r="N29" s="152" t="s">
        <v>304</v>
      </c>
      <c r="O29" s="128" t="s">
        <v>38</v>
      </c>
      <c r="P29" s="48" t="s">
        <v>38</v>
      </c>
    </row>
    <row r="30" spans="1:24" x14ac:dyDescent="0.35">
      <c r="E30" s="36" t="s">
        <v>344</v>
      </c>
      <c r="F30" s="129" t="s">
        <v>293</v>
      </c>
      <c r="G30" s="127" t="s">
        <v>374</v>
      </c>
      <c r="H30" s="127"/>
      <c r="I30" s="127">
        <f t="shared" si="1"/>
        <v>120</v>
      </c>
      <c r="J30" s="128"/>
      <c r="K30" s="128" t="s">
        <v>229</v>
      </c>
      <c r="L30" s="152" t="s">
        <v>306</v>
      </c>
      <c r="M30" s="152">
        <v>9216</v>
      </c>
      <c r="N30" s="152" t="s">
        <v>304</v>
      </c>
      <c r="O30" s="128" t="s">
        <v>38</v>
      </c>
      <c r="P30" s="48" t="s">
        <v>38</v>
      </c>
    </row>
    <row r="31" spans="1:24" x14ac:dyDescent="0.35">
      <c r="A31" s="285" t="s">
        <v>400</v>
      </c>
      <c r="B31" s="285"/>
      <c r="C31" s="285"/>
      <c r="E31" s="36" t="s">
        <v>345</v>
      </c>
      <c r="F31" s="129" t="s">
        <v>293</v>
      </c>
      <c r="G31" s="127" t="s">
        <v>374</v>
      </c>
      <c r="H31" s="127"/>
      <c r="I31" s="127">
        <f t="shared" si="1"/>
        <v>120</v>
      </c>
      <c r="J31" s="128"/>
      <c r="K31" s="128" t="s">
        <v>229</v>
      </c>
      <c r="L31" s="152" t="s">
        <v>306</v>
      </c>
      <c r="M31" s="152">
        <v>9216</v>
      </c>
      <c r="N31" s="152" t="s">
        <v>304</v>
      </c>
      <c r="O31" s="128" t="s">
        <v>38</v>
      </c>
      <c r="P31" s="48" t="s">
        <v>38</v>
      </c>
    </row>
    <row r="32" spans="1:24" x14ac:dyDescent="0.35">
      <c r="A32" s="285"/>
      <c r="B32" s="285"/>
      <c r="C32" s="285"/>
      <c r="E32" s="36" t="s">
        <v>346</v>
      </c>
      <c r="F32" s="129" t="s">
        <v>293</v>
      </c>
      <c r="G32" s="127" t="s">
        <v>217</v>
      </c>
      <c r="H32" s="38" t="s">
        <v>551</v>
      </c>
      <c r="I32" s="127">
        <f t="shared" si="1"/>
        <v>120</v>
      </c>
      <c r="J32" s="128"/>
      <c r="K32" s="128" t="s">
        <v>303</v>
      </c>
      <c r="L32" s="152" t="s">
        <v>306</v>
      </c>
      <c r="M32" s="152">
        <v>9216</v>
      </c>
      <c r="N32" s="152" t="s">
        <v>304</v>
      </c>
      <c r="O32" s="128" t="s">
        <v>38</v>
      </c>
      <c r="P32" s="48" t="s">
        <v>38</v>
      </c>
    </row>
    <row r="33" spans="1:16" ht="14.5" customHeight="1" x14ac:dyDescent="0.35">
      <c r="A33" s="285"/>
      <c r="B33" s="285"/>
      <c r="C33" s="285"/>
      <c r="E33" s="36" t="s">
        <v>347</v>
      </c>
      <c r="F33" s="129" t="s">
        <v>293</v>
      </c>
      <c r="G33" s="127" t="s">
        <v>218</v>
      </c>
      <c r="H33" s="38" t="s">
        <v>551</v>
      </c>
      <c r="I33" s="127">
        <f t="shared" si="1"/>
        <v>120</v>
      </c>
      <c r="J33" s="128"/>
      <c r="K33" s="128" t="s">
        <v>303</v>
      </c>
      <c r="L33" s="152" t="s">
        <v>306</v>
      </c>
      <c r="M33" s="152">
        <v>9216</v>
      </c>
      <c r="N33" s="152" t="s">
        <v>304</v>
      </c>
      <c r="O33" s="128" t="s">
        <v>38</v>
      </c>
      <c r="P33" s="48" t="s">
        <v>38</v>
      </c>
    </row>
    <row r="34" spans="1:16" x14ac:dyDescent="0.35">
      <c r="E34" s="36" t="s">
        <v>348</v>
      </c>
      <c r="F34" s="129" t="s">
        <v>293</v>
      </c>
      <c r="G34" s="127" t="s">
        <v>219</v>
      </c>
      <c r="H34" s="38" t="s">
        <v>551</v>
      </c>
      <c r="I34" s="127">
        <f t="shared" si="1"/>
        <v>120</v>
      </c>
      <c r="J34" s="128"/>
      <c r="K34" s="128" t="s">
        <v>303</v>
      </c>
      <c r="L34" s="152" t="s">
        <v>306</v>
      </c>
      <c r="M34" s="152">
        <v>9216</v>
      </c>
      <c r="N34" s="152" t="s">
        <v>304</v>
      </c>
      <c r="O34" s="128" t="s">
        <v>38</v>
      </c>
      <c r="P34" s="48" t="s">
        <v>38</v>
      </c>
    </row>
    <row r="35" spans="1:16" x14ac:dyDescent="0.35">
      <c r="E35" s="36" t="s">
        <v>349</v>
      </c>
      <c r="F35" s="36" t="s">
        <v>37</v>
      </c>
      <c r="G35" s="38" t="s">
        <v>374</v>
      </c>
      <c r="H35" s="127"/>
      <c r="I35" s="127">
        <f t="shared" si="1"/>
        <v>120</v>
      </c>
      <c r="J35" s="128"/>
      <c r="K35" s="128" t="s">
        <v>229</v>
      </c>
      <c r="L35" s="152" t="s">
        <v>306</v>
      </c>
      <c r="M35" s="152">
        <v>9216</v>
      </c>
      <c r="N35" s="152" t="s">
        <v>304</v>
      </c>
      <c r="O35" s="128" t="s">
        <v>38</v>
      </c>
      <c r="P35" s="149" t="s">
        <v>38</v>
      </c>
    </row>
    <row r="36" spans="1:16" ht="14.5" customHeight="1" x14ac:dyDescent="0.35">
      <c r="E36" s="36" t="s">
        <v>350</v>
      </c>
      <c r="F36" s="36" t="s">
        <v>37</v>
      </c>
      <c r="G36" s="38" t="s">
        <v>374</v>
      </c>
      <c r="H36" s="127"/>
      <c r="I36" s="127">
        <f t="shared" si="1"/>
        <v>120</v>
      </c>
      <c r="J36" s="128"/>
      <c r="K36" s="128" t="s">
        <v>229</v>
      </c>
      <c r="L36" s="152" t="s">
        <v>306</v>
      </c>
      <c r="M36" s="152">
        <v>9216</v>
      </c>
      <c r="N36" s="152" t="s">
        <v>304</v>
      </c>
      <c r="O36" s="128" t="s">
        <v>38</v>
      </c>
      <c r="P36" s="48" t="s">
        <v>38</v>
      </c>
    </row>
    <row r="37" spans="1:16" x14ac:dyDescent="0.35">
      <c r="E37" s="36" t="s">
        <v>351</v>
      </c>
      <c r="F37" s="145" t="s">
        <v>37</v>
      </c>
      <c r="G37" s="127"/>
      <c r="H37" s="127"/>
      <c r="I37" s="48"/>
      <c r="J37" s="48"/>
      <c r="K37" s="128" t="s">
        <v>229</v>
      </c>
      <c r="L37" s="152" t="s">
        <v>306</v>
      </c>
      <c r="M37" s="152">
        <v>9216</v>
      </c>
      <c r="N37" s="152" t="s">
        <v>304</v>
      </c>
      <c r="O37" s="128" t="s">
        <v>38</v>
      </c>
      <c r="P37" s="48" t="s">
        <v>38</v>
      </c>
    </row>
    <row r="38" spans="1:16" x14ac:dyDescent="0.35">
      <c r="E38" s="36" t="s">
        <v>352</v>
      </c>
      <c r="F38" s="145" t="s">
        <v>37</v>
      </c>
      <c r="G38" s="127"/>
      <c r="H38" s="127"/>
      <c r="I38" s="48"/>
      <c r="J38" s="48"/>
      <c r="K38" s="128" t="s">
        <v>229</v>
      </c>
      <c r="L38" s="152" t="s">
        <v>306</v>
      </c>
      <c r="M38" s="152">
        <v>9216</v>
      </c>
      <c r="N38" s="152" t="s">
        <v>304</v>
      </c>
      <c r="O38" s="128" t="s">
        <v>38</v>
      </c>
      <c r="P38" s="48" t="s">
        <v>38</v>
      </c>
    </row>
    <row r="39" spans="1:16" x14ac:dyDescent="0.35">
      <c r="E39" s="36" t="s">
        <v>353</v>
      </c>
      <c r="F39" s="145" t="s">
        <v>37</v>
      </c>
      <c r="G39" s="127"/>
      <c r="H39" s="127"/>
      <c r="I39" s="127"/>
      <c r="J39" s="48"/>
      <c r="K39" s="128" t="s">
        <v>229</v>
      </c>
      <c r="L39" s="152" t="s">
        <v>306</v>
      </c>
      <c r="M39" s="152">
        <v>9216</v>
      </c>
      <c r="N39" s="152" t="s">
        <v>304</v>
      </c>
      <c r="O39" s="128" t="s">
        <v>38</v>
      </c>
      <c r="P39" s="48" t="s">
        <v>38</v>
      </c>
    </row>
    <row r="40" spans="1:16" x14ac:dyDescent="0.35">
      <c r="E40" s="36" t="s">
        <v>354</v>
      </c>
      <c r="F40" s="145" t="s">
        <v>37</v>
      </c>
      <c r="G40" s="127"/>
      <c r="H40" s="127"/>
      <c r="I40" s="127"/>
      <c r="J40" s="48"/>
      <c r="K40" s="128" t="s">
        <v>229</v>
      </c>
      <c r="L40" s="152" t="s">
        <v>306</v>
      </c>
      <c r="M40" s="152">
        <v>9216</v>
      </c>
      <c r="N40" s="152" t="s">
        <v>304</v>
      </c>
      <c r="O40" s="128" t="s">
        <v>38</v>
      </c>
      <c r="P40" s="48" t="s">
        <v>38</v>
      </c>
    </row>
    <row r="41" spans="1:16" x14ac:dyDescent="0.35">
      <c r="E41" s="36" t="s">
        <v>355</v>
      </c>
      <c r="F41" s="145" t="s">
        <v>37</v>
      </c>
      <c r="G41" s="127"/>
      <c r="H41" s="127"/>
      <c r="I41" s="127"/>
      <c r="J41" s="48"/>
      <c r="K41" s="128" t="s">
        <v>229</v>
      </c>
      <c r="L41" s="152" t="s">
        <v>306</v>
      </c>
      <c r="M41" s="152">
        <v>9216</v>
      </c>
      <c r="N41" s="152" t="s">
        <v>304</v>
      </c>
      <c r="O41" s="128" t="s">
        <v>38</v>
      </c>
      <c r="P41" s="48" t="s">
        <v>38</v>
      </c>
    </row>
    <row r="42" spans="1:16" x14ac:dyDescent="0.35">
      <c r="E42" s="36" t="s">
        <v>356</v>
      </c>
      <c r="F42" s="145" t="s">
        <v>37</v>
      </c>
      <c r="G42" s="127"/>
      <c r="H42" s="127"/>
      <c r="I42" s="127"/>
      <c r="J42" s="48"/>
      <c r="K42" s="128" t="s">
        <v>229</v>
      </c>
      <c r="L42" s="152" t="s">
        <v>306</v>
      </c>
      <c r="M42" s="152">
        <v>9216</v>
      </c>
      <c r="N42" s="152" t="s">
        <v>304</v>
      </c>
      <c r="O42" s="128" t="s">
        <v>38</v>
      </c>
      <c r="P42" s="48" t="s">
        <v>38</v>
      </c>
    </row>
    <row r="43" spans="1:16" x14ac:dyDescent="0.35">
      <c r="E43" s="36" t="s">
        <v>357</v>
      </c>
      <c r="F43" s="145" t="s">
        <v>37</v>
      </c>
      <c r="G43" s="127"/>
      <c r="H43" s="127"/>
      <c r="I43" s="127"/>
      <c r="J43" s="48"/>
      <c r="K43" s="128" t="s">
        <v>229</v>
      </c>
      <c r="L43" s="152" t="s">
        <v>306</v>
      </c>
      <c r="M43" s="152">
        <v>9216</v>
      </c>
      <c r="N43" s="152" t="s">
        <v>304</v>
      </c>
      <c r="O43" s="128" t="s">
        <v>38</v>
      </c>
      <c r="P43" s="48" t="s">
        <v>38</v>
      </c>
    </row>
    <row r="44" spans="1:16" x14ac:dyDescent="0.35">
      <c r="E44" s="36" t="s">
        <v>358</v>
      </c>
      <c r="F44" s="129" t="s">
        <v>293</v>
      </c>
      <c r="G44" s="127" t="s">
        <v>384</v>
      </c>
      <c r="H44" s="127" t="s">
        <v>386</v>
      </c>
      <c r="I44" s="127">
        <v>110</v>
      </c>
      <c r="J44" s="48"/>
      <c r="K44" s="128" t="s">
        <v>303</v>
      </c>
      <c r="L44" s="152" t="s">
        <v>306</v>
      </c>
      <c r="M44" s="152">
        <v>9216</v>
      </c>
      <c r="N44" s="152" t="s">
        <v>304</v>
      </c>
      <c r="O44" s="128" t="s">
        <v>38</v>
      </c>
      <c r="P44" s="48" t="s">
        <v>38</v>
      </c>
    </row>
    <row r="45" spans="1:16" x14ac:dyDescent="0.35">
      <c r="E45" s="36" t="s">
        <v>359</v>
      </c>
      <c r="F45" s="129" t="s">
        <v>293</v>
      </c>
      <c r="G45" s="127" t="s">
        <v>385</v>
      </c>
      <c r="H45" s="127" t="s">
        <v>386</v>
      </c>
      <c r="I45" s="127">
        <v>110</v>
      </c>
      <c r="J45" s="48"/>
      <c r="K45" s="128" t="s">
        <v>303</v>
      </c>
      <c r="L45" s="152" t="s">
        <v>306</v>
      </c>
      <c r="M45" s="152">
        <v>9216</v>
      </c>
      <c r="N45" s="152" t="s">
        <v>304</v>
      </c>
      <c r="O45" s="128" t="s">
        <v>38</v>
      </c>
      <c r="P45" s="48" t="s">
        <v>38</v>
      </c>
    </row>
    <row r="46" spans="1:16" x14ac:dyDescent="0.35">
      <c r="E46" s="36" t="s">
        <v>360</v>
      </c>
      <c r="F46" s="145" t="s">
        <v>37</v>
      </c>
      <c r="G46" s="127"/>
      <c r="H46" s="127"/>
      <c r="I46" s="127"/>
      <c r="J46" s="48"/>
      <c r="K46" s="128" t="s">
        <v>229</v>
      </c>
      <c r="L46" s="152" t="s">
        <v>306</v>
      </c>
      <c r="M46" s="152">
        <v>9216</v>
      </c>
      <c r="N46" s="152" t="s">
        <v>304</v>
      </c>
      <c r="O46" s="128" t="s">
        <v>38</v>
      </c>
      <c r="P46" s="48" t="s">
        <v>38</v>
      </c>
    </row>
    <row r="47" spans="1:16" x14ac:dyDescent="0.35">
      <c r="E47" s="36" t="s">
        <v>361</v>
      </c>
      <c r="F47" s="145" t="s">
        <v>37</v>
      </c>
      <c r="G47" s="121"/>
      <c r="H47" s="127"/>
      <c r="I47" s="127"/>
      <c r="J47" s="48"/>
      <c r="K47" s="128" t="s">
        <v>229</v>
      </c>
      <c r="L47" s="152" t="s">
        <v>306</v>
      </c>
      <c r="M47" s="152">
        <v>9216</v>
      </c>
      <c r="N47" s="152" t="s">
        <v>304</v>
      </c>
      <c r="O47" s="128" t="s">
        <v>38</v>
      </c>
      <c r="P47" s="48" t="s">
        <v>38</v>
      </c>
    </row>
    <row r="48" spans="1:16" x14ac:dyDescent="0.35">
      <c r="E48" s="36" t="s">
        <v>362</v>
      </c>
      <c r="F48" s="145" t="s">
        <v>37</v>
      </c>
      <c r="G48" s="121"/>
      <c r="H48" s="127"/>
      <c r="I48" s="127"/>
      <c r="J48" s="48"/>
      <c r="K48" s="128" t="s">
        <v>229</v>
      </c>
      <c r="L48" s="152" t="s">
        <v>306</v>
      </c>
      <c r="M48" s="152">
        <v>9216</v>
      </c>
      <c r="N48" s="152" t="s">
        <v>304</v>
      </c>
      <c r="O48" s="128" t="s">
        <v>38</v>
      </c>
      <c r="P48" s="48" t="s">
        <v>38</v>
      </c>
    </row>
    <row r="49" spans="5:16" x14ac:dyDescent="0.35">
      <c r="E49" s="36" t="s">
        <v>363</v>
      </c>
      <c r="F49" s="36" t="s">
        <v>37</v>
      </c>
      <c r="G49" s="128"/>
      <c r="H49" s="127"/>
      <c r="I49" s="37"/>
      <c r="J49" s="48"/>
      <c r="K49" s="128" t="s">
        <v>229</v>
      </c>
      <c r="L49" s="152" t="s">
        <v>306</v>
      </c>
      <c r="M49" s="152">
        <v>9216</v>
      </c>
      <c r="N49" s="152" t="s">
        <v>304</v>
      </c>
      <c r="O49" s="128" t="s">
        <v>38</v>
      </c>
      <c r="P49" s="48" t="s">
        <v>38</v>
      </c>
    </row>
    <row r="50" spans="5:16" x14ac:dyDescent="0.35">
      <c r="E50" s="36" t="s">
        <v>364</v>
      </c>
      <c r="F50" s="36" t="s">
        <v>37</v>
      </c>
      <c r="G50" s="121"/>
      <c r="H50" s="127"/>
      <c r="I50" s="37"/>
      <c r="J50" s="48"/>
      <c r="K50" s="128" t="s">
        <v>229</v>
      </c>
      <c r="L50" s="152" t="s">
        <v>306</v>
      </c>
      <c r="M50" s="152">
        <v>9216</v>
      </c>
      <c r="N50" s="152" t="s">
        <v>304</v>
      </c>
      <c r="O50" s="128" t="s">
        <v>38</v>
      </c>
      <c r="P50" s="48" t="s">
        <v>38</v>
      </c>
    </row>
    <row r="51" spans="5:16" x14ac:dyDescent="0.35">
      <c r="E51" s="36" t="s">
        <v>365</v>
      </c>
      <c r="F51" s="36" t="s">
        <v>382</v>
      </c>
      <c r="G51" s="38" t="s">
        <v>398</v>
      </c>
      <c r="H51" s="127"/>
      <c r="I51" s="127">
        <f>ExtAPI</f>
        <v>190</v>
      </c>
      <c r="J51" s="127"/>
      <c r="K51" s="128" t="s">
        <v>229</v>
      </c>
      <c r="L51" s="152" t="s">
        <v>306</v>
      </c>
      <c r="M51" s="152">
        <v>9216</v>
      </c>
      <c r="N51" s="152" t="s">
        <v>304</v>
      </c>
      <c r="O51" s="128" t="s">
        <v>38</v>
      </c>
      <c r="P51" s="48" t="s">
        <v>38</v>
      </c>
    </row>
    <row r="52" spans="5:16" x14ac:dyDescent="0.35">
      <c r="E52" s="36" t="s">
        <v>366</v>
      </c>
      <c r="F52" s="154" t="s">
        <v>293</v>
      </c>
      <c r="G52" s="155" t="s">
        <v>224</v>
      </c>
      <c r="H52" s="155" t="s">
        <v>552</v>
      </c>
      <c r="I52" s="155">
        <f>ExtAPI</f>
        <v>190</v>
      </c>
      <c r="J52" s="155"/>
      <c r="K52" s="153" t="s">
        <v>303</v>
      </c>
      <c r="L52" s="152" t="s">
        <v>306</v>
      </c>
      <c r="M52" s="152">
        <v>9216</v>
      </c>
      <c r="N52" s="152" t="s">
        <v>304</v>
      </c>
      <c r="O52" s="128" t="s">
        <v>38</v>
      </c>
      <c r="P52" s="48" t="s">
        <v>38</v>
      </c>
    </row>
    <row r="53" spans="5:16" x14ac:dyDescent="0.35">
      <c r="E53" s="54" t="s">
        <v>367</v>
      </c>
      <c r="F53" s="36" t="s">
        <v>37</v>
      </c>
      <c r="G53" s="37"/>
      <c r="H53" s="37"/>
      <c r="I53" s="37"/>
      <c r="J53" s="48"/>
      <c r="K53" s="61" t="s">
        <v>229</v>
      </c>
      <c r="L53" s="48"/>
      <c r="M53" s="48"/>
      <c r="N53" s="48" t="s">
        <v>38</v>
      </c>
      <c r="O53" s="128" t="s">
        <v>38</v>
      </c>
      <c r="P53" s="48" t="s">
        <v>38</v>
      </c>
    </row>
    <row r="54" spans="5:16" x14ac:dyDescent="0.35">
      <c r="E54" s="54" t="s">
        <v>370</v>
      </c>
      <c r="F54" s="36" t="s">
        <v>37</v>
      </c>
      <c r="G54" s="37"/>
      <c r="H54" s="37"/>
      <c r="I54" s="37"/>
      <c r="J54" s="48"/>
      <c r="K54" s="61" t="s">
        <v>229</v>
      </c>
      <c r="L54" s="48"/>
      <c r="M54" s="48"/>
      <c r="N54" s="48" t="s">
        <v>38</v>
      </c>
      <c r="O54" s="128" t="s">
        <v>38</v>
      </c>
      <c r="P54" s="48" t="s">
        <v>38</v>
      </c>
    </row>
    <row r="55" spans="5:16" x14ac:dyDescent="0.35">
      <c r="E55" s="54" t="s">
        <v>368</v>
      </c>
      <c r="F55" s="36" t="s">
        <v>291</v>
      </c>
      <c r="G55" s="38" t="s">
        <v>317</v>
      </c>
      <c r="H55" s="36" t="s">
        <v>283</v>
      </c>
      <c r="I55" s="37"/>
      <c r="J55" s="123" t="str">
        <f>CONCATENATE(OOB,",",Provisioner,",",ExtAPI)</f>
        <v>110,120,190</v>
      </c>
      <c r="K55" s="61" t="s">
        <v>303</v>
      </c>
      <c r="L55" s="130" t="s">
        <v>289</v>
      </c>
      <c r="M55" s="130">
        <v>9216</v>
      </c>
      <c r="N55" s="130" t="s">
        <v>307</v>
      </c>
      <c r="O55" s="128">
        <v>51</v>
      </c>
      <c r="P55" s="48" t="s">
        <v>39</v>
      </c>
    </row>
    <row r="56" spans="5:16" x14ac:dyDescent="0.35">
      <c r="E56" s="54" t="s">
        <v>369</v>
      </c>
      <c r="F56" s="36" t="s">
        <v>291</v>
      </c>
      <c r="G56" s="38" t="s">
        <v>318</v>
      </c>
      <c r="H56" s="36" t="s">
        <v>283</v>
      </c>
      <c r="I56" s="37"/>
      <c r="J56" s="123" t="str">
        <f>CONCATENATE(OOB,",",Provisioner,",",ExtAPI,)</f>
        <v>110,120,190</v>
      </c>
      <c r="K56" s="61" t="s">
        <v>303</v>
      </c>
      <c r="L56" s="130" t="s">
        <v>289</v>
      </c>
      <c r="M56" s="130">
        <v>9216</v>
      </c>
      <c r="N56" s="130" t="s">
        <v>307</v>
      </c>
      <c r="O56" s="128">
        <v>51</v>
      </c>
      <c r="P56" s="48" t="s">
        <v>39</v>
      </c>
    </row>
    <row r="57" spans="5:16" x14ac:dyDescent="0.35">
      <c r="E57" s="54" t="s">
        <v>372</v>
      </c>
      <c r="F57" s="145" t="s">
        <v>293</v>
      </c>
      <c r="G57" s="38" t="s">
        <v>399</v>
      </c>
      <c r="H57" s="38" t="s">
        <v>388</v>
      </c>
      <c r="I57" s="38" t="s">
        <v>561</v>
      </c>
      <c r="J57" s="48"/>
      <c r="K57" s="61" t="s">
        <v>229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R15:W15"/>
    <mergeCell ref="R16:W16"/>
    <mergeCell ref="R17:W17"/>
    <mergeCell ref="R18:W18"/>
    <mergeCell ref="A25:B25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A31:C33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4:B14"/>
    <mergeCell ref="R14:W14"/>
  </mergeCells>
  <conditionalFormatting sqref="F37:F43 F46:F48">
    <cfRule type="expression" dxfId="9" priority="6" stopIfTrue="1">
      <formula>E37=""</formula>
    </cfRule>
  </conditionalFormatting>
  <conditionalFormatting sqref="F21:F34">
    <cfRule type="expression" dxfId="8" priority="5" stopIfTrue="1">
      <formula>E20=""</formula>
    </cfRule>
  </conditionalFormatting>
  <conditionalFormatting sqref="F5:F11 F16:F18">
    <cfRule type="expression" dxfId="7" priority="4" stopIfTrue="1">
      <formula>E5=""</formula>
    </cfRule>
  </conditionalFormatting>
  <conditionalFormatting sqref="F57">
    <cfRule type="expression" dxfId="6" priority="3" stopIfTrue="1">
      <formula>E57=""</formula>
    </cfRule>
  </conditionalFormatting>
  <conditionalFormatting sqref="F52">
    <cfRule type="expression" dxfId="5" priority="2" stopIfTrue="1">
      <formula>E52=""</formula>
    </cfRule>
  </conditionalFormatting>
  <conditionalFormatting sqref="F44:F45">
    <cfRule type="expression" dxfId="4" priority="1" stopIfTrue="1">
      <formula>E43=""</formula>
    </cfRule>
  </conditionalFormatting>
  <dataValidations disablePrompts="1" count="2">
    <dataValidation type="list" allowBlank="1" showInputMessage="1" showErrorMessage="1" sqref="F57 F52 F5:F11 F16:F18 F37:F43 F46:F48">
      <formula1>IF(ISERROR(VLOOKUP(G503,H503:J$575,3,FALSE)),"",INDIRECT(VLOOKUP(G503,H503:J$575,3,FALSE)))</formula1>
    </dataValidation>
    <dataValidation type="list" allowBlank="1" showInputMessage="1" showErrorMessage="1" sqref="F21:F34 F44:F45">
      <formula1>IF(ISERROR(VLOOKUP(G518,H518:J$575,3,FALSE)),"",INDIRECT(VLOOKUP(G518,H518:J$575,3,FALSE)))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zoomScale="80" zoomScaleNormal="80" workbookViewId="0">
      <pane ySplit="3" topLeftCell="A4" activePane="bottomLeft" state="frozen"/>
      <selection pane="bottomLeft" activeCell="A4" sqref="A4"/>
    </sheetView>
  </sheetViews>
  <sheetFormatPr defaultRowHeight="14.5" x14ac:dyDescent="0.35"/>
  <cols>
    <col min="1" max="1" width="16.7265625" style="39" bestFit="1" customWidth="1"/>
    <col min="2" max="2" width="24.54296875" style="39" bestFit="1" customWidth="1"/>
    <col min="3" max="3" width="15" style="39" bestFit="1" customWidth="1"/>
    <col min="4" max="4" width="5.7265625" customWidth="1"/>
    <col min="5" max="5" width="16.7265625" bestFit="1" customWidth="1"/>
    <col min="6" max="6" width="19.26953125" bestFit="1" customWidth="1"/>
    <col min="7" max="7" width="18.26953125" customWidth="1"/>
    <col min="8" max="8" width="16" bestFit="1" customWidth="1"/>
    <col min="9" max="9" width="14.54296875" bestFit="1" customWidth="1"/>
    <col min="10" max="10" width="20.1796875" customWidth="1"/>
    <col min="11" max="11" width="11.81640625" bestFit="1" customWidth="1"/>
    <col min="12" max="12" width="14.7265625" bestFit="1" customWidth="1"/>
    <col min="13" max="13" width="19.1796875" bestFit="1" customWidth="1"/>
    <col min="14" max="14" width="10.54296875" bestFit="1" customWidth="1"/>
    <col min="15" max="15" width="17" bestFit="1" customWidth="1"/>
    <col min="16" max="16" width="7.54296875" bestFit="1" customWidth="1"/>
    <col min="17" max="17" width="11.26953125" bestFit="1" customWidth="1"/>
    <col min="18" max="18" width="16" bestFit="1" customWidth="1"/>
    <col min="19" max="19" width="5.7265625" customWidth="1"/>
    <col min="20" max="26" width="9.26953125" customWidth="1"/>
    <col min="27" max="27" width="14.1796875" bestFit="1" customWidth="1"/>
    <col min="28" max="28" width="21" customWidth="1"/>
    <col min="29" max="29" width="6.54296875" bestFit="1" customWidth="1"/>
    <col min="30" max="30" width="14.81640625" bestFit="1" customWidth="1"/>
    <col min="31" max="32" width="5.7265625" customWidth="1"/>
  </cols>
  <sheetData>
    <row r="1" spans="1:26" x14ac:dyDescent="0.35">
      <c r="E1" s="286" t="s">
        <v>405</v>
      </c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26" x14ac:dyDescent="0.35">
      <c r="A2"/>
      <c r="B2"/>
      <c r="C2"/>
      <c r="E2" s="294" t="s">
        <v>36</v>
      </c>
      <c r="F2" s="289"/>
      <c r="G2" s="289" t="s">
        <v>49</v>
      </c>
      <c r="H2" s="289"/>
      <c r="I2" s="289" t="s">
        <v>44</v>
      </c>
      <c r="J2" s="289"/>
      <c r="K2" s="151"/>
      <c r="L2" s="295" t="s">
        <v>298</v>
      </c>
      <c r="M2" s="296"/>
      <c r="N2" s="296"/>
      <c r="O2" s="297"/>
      <c r="P2" s="289" t="s">
        <v>45</v>
      </c>
      <c r="Q2" s="290"/>
      <c r="Z2" s="137"/>
    </row>
    <row r="3" spans="1:26" x14ac:dyDescent="0.35">
      <c r="A3" s="292" t="s">
        <v>44</v>
      </c>
      <c r="B3" s="293"/>
      <c r="C3" s="34" t="s">
        <v>222</v>
      </c>
      <c r="E3" s="34" t="s">
        <v>61</v>
      </c>
      <c r="F3" s="144" t="s">
        <v>62</v>
      </c>
      <c r="G3" s="144" t="s">
        <v>52</v>
      </c>
      <c r="H3" s="144" t="s">
        <v>48</v>
      </c>
      <c r="I3" s="49" t="s">
        <v>46</v>
      </c>
      <c r="J3" s="49" t="s">
        <v>47</v>
      </c>
      <c r="K3" s="49" t="s">
        <v>379</v>
      </c>
      <c r="L3" s="49" t="s">
        <v>299</v>
      </c>
      <c r="M3" s="49" t="s">
        <v>300</v>
      </c>
      <c r="N3" s="49" t="s">
        <v>301</v>
      </c>
      <c r="O3" s="49" t="s">
        <v>302</v>
      </c>
      <c r="P3" s="49" t="s">
        <v>50</v>
      </c>
      <c r="Q3" s="49" t="s">
        <v>51</v>
      </c>
      <c r="T3" s="287" t="s">
        <v>54</v>
      </c>
      <c r="U3" s="287"/>
      <c r="V3" s="288"/>
      <c r="W3" s="288"/>
      <c r="X3" s="288"/>
      <c r="Y3" s="288"/>
      <c r="Z3" s="139"/>
    </row>
    <row r="4" spans="1:26" x14ac:dyDescent="0.35">
      <c r="A4" s="39" t="s">
        <v>69</v>
      </c>
      <c r="B4" s="39" t="s">
        <v>31</v>
      </c>
      <c r="C4" s="39" t="s">
        <v>222</v>
      </c>
      <c r="E4" s="36" t="s">
        <v>230</v>
      </c>
      <c r="F4" s="36" t="s">
        <v>291</v>
      </c>
      <c r="G4" s="36" t="s">
        <v>224</v>
      </c>
      <c r="H4" s="38" t="s">
        <v>553</v>
      </c>
      <c r="I4" s="38" t="s">
        <v>38</v>
      </c>
      <c r="J4" s="130" t="str">
        <f>CONCATENATE(OOB,",",Provisioner,",",PrivAPI,",",Storage,",",ExtAPI,)</f>
        <v>110,120,140,170,190</v>
      </c>
      <c r="K4" s="130" t="s">
        <v>380</v>
      </c>
      <c r="L4" s="130" t="s">
        <v>303</v>
      </c>
      <c r="M4" s="130" t="s">
        <v>306</v>
      </c>
      <c r="N4" s="130">
        <v>9216</v>
      </c>
      <c r="O4" s="130" t="s">
        <v>304</v>
      </c>
      <c r="P4" s="48">
        <v>1</v>
      </c>
      <c r="Q4" s="61" t="s">
        <v>39</v>
      </c>
      <c r="T4" s="291" t="s">
        <v>53</v>
      </c>
      <c r="U4" s="291"/>
      <c r="V4" s="288"/>
      <c r="W4" s="288"/>
      <c r="X4" s="288"/>
      <c r="Y4" s="288"/>
      <c r="Z4" s="139"/>
    </row>
    <row r="5" spans="1:26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231</v>
      </c>
      <c r="F5" s="36" t="s">
        <v>291</v>
      </c>
      <c r="G5" s="36" t="s">
        <v>225</v>
      </c>
      <c r="H5" s="38" t="s">
        <v>553</v>
      </c>
      <c r="I5" s="38" t="s">
        <v>38</v>
      </c>
      <c r="J5" s="61" t="str">
        <f>CONCATENATE(TenTunnel,",",PrivAPI,",",Storage,",",TenantBeg,"-",TenantEnd)</f>
        <v>130,140,170,201-250</v>
      </c>
      <c r="K5" s="130" t="s">
        <v>380</v>
      </c>
      <c r="L5" s="130" t="s">
        <v>303</v>
      </c>
      <c r="M5" s="130" t="s">
        <v>306</v>
      </c>
      <c r="N5" s="130">
        <v>9216</v>
      </c>
      <c r="O5" s="130" t="s">
        <v>304</v>
      </c>
      <c r="P5" s="48">
        <v>2</v>
      </c>
      <c r="Q5" s="61" t="s">
        <v>39</v>
      </c>
      <c r="T5" s="287" t="s">
        <v>42</v>
      </c>
      <c r="U5" s="287"/>
      <c r="V5" s="288"/>
      <c r="W5" s="288"/>
      <c r="X5" s="288"/>
      <c r="Y5" s="288"/>
      <c r="Z5" s="139"/>
    </row>
    <row r="6" spans="1:26" x14ac:dyDescent="0.35">
      <c r="A6" s="39">
        <f>Provisioner</f>
        <v>120</v>
      </c>
      <c r="B6" s="126" t="str">
        <f>Prov_name</f>
        <v>Provisioner</v>
      </c>
      <c r="C6" s="39" t="s">
        <v>223</v>
      </c>
      <c r="E6" s="36" t="s">
        <v>232</v>
      </c>
      <c r="F6" s="36" t="s">
        <v>291</v>
      </c>
      <c r="G6" s="127" t="s">
        <v>226</v>
      </c>
      <c r="H6" s="38" t="s">
        <v>553</v>
      </c>
      <c r="I6" s="127" t="s">
        <v>38</v>
      </c>
      <c r="J6" s="61" t="str">
        <f>CONCATENATE(TenTunnel,",",PrivAPI,",",Storage,",",TenantBeg,"-",TenantEnd)</f>
        <v>130,140,170,201-250</v>
      </c>
      <c r="K6" s="130" t="s">
        <v>380</v>
      </c>
      <c r="L6" s="130" t="s">
        <v>303</v>
      </c>
      <c r="M6" s="130" t="s">
        <v>306</v>
      </c>
      <c r="N6" s="130">
        <v>9216</v>
      </c>
      <c r="O6" s="130" t="s">
        <v>304</v>
      </c>
      <c r="P6" s="48">
        <v>3</v>
      </c>
      <c r="Q6" s="61" t="s">
        <v>39</v>
      </c>
      <c r="T6" s="291" t="s">
        <v>71</v>
      </c>
      <c r="U6" s="291"/>
      <c r="V6" s="288" t="str">
        <f>S4048_1_FW</f>
        <v>fw: 9.11(0.0P2)</v>
      </c>
      <c r="W6" s="288"/>
      <c r="X6" s="288"/>
      <c r="Y6" s="288"/>
      <c r="Z6" s="139"/>
    </row>
    <row r="7" spans="1:26" x14ac:dyDescent="0.35">
      <c r="A7" s="39">
        <f>TenTunnel</f>
        <v>130</v>
      </c>
      <c r="B7" s="126" t="str">
        <f>TenTunnelName</f>
        <v xml:space="preserve">Tenant Tunneling </v>
      </c>
      <c r="C7" s="39" t="s">
        <v>223</v>
      </c>
      <c r="E7" s="36" t="s">
        <v>233</v>
      </c>
      <c r="F7" s="36" t="s">
        <v>291</v>
      </c>
      <c r="G7" s="128" t="s">
        <v>227</v>
      </c>
      <c r="H7" s="38" t="s">
        <v>553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380</v>
      </c>
      <c r="L7" s="130" t="s">
        <v>303</v>
      </c>
      <c r="M7" s="130" t="s">
        <v>306</v>
      </c>
      <c r="N7" s="130">
        <v>9216</v>
      </c>
      <c r="O7" s="130" t="s">
        <v>304</v>
      </c>
      <c r="P7" s="48">
        <v>4</v>
      </c>
      <c r="Q7" s="61" t="s">
        <v>39</v>
      </c>
      <c r="Z7" s="137"/>
    </row>
    <row r="8" spans="1:26" x14ac:dyDescent="0.35">
      <c r="A8" s="39">
        <f>PrivAPI</f>
        <v>140</v>
      </c>
      <c r="B8" s="126" t="str">
        <f>PrivAPI_name</f>
        <v>Private API</v>
      </c>
      <c r="C8" s="39" t="s">
        <v>223</v>
      </c>
      <c r="E8" s="36" t="s">
        <v>234</v>
      </c>
      <c r="F8" s="36" t="s">
        <v>294</v>
      </c>
      <c r="G8" s="127" t="s">
        <v>214</v>
      </c>
      <c r="H8" s="38" t="s">
        <v>553</v>
      </c>
      <c r="I8" s="127" t="s">
        <v>38</v>
      </c>
      <c r="J8" s="128" t="str">
        <f>CONCATENATE(TenTunnel,",",PrivAPI,",",TenantBeg,"-",TenantEnd)</f>
        <v>130,140,201-250</v>
      </c>
      <c r="K8" s="130" t="s">
        <v>380</v>
      </c>
      <c r="L8" s="130" t="s">
        <v>303</v>
      </c>
      <c r="M8" s="130" t="s">
        <v>306</v>
      </c>
      <c r="N8" s="130">
        <v>9216</v>
      </c>
      <c r="O8" s="130" t="s">
        <v>304</v>
      </c>
      <c r="P8" s="48">
        <v>5</v>
      </c>
      <c r="Q8" s="61" t="s">
        <v>39</v>
      </c>
      <c r="T8" s="301" t="s">
        <v>167</v>
      </c>
      <c r="U8" s="301"/>
      <c r="V8" s="301"/>
      <c r="W8" s="302" t="s">
        <v>289</v>
      </c>
      <c r="X8" s="302"/>
      <c r="Y8" s="302"/>
      <c r="Z8" s="139"/>
    </row>
    <row r="9" spans="1:26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235</v>
      </c>
      <c r="F9" s="36" t="s">
        <v>294</v>
      </c>
      <c r="G9" s="127" t="s">
        <v>215</v>
      </c>
      <c r="H9" s="38" t="s">
        <v>553</v>
      </c>
      <c r="I9" s="127" t="s">
        <v>38</v>
      </c>
      <c r="J9" s="128" t="str">
        <f>CONCATENATE(TenTunnel,",",PrivAPI,",",TenantBeg,"-",TenantEnd)</f>
        <v>130,140,201-250</v>
      </c>
      <c r="K9" s="130" t="s">
        <v>380</v>
      </c>
      <c r="L9" s="130" t="s">
        <v>303</v>
      </c>
      <c r="M9" s="130" t="s">
        <v>306</v>
      </c>
      <c r="N9" s="130">
        <v>9216</v>
      </c>
      <c r="O9" s="130" t="s">
        <v>304</v>
      </c>
      <c r="P9" s="48">
        <v>6</v>
      </c>
      <c r="Q9" s="61" t="s">
        <v>39</v>
      </c>
      <c r="T9" s="303" t="s">
        <v>55</v>
      </c>
      <c r="U9" s="303"/>
      <c r="V9" s="303"/>
      <c r="W9" s="288"/>
      <c r="X9" s="288"/>
      <c r="Y9" s="288"/>
      <c r="Z9" s="139"/>
    </row>
    <row r="10" spans="1:26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236</v>
      </c>
      <c r="F10" s="36" t="s">
        <v>294</v>
      </c>
      <c r="G10" s="127" t="s">
        <v>216</v>
      </c>
      <c r="H10" s="38" t="s">
        <v>553</v>
      </c>
      <c r="I10" s="127" t="s">
        <v>38</v>
      </c>
      <c r="J10" s="128" t="str">
        <f>CONCATENATE(TenTunnel,",",PrivAPI,",",TenantBeg,"-",TenantEnd)</f>
        <v>130,140,201-250</v>
      </c>
      <c r="K10" s="130" t="s">
        <v>380</v>
      </c>
      <c r="L10" s="130" t="s">
        <v>303</v>
      </c>
      <c r="M10" s="130" t="s">
        <v>306</v>
      </c>
      <c r="N10" s="130">
        <v>9216</v>
      </c>
      <c r="O10" s="130" t="s">
        <v>304</v>
      </c>
      <c r="P10" s="48">
        <v>7</v>
      </c>
      <c r="Q10" s="61" t="s">
        <v>39</v>
      </c>
      <c r="T10" s="304" t="s">
        <v>56</v>
      </c>
      <c r="U10" s="304"/>
      <c r="V10" s="304"/>
      <c r="W10" s="288">
        <v>16384</v>
      </c>
      <c r="X10" s="288"/>
      <c r="Y10" s="288"/>
      <c r="Z10" s="139"/>
    </row>
    <row r="11" spans="1:26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237</v>
      </c>
      <c r="F11" s="36" t="s">
        <v>37</v>
      </c>
      <c r="G11" s="38" t="s">
        <v>374</v>
      </c>
      <c r="H11" s="38"/>
      <c r="I11" s="127" t="s">
        <v>38</v>
      </c>
      <c r="J11" s="128"/>
      <c r="K11" s="128"/>
      <c r="L11" s="130" t="s">
        <v>229</v>
      </c>
      <c r="M11" s="130"/>
      <c r="N11" s="130"/>
      <c r="O11" s="130"/>
      <c r="P11" s="48"/>
      <c r="Q11" s="61"/>
      <c r="Z11" s="137"/>
    </row>
    <row r="12" spans="1:26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238</v>
      </c>
      <c r="F12" s="36" t="s">
        <v>37</v>
      </c>
      <c r="G12" s="38" t="s">
        <v>374</v>
      </c>
      <c r="H12" s="38"/>
      <c r="I12" s="127" t="s">
        <v>38</v>
      </c>
      <c r="J12" s="128"/>
      <c r="K12" s="128"/>
      <c r="L12" s="130" t="s">
        <v>229</v>
      </c>
      <c r="M12" s="130"/>
      <c r="N12" s="130"/>
      <c r="O12" s="130"/>
      <c r="P12" s="48"/>
      <c r="Q12" s="61"/>
      <c r="T12" s="317" t="s">
        <v>59</v>
      </c>
      <c r="U12" s="318"/>
      <c r="V12" s="319"/>
      <c r="W12" s="320"/>
      <c r="X12" s="321"/>
      <c r="Y12" s="322"/>
      <c r="Z12" s="139"/>
    </row>
    <row r="13" spans="1:26" x14ac:dyDescent="0.35">
      <c r="A13" s="39" t="str">
        <f>CONCATENATE(TenantBeg,"-",TenantEnd)</f>
        <v>201-250</v>
      </c>
      <c r="B13" s="126" t="s">
        <v>228</v>
      </c>
      <c r="C13" s="39" t="s">
        <v>57</v>
      </c>
      <c r="E13" s="36" t="s">
        <v>239</v>
      </c>
      <c r="F13" s="36" t="s">
        <v>37</v>
      </c>
      <c r="G13" s="38" t="s">
        <v>374</v>
      </c>
      <c r="H13" s="38"/>
      <c r="I13" s="127" t="s">
        <v>38</v>
      </c>
      <c r="J13" s="128"/>
      <c r="K13" s="128"/>
      <c r="L13" s="130" t="s">
        <v>229</v>
      </c>
      <c r="M13" s="130"/>
      <c r="N13" s="130"/>
      <c r="O13" s="130"/>
      <c r="P13" s="48"/>
      <c r="Q13" s="61"/>
      <c r="T13" s="314" t="s">
        <v>60</v>
      </c>
      <c r="U13" s="315"/>
      <c r="V13" s="316"/>
      <c r="W13" s="311">
        <v>1</v>
      </c>
      <c r="X13" s="312"/>
      <c r="Y13" s="313"/>
      <c r="Z13" s="139"/>
    </row>
    <row r="14" spans="1:26" x14ac:dyDescent="0.35">
      <c r="A14" s="137"/>
      <c r="B14" s="137"/>
      <c r="C14" s="36"/>
      <c r="E14" s="36" t="s">
        <v>240</v>
      </c>
      <c r="F14" s="36" t="s">
        <v>37</v>
      </c>
      <c r="G14" s="38" t="s">
        <v>374</v>
      </c>
      <c r="H14" s="38"/>
      <c r="I14" s="127" t="s">
        <v>38</v>
      </c>
      <c r="J14" s="128"/>
      <c r="K14" s="128"/>
      <c r="L14" s="130" t="s">
        <v>229</v>
      </c>
      <c r="M14" s="130"/>
      <c r="N14" s="130"/>
      <c r="O14" s="130"/>
      <c r="P14" s="48"/>
      <c r="Q14" s="61"/>
      <c r="T14" s="314" t="s">
        <v>166</v>
      </c>
      <c r="U14" s="315"/>
      <c r="V14" s="316"/>
      <c r="W14" s="320">
        <v>1</v>
      </c>
      <c r="X14" s="321"/>
      <c r="Y14" s="322"/>
      <c r="Z14" s="139"/>
    </row>
    <row r="15" spans="1:26" x14ac:dyDescent="0.35">
      <c r="A15" s="294" t="s">
        <v>63</v>
      </c>
      <c r="B15" s="290"/>
      <c r="C15" s="36"/>
      <c r="E15" s="36" t="s">
        <v>241</v>
      </c>
      <c r="F15" s="36" t="s">
        <v>294</v>
      </c>
      <c r="G15" s="127" t="s">
        <v>217</v>
      </c>
      <c r="H15" s="38" t="s">
        <v>553</v>
      </c>
      <c r="I15" s="127" t="s">
        <v>38</v>
      </c>
      <c r="J15" s="127">
        <f>Storage</f>
        <v>170</v>
      </c>
      <c r="K15" s="130" t="s">
        <v>380</v>
      </c>
      <c r="L15" s="130" t="s">
        <v>303</v>
      </c>
      <c r="M15" s="130" t="s">
        <v>306</v>
      </c>
      <c r="N15" s="130">
        <v>9216</v>
      </c>
      <c r="O15" s="130" t="s">
        <v>304</v>
      </c>
      <c r="P15" s="48">
        <v>12</v>
      </c>
      <c r="Q15" s="61" t="s">
        <v>39</v>
      </c>
      <c r="T15" s="317" t="s">
        <v>67</v>
      </c>
      <c r="U15" s="318"/>
      <c r="V15" s="319"/>
      <c r="W15" s="320">
        <v>0</v>
      </c>
      <c r="X15" s="321"/>
      <c r="Y15" s="322"/>
      <c r="Z15" s="139"/>
    </row>
    <row r="16" spans="1:26" x14ac:dyDescent="0.35">
      <c r="A16" s="39" t="s">
        <v>36</v>
      </c>
      <c r="B16" s="39" t="s">
        <v>64</v>
      </c>
      <c r="C16" s="36"/>
      <c r="E16" s="36" t="s">
        <v>242</v>
      </c>
      <c r="F16" s="36" t="s">
        <v>294</v>
      </c>
      <c r="G16" s="127" t="s">
        <v>218</v>
      </c>
      <c r="H16" s="38" t="s">
        <v>553</v>
      </c>
      <c r="I16" s="127" t="s">
        <v>38</v>
      </c>
      <c r="J16" s="127">
        <f>Storage</f>
        <v>170</v>
      </c>
      <c r="K16" s="130" t="s">
        <v>380</v>
      </c>
      <c r="L16" s="130" t="s">
        <v>303</v>
      </c>
      <c r="M16" s="130" t="s">
        <v>306</v>
      </c>
      <c r="N16" s="130">
        <v>9216</v>
      </c>
      <c r="O16" s="130" t="s">
        <v>304</v>
      </c>
      <c r="P16" s="48">
        <v>13</v>
      </c>
      <c r="Q16" s="61" t="s">
        <v>39</v>
      </c>
    </row>
    <row r="17" spans="1:25" x14ac:dyDescent="0.35">
      <c r="A17" s="39" t="s">
        <v>372</v>
      </c>
      <c r="B17" s="194" t="str">
        <f>S4048_1_OOB_IP</f>
        <v>192.168.110.191</v>
      </c>
      <c r="C17" s="36"/>
      <c r="E17" s="36" t="s">
        <v>243</v>
      </c>
      <c r="F17" s="36" t="s">
        <v>294</v>
      </c>
      <c r="G17" s="127" t="s">
        <v>219</v>
      </c>
      <c r="H17" s="38" t="s">
        <v>553</v>
      </c>
      <c r="I17" s="127" t="s">
        <v>38</v>
      </c>
      <c r="J17" s="127">
        <f>Storage</f>
        <v>170</v>
      </c>
      <c r="K17" s="130" t="s">
        <v>380</v>
      </c>
      <c r="L17" s="130" t="s">
        <v>303</v>
      </c>
      <c r="M17" s="130" t="s">
        <v>306</v>
      </c>
      <c r="N17" s="130">
        <v>9216</v>
      </c>
      <c r="O17" s="130" t="s">
        <v>304</v>
      </c>
      <c r="P17" s="48">
        <v>14</v>
      </c>
      <c r="Q17" s="61" t="s">
        <v>39</v>
      </c>
      <c r="T17" s="298" t="s">
        <v>70</v>
      </c>
      <c r="U17" s="299"/>
      <c r="V17" s="299"/>
      <c r="W17" s="299"/>
      <c r="X17" s="299"/>
      <c r="Y17" s="300"/>
    </row>
    <row r="18" spans="1:25" x14ac:dyDescent="0.35">
      <c r="A18" s="39">
        <f>OOB</f>
        <v>110</v>
      </c>
      <c r="C18" s="36"/>
      <c r="E18" s="36" t="s">
        <v>244</v>
      </c>
      <c r="F18" s="36" t="s">
        <v>37</v>
      </c>
      <c r="G18" s="38" t="s">
        <v>374</v>
      </c>
      <c r="H18" s="127"/>
      <c r="I18" s="127" t="s">
        <v>38</v>
      </c>
      <c r="J18" s="128"/>
      <c r="K18" s="128"/>
      <c r="L18" s="130" t="s">
        <v>229</v>
      </c>
      <c r="M18" s="130"/>
      <c r="N18" s="130"/>
      <c r="O18" s="130"/>
      <c r="P18" s="48" t="s">
        <v>38</v>
      </c>
      <c r="Q18" s="48" t="s">
        <v>38</v>
      </c>
      <c r="T18" s="305"/>
      <c r="U18" s="306"/>
      <c r="V18" s="306"/>
      <c r="W18" s="306"/>
      <c r="X18" s="306"/>
      <c r="Y18" s="307"/>
    </row>
    <row r="19" spans="1:25" x14ac:dyDescent="0.35">
      <c r="A19" s="39">
        <f>Provisioner</f>
        <v>120</v>
      </c>
      <c r="C19" s="36"/>
      <c r="E19" s="36" t="s">
        <v>245</v>
      </c>
      <c r="F19" s="36" t="s">
        <v>37</v>
      </c>
      <c r="G19" s="38" t="s">
        <v>374</v>
      </c>
      <c r="H19" s="121"/>
      <c r="I19" s="127" t="s">
        <v>38</v>
      </c>
      <c r="J19" s="48"/>
      <c r="K19" s="48"/>
      <c r="L19" s="130" t="s">
        <v>229</v>
      </c>
      <c r="M19" s="130"/>
      <c r="N19" s="130"/>
      <c r="O19" s="130"/>
      <c r="P19" s="48" t="s">
        <v>38</v>
      </c>
      <c r="Q19" s="48" t="s">
        <v>38</v>
      </c>
      <c r="T19" s="308"/>
      <c r="U19" s="309"/>
      <c r="V19" s="309"/>
      <c r="W19" s="309"/>
      <c r="X19" s="309"/>
      <c r="Y19" s="310"/>
    </row>
    <row r="20" spans="1:25" x14ac:dyDescent="0.35">
      <c r="A20" s="39">
        <f>PrivAPI</f>
        <v>140</v>
      </c>
      <c r="C20" s="36"/>
      <c r="E20" s="36" t="s">
        <v>246</v>
      </c>
      <c r="F20" s="36" t="s">
        <v>37</v>
      </c>
      <c r="G20" s="121"/>
      <c r="H20" s="121"/>
      <c r="I20" s="12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305"/>
      <c r="U20" s="306"/>
      <c r="V20" s="306"/>
      <c r="W20" s="306"/>
      <c r="X20" s="306"/>
      <c r="Y20" s="307"/>
    </row>
    <row r="21" spans="1:25" x14ac:dyDescent="0.35">
      <c r="A21" s="39">
        <f>Storage</f>
        <v>170</v>
      </c>
      <c r="C21" s="36"/>
      <c r="E21" s="36" t="s">
        <v>247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308"/>
      <c r="U21" s="309"/>
      <c r="V21" s="309"/>
      <c r="W21" s="309"/>
      <c r="X21" s="309"/>
      <c r="Y21" s="310"/>
    </row>
    <row r="22" spans="1:25" x14ac:dyDescent="0.35">
      <c r="A22" s="39">
        <f>CephCluster</f>
        <v>180</v>
      </c>
      <c r="C22" s="36"/>
      <c r="E22" s="36" t="s">
        <v>248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 x14ac:dyDescent="0.35">
      <c r="A23" s="39">
        <f>ExtAPI</f>
        <v>190</v>
      </c>
      <c r="C23" s="137"/>
      <c r="E23" s="36" t="s">
        <v>249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x14ac:dyDescent="0.35">
      <c r="A24" s="39" t="str">
        <f>CONCATENATE(TenantBeg,"-",TenantEnd)</f>
        <v>201-250</v>
      </c>
      <c r="C24" s="125"/>
      <c r="E24" s="36" t="s">
        <v>250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x14ac:dyDescent="0.35">
      <c r="A25"/>
      <c r="B25"/>
      <c r="C25" s="36"/>
      <c r="E25" s="36" t="s">
        <v>251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 x14ac:dyDescent="0.35">
      <c r="A26" s="323" t="s">
        <v>401</v>
      </c>
      <c r="B26" s="323"/>
      <c r="C26" s="36"/>
      <c r="E26" s="36" t="s">
        <v>252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 x14ac:dyDescent="0.35">
      <c r="A27" s="323"/>
      <c r="B27" s="323"/>
      <c r="C27" s="36"/>
      <c r="E27" s="36" t="s">
        <v>253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 x14ac:dyDescent="0.35">
      <c r="A28" s="292" t="s">
        <v>65</v>
      </c>
      <c r="B28" s="293"/>
      <c r="C28" s="36"/>
      <c r="E28" s="36" t="s">
        <v>254</v>
      </c>
      <c r="F28" s="36" t="s">
        <v>291</v>
      </c>
      <c r="G28" s="36" t="s">
        <v>224</v>
      </c>
      <c r="H28" s="38" t="s">
        <v>554</v>
      </c>
      <c r="I28" s="38" t="s">
        <v>38</v>
      </c>
      <c r="J28" s="122" t="str">
        <f>CONCATENATE(ExtAPI,",",EXTTen)</f>
        <v>190,191</v>
      </c>
      <c r="K28" s="61" t="s">
        <v>381</v>
      </c>
      <c r="L28" s="130" t="s">
        <v>303</v>
      </c>
      <c r="M28" s="130" t="s">
        <v>306</v>
      </c>
      <c r="N28" s="130">
        <v>9216</v>
      </c>
      <c r="O28" s="130" t="s">
        <v>304</v>
      </c>
      <c r="P28" s="48">
        <v>25</v>
      </c>
      <c r="Q28" s="61" t="s">
        <v>39</v>
      </c>
    </row>
    <row r="29" spans="1:25" x14ac:dyDescent="0.35">
      <c r="A29" s="39" t="s">
        <v>49</v>
      </c>
      <c r="B29" s="39" t="s">
        <v>40</v>
      </c>
      <c r="C29" s="137"/>
      <c r="E29" s="36" t="s">
        <v>255</v>
      </c>
      <c r="F29" s="36" t="s">
        <v>291</v>
      </c>
      <c r="G29" s="36" t="s">
        <v>225</v>
      </c>
      <c r="H29" s="38" t="s">
        <v>554</v>
      </c>
      <c r="I29" s="38" t="s">
        <v>38</v>
      </c>
      <c r="J29" s="122" t="str">
        <f>CONCATENATE(ExtAPI,",",EXTTen)</f>
        <v>190,191</v>
      </c>
      <c r="K29" s="61" t="s">
        <v>381</v>
      </c>
      <c r="L29" s="130" t="s">
        <v>303</v>
      </c>
      <c r="M29" s="130" t="s">
        <v>306</v>
      </c>
      <c r="N29" s="130">
        <v>9216</v>
      </c>
      <c r="O29" s="130" t="s">
        <v>304</v>
      </c>
      <c r="P29" s="48">
        <v>26</v>
      </c>
      <c r="Q29" s="61" t="s">
        <v>39</v>
      </c>
    </row>
    <row r="30" spans="1:25" x14ac:dyDescent="0.35">
      <c r="A30" s="39" t="s">
        <v>66</v>
      </c>
      <c r="C30" s="137"/>
      <c r="E30" s="36" t="s">
        <v>256</v>
      </c>
      <c r="F30" s="36" t="s">
        <v>291</v>
      </c>
      <c r="G30" s="127" t="s">
        <v>226</v>
      </c>
      <c r="H30" s="38" t="s">
        <v>554</v>
      </c>
      <c r="I30" s="127" t="s">
        <v>38</v>
      </c>
      <c r="J30" s="122" t="str">
        <f>CONCATENATE(ExtAPI,",",EXTTen)</f>
        <v>190,191</v>
      </c>
      <c r="K30" s="61" t="s">
        <v>381</v>
      </c>
      <c r="L30" s="130" t="s">
        <v>303</v>
      </c>
      <c r="M30" s="130" t="s">
        <v>306</v>
      </c>
      <c r="N30" s="130">
        <v>9216</v>
      </c>
      <c r="O30" s="130" t="s">
        <v>304</v>
      </c>
      <c r="P30" s="48">
        <v>27</v>
      </c>
      <c r="Q30" s="61" t="s">
        <v>39</v>
      </c>
    </row>
    <row r="31" spans="1:25" x14ac:dyDescent="0.35">
      <c r="C31" s="137"/>
      <c r="E31" s="36" t="s">
        <v>257</v>
      </c>
      <c r="F31" s="36" t="s">
        <v>291</v>
      </c>
      <c r="G31" s="128" t="s">
        <v>227</v>
      </c>
      <c r="H31" s="38" t="s">
        <v>554</v>
      </c>
      <c r="I31" s="127" t="s">
        <v>38</v>
      </c>
      <c r="J31" s="122" t="str">
        <f>CONCATENATE(ExtAPI,",",EXTTen)</f>
        <v>190,191</v>
      </c>
      <c r="K31" s="61" t="s">
        <v>381</v>
      </c>
      <c r="L31" s="130" t="s">
        <v>303</v>
      </c>
      <c r="M31" s="130" t="s">
        <v>306</v>
      </c>
      <c r="N31" s="130">
        <v>9216</v>
      </c>
      <c r="O31" s="130" t="s">
        <v>304</v>
      </c>
      <c r="P31" s="48">
        <v>28</v>
      </c>
      <c r="Q31" s="61" t="s">
        <v>39</v>
      </c>
    </row>
    <row r="32" spans="1:25" x14ac:dyDescent="0.35">
      <c r="C32" s="137"/>
      <c r="E32" s="36" t="s">
        <v>258</v>
      </c>
      <c r="F32" s="36" t="s">
        <v>294</v>
      </c>
      <c r="G32" s="127" t="s">
        <v>214</v>
      </c>
      <c r="H32" s="38" t="s">
        <v>554</v>
      </c>
      <c r="I32" s="127" t="s">
        <v>38</v>
      </c>
      <c r="J32" s="127">
        <f t="shared" ref="J32:J34" si="0">Storage</f>
        <v>170</v>
      </c>
      <c r="K32" s="61" t="s">
        <v>381</v>
      </c>
      <c r="L32" s="130" t="s">
        <v>303</v>
      </c>
      <c r="M32" s="130" t="s">
        <v>306</v>
      </c>
      <c r="N32" s="130">
        <v>9216</v>
      </c>
      <c r="O32" s="130" t="s">
        <v>304</v>
      </c>
      <c r="P32" s="48">
        <v>29</v>
      </c>
      <c r="Q32" s="61" t="s">
        <v>39</v>
      </c>
    </row>
    <row r="33" spans="1:17" x14ac:dyDescent="0.35">
      <c r="A33" s="285"/>
      <c r="B33" s="285"/>
      <c r="C33" s="285"/>
      <c r="E33" s="36" t="s">
        <v>259</v>
      </c>
      <c r="F33" s="36" t="s">
        <v>294</v>
      </c>
      <c r="G33" s="127" t="s">
        <v>215</v>
      </c>
      <c r="H33" s="38" t="s">
        <v>554</v>
      </c>
      <c r="I33" s="127" t="s">
        <v>38</v>
      </c>
      <c r="J33" s="127">
        <f t="shared" si="0"/>
        <v>170</v>
      </c>
      <c r="K33" s="61" t="s">
        <v>381</v>
      </c>
      <c r="L33" s="130" t="s">
        <v>303</v>
      </c>
      <c r="M33" s="130" t="s">
        <v>306</v>
      </c>
      <c r="N33" s="130">
        <v>9216</v>
      </c>
      <c r="O33" s="130" t="s">
        <v>304</v>
      </c>
      <c r="P33" s="48">
        <v>30</v>
      </c>
      <c r="Q33" s="61" t="s">
        <v>39</v>
      </c>
    </row>
    <row r="34" spans="1:17" x14ac:dyDescent="0.35">
      <c r="A34" s="285"/>
      <c r="B34" s="285"/>
      <c r="C34" s="285"/>
      <c r="E34" s="36" t="s">
        <v>260</v>
      </c>
      <c r="F34" s="36" t="s">
        <v>294</v>
      </c>
      <c r="G34" s="127" t="s">
        <v>216</v>
      </c>
      <c r="H34" s="38" t="s">
        <v>554</v>
      </c>
      <c r="I34" s="127" t="s">
        <v>38</v>
      </c>
      <c r="J34" s="127">
        <f t="shared" si="0"/>
        <v>170</v>
      </c>
      <c r="K34" s="61" t="s">
        <v>381</v>
      </c>
      <c r="L34" s="130" t="s">
        <v>303</v>
      </c>
      <c r="M34" s="130" t="s">
        <v>306</v>
      </c>
      <c r="N34" s="130">
        <v>9216</v>
      </c>
      <c r="O34" s="130" t="s">
        <v>304</v>
      </c>
      <c r="P34" s="48">
        <v>31</v>
      </c>
      <c r="Q34" s="61" t="s">
        <v>39</v>
      </c>
    </row>
    <row r="35" spans="1:17" x14ac:dyDescent="0.35">
      <c r="A35" s="285"/>
      <c r="B35" s="285"/>
      <c r="C35" s="285"/>
      <c r="E35" s="36" t="s">
        <v>261</v>
      </c>
      <c r="F35" s="36" t="s">
        <v>37</v>
      </c>
      <c r="G35" s="38" t="s">
        <v>374</v>
      </c>
      <c r="H35" s="38"/>
      <c r="I35" s="127" t="s">
        <v>38</v>
      </c>
      <c r="J35" s="48"/>
      <c r="K35" s="48"/>
      <c r="L35" s="130" t="s">
        <v>229</v>
      </c>
      <c r="M35" s="130"/>
      <c r="N35" s="130"/>
      <c r="O35" s="130"/>
      <c r="P35" s="48"/>
      <c r="Q35" s="61"/>
    </row>
    <row r="36" spans="1:17" x14ac:dyDescent="0.35">
      <c r="A36"/>
      <c r="B36"/>
      <c r="E36" s="36" t="s">
        <v>262</v>
      </c>
      <c r="F36" s="36" t="s">
        <v>37</v>
      </c>
      <c r="G36" s="38" t="s">
        <v>374</v>
      </c>
      <c r="H36" s="38"/>
      <c r="I36" s="127" t="s">
        <v>38</v>
      </c>
      <c r="J36" s="48"/>
      <c r="K36" s="48"/>
      <c r="L36" s="130" t="s">
        <v>229</v>
      </c>
      <c r="M36" s="130"/>
      <c r="N36" s="130"/>
      <c r="O36" s="130"/>
      <c r="P36" s="48"/>
      <c r="Q36" s="61"/>
    </row>
    <row r="37" spans="1:17" x14ac:dyDescent="0.35">
      <c r="A37"/>
      <c r="B37"/>
      <c r="E37" s="36" t="s">
        <v>263</v>
      </c>
      <c r="F37" s="36" t="s">
        <v>37</v>
      </c>
      <c r="G37" s="38" t="s">
        <v>374</v>
      </c>
      <c r="H37" s="38"/>
      <c r="I37" s="127" t="s">
        <v>38</v>
      </c>
      <c r="J37" s="48"/>
      <c r="K37" s="48"/>
      <c r="L37" s="130" t="s">
        <v>229</v>
      </c>
      <c r="M37" s="130"/>
      <c r="N37" s="130"/>
      <c r="O37" s="130"/>
      <c r="P37" s="48"/>
      <c r="Q37" s="61"/>
    </row>
    <row r="38" spans="1:17" x14ac:dyDescent="0.35">
      <c r="E38" s="36" t="s">
        <v>264</v>
      </c>
      <c r="F38" s="36" t="s">
        <v>37</v>
      </c>
      <c r="G38" s="38" t="s">
        <v>374</v>
      </c>
      <c r="H38" s="38"/>
      <c r="I38" s="127" t="s">
        <v>38</v>
      </c>
      <c r="J38" s="48"/>
      <c r="K38" s="48"/>
      <c r="L38" s="130" t="s">
        <v>229</v>
      </c>
      <c r="M38" s="130"/>
      <c r="N38" s="130"/>
      <c r="O38" s="130"/>
      <c r="P38" s="48"/>
      <c r="Q38" s="61"/>
    </row>
    <row r="39" spans="1:17" x14ac:dyDescent="0.35">
      <c r="E39" s="36" t="s">
        <v>265</v>
      </c>
      <c r="F39" s="36" t="s">
        <v>294</v>
      </c>
      <c r="G39" s="127" t="s">
        <v>217</v>
      </c>
      <c r="H39" s="38" t="s">
        <v>554</v>
      </c>
      <c r="I39" s="127" t="s">
        <v>38</v>
      </c>
      <c r="J39" s="127">
        <f>CephCluster</f>
        <v>180</v>
      </c>
      <c r="K39" s="61" t="s">
        <v>381</v>
      </c>
      <c r="L39" s="130" t="s">
        <v>303</v>
      </c>
      <c r="M39" s="130" t="s">
        <v>306</v>
      </c>
      <c r="N39" s="130">
        <v>9216</v>
      </c>
      <c r="O39" s="130" t="s">
        <v>304</v>
      </c>
      <c r="P39" s="48">
        <v>36</v>
      </c>
      <c r="Q39" s="61" t="s">
        <v>39</v>
      </c>
    </row>
    <row r="40" spans="1:17" x14ac:dyDescent="0.35">
      <c r="E40" s="36" t="s">
        <v>266</v>
      </c>
      <c r="F40" s="36" t="s">
        <v>294</v>
      </c>
      <c r="G40" s="121" t="s">
        <v>218</v>
      </c>
      <c r="H40" s="38" t="s">
        <v>554</v>
      </c>
      <c r="I40" s="127" t="s">
        <v>38</v>
      </c>
      <c r="J40" s="127">
        <f>CephCluster</f>
        <v>180</v>
      </c>
      <c r="K40" s="61" t="s">
        <v>381</v>
      </c>
      <c r="L40" s="130" t="s">
        <v>303</v>
      </c>
      <c r="M40" s="130" t="s">
        <v>306</v>
      </c>
      <c r="N40" s="130">
        <v>9216</v>
      </c>
      <c r="O40" s="130" t="s">
        <v>304</v>
      </c>
      <c r="P40" s="48">
        <v>37</v>
      </c>
      <c r="Q40" s="61" t="s">
        <v>39</v>
      </c>
    </row>
    <row r="41" spans="1:17" x14ac:dyDescent="0.35">
      <c r="E41" s="36" t="s">
        <v>267</v>
      </c>
      <c r="F41" s="36" t="s">
        <v>294</v>
      </c>
      <c r="G41" s="127" t="s">
        <v>219</v>
      </c>
      <c r="H41" s="38" t="s">
        <v>554</v>
      </c>
      <c r="I41" s="127" t="s">
        <v>38</v>
      </c>
      <c r="J41" s="127">
        <f>CephCluster</f>
        <v>180</v>
      </c>
      <c r="K41" s="61" t="s">
        <v>381</v>
      </c>
      <c r="L41" s="130" t="s">
        <v>303</v>
      </c>
      <c r="M41" s="130" t="s">
        <v>306</v>
      </c>
      <c r="N41" s="130">
        <v>9216</v>
      </c>
      <c r="O41" s="130" t="s">
        <v>304</v>
      </c>
      <c r="P41" s="48">
        <v>38</v>
      </c>
      <c r="Q41" s="61" t="s">
        <v>39</v>
      </c>
    </row>
    <row r="42" spans="1:17" x14ac:dyDescent="0.35">
      <c r="E42" s="36" t="s">
        <v>268</v>
      </c>
      <c r="F42" s="36" t="s">
        <v>37</v>
      </c>
      <c r="G42" s="38" t="s">
        <v>374</v>
      </c>
      <c r="H42" s="121"/>
      <c r="I42" s="127" t="s">
        <v>38</v>
      </c>
      <c r="J42" s="48"/>
      <c r="K42" s="61"/>
      <c r="L42" s="130" t="s">
        <v>229</v>
      </c>
      <c r="M42" s="130"/>
      <c r="N42" s="130"/>
      <c r="O42" s="130"/>
      <c r="P42" s="48"/>
      <c r="Q42" s="61"/>
    </row>
    <row r="43" spans="1:17" x14ac:dyDescent="0.35">
      <c r="E43" s="36" t="s">
        <v>269</v>
      </c>
      <c r="F43" s="36" t="s">
        <v>37</v>
      </c>
      <c r="G43" s="38" t="s">
        <v>374</v>
      </c>
      <c r="H43" s="121"/>
      <c r="I43" s="127" t="s">
        <v>38</v>
      </c>
      <c r="J43" s="48"/>
      <c r="K43" s="48"/>
      <c r="L43" s="130" t="s">
        <v>229</v>
      </c>
      <c r="M43" s="130"/>
      <c r="N43" s="130"/>
      <c r="O43" s="130"/>
      <c r="P43" s="48"/>
      <c r="Q43" s="48" t="s">
        <v>38</v>
      </c>
    </row>
    <row r="44" spans="1:17" x14ac:dyDescent="0.35">
      <c r="E44" s="36" t="s">
        <v>270</v>
      </c>
      <c r="F44" s="36" t="s">
        <v>294</v>
      </c>
      <c r="G44" s="38" t="s">
        <v>560</v>
      </c>
      <c r="H44" s="38" t="s">
        <v>394</v>
      </c>
      <c r="I44" s="127">
        <v>170</v>
      </c>
      <c r="J44" s="128" t="s">
        <v>38</v>
      </c>
      <c r="K44" s="128" t="s">
        <v>388</v>
      </c>
      <c r="L44" s="130" t="s">
        <v>303</v>
      </c>
      <c r="M44" s="130" t="s">
        <v>306</v>
      </c>
      <c r="N44" s="130">
        <v>9216</v>
      </c>
      <c r="O44" s="130" t="s">
        <v>304</v>
      </c>
      <c r="P44" s="48" t="s">
        <v>38</v>
      </c>
      <c r="Q44" s="61" t="s">
        <v>387</v>
      </c>
    </row>
    <row r="45" spans="1:17" x14ac:dyDescent="0.35">
      <c r="E45" s="36" t="s">
        <v>271</v>
      </c>
      <c r="F45" s="36" t="s">
        <v>294</v>
      </c>
      <c r="G45" s="38" t="s">
        <v>560</v>
      </c>
      <c r="H45" s="38" t="s">
        <v>396</v>
      </c>
      <c r="I45" s="37">
        <v>170</v>
      </c>
      <c r="J45" s="61" t="s">
        <v>38</v>
      </c>
      <c r="K45" s="61" t="s">
        <v>388</v>
      </c>
      <c r="L45" s="130" t="s">
        <v>303</v>
      </c>
      <c r="M45" s="130" t="s">
        <v>306</v>
      </c>
      <c r="N45" s="130">
        <v>9216</v>
      </c>
      <c r="O45" s="130" t="s">
        <v>304</v>
      </c>
      <c r="P45" s="48" t="s">
        <v>38</v>
      </c>
      <c r="Q45" s="61" t="s">
        <v>387</v>
      </c>
    </row>
    <row r="46" spans="1:17" x14ac:dyDescent="0.35">
      <c r="E46" s="36" t="s">
        <v>272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 x14ac:dyDescent="0.35">
      <c r="E47" s="36" t="s">
        <v>273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274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 x14ac:dyDescent="0.35">
      <c r="E49" s="36" t="s">
        <v>275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 x14ac:dyDescent="0.35">
      <c r="E50" s="36" t="s">
        <v>276</v>
      </c>
      <c r="F50" s="36" t="s">
        <v>377</v>
      </c>
      <c r="G50" s="38" t="s">
        <v>390</v>
      </c>
      <c r="H50" s="54" t="s">
        <v>378</v>
      </c>
      <c r="I50" s="37"/>
      <c r="J50" s="123" t="str">
        <f>CONCATENATE(ExtAPI,",",EXTTen)</f>
        <v>190,191</v>
      </c>
      <c r="K50" s="123"/>
      <c r="L50" s="130" t="s">
        <v>303</v>
      </c>
      <c r="M50" s="130" t="s">
        <v>289</v>
      </c>
      <c r="N50" s="130">
        <v>9216</v>
      </c>
      <c r="O50" s="130" t="s">
        <v>304</v>
      </c>
      <c r="P50" s="48">
        <v>47</v>
      </c>
      <c r="Q50" s="61" t="s">
        <v>39</v>
      </c>
    </row>
    <row r="51" spans="5:17" x14ac:dyDescent="0.35">
      <c r="E51" s="36" t="s">
        <v>277</v>
      </c>
      <c r="F51" s="36" t="s">
        <v>291</v>
      </c>
      <c r="G51" s="38" t="s">
        <v>296</v>
      </c>
      <c r="H51" s="36" t="s">
        <v>373</v>
      </c>
      <c r="I51" s="121"/>
      <c r="J51" s="123" t="str">
        <f>CONCATENATE(OOB,",",Provisioner,",",ExtAPI)</f>
        <v>110,120,190</v>
      </c>
      <c r="K51" s="123"/>
      <c r="L51" s="130" t="s">
        <v>303</v>
      </c>
      <c r="M51" s="130" t="s">
        <v>289</v>
      </c>
      <c r="N51" s="130">
        <v>9216</v>
      </c>
      <c r="O51" s="130" t="s">
        <v>307</v>
      </c>
      <c r="P51" s="48">
        <v>48</v>
      </c>
      <c r="Q51" s="48" t="s">
        <v>39</v>
      </c>
    </row>
    <row r="52" spans="5:17" x14ac:dyDescent="0.35">
      <c r="E52" s="54" t="s">
        <v>278</v>
      </c>
      <c r="F52" s="145" t="s">
        <v>292</v>
      </c>
      <c r="G52" s="38" t="s">
        <v>297</v>
      </c>
      <c r="H52" s="54" t="s">
        <v>278</v>
      </c>
      <c r="I52" s="37"/>
      <c r="J52" s="48"/>
      <c r="K52" s="61" t="s">
        <v>383</v>
      </c>
      <c r="L52" s="130" t="s">
        <v>303</v>
      </c>
      <c r="M52" s="130" t="s">
        <v>289</v>
      </c>
      <c r="N52" s="130">
        <v>9216</v>
      </c>
      <c r="O52" s="130" t="s">
        <v>307</v>
      </c>
      <c r="P52" s="48">
        <v>100</v>
      </c>
      <c r="Q52" s="61" t="s">
        <v>305</v>
      </c>
    </row>
    <row r="53" spans="5:17" x14ac:dyDescent="0.35">
      <c r="E53" s="54" t="s">
        <v>279</v>
      </c>
      <c r="F53" s="145" t="s">
        <v>292</v>
      </c>
      <c r="G53" s="38" t="s">
        <v>297</v>
      </c>
      <c r="H53" s="54" t="s">
        <v>279</v>
      </c>
      <c r="I53" s="37"/>
      <c r="J53" s="48"/>
      <c r="K53" s="61" t="s">
        <v>383</v>
      </c>
      <c r="L53" s="130" t="s">
        <v>303</v>
      </c>
      <c r="M53" s="130" t="s">
        <v>289</v>
      </c>
      <c r="N53" s="130">
        <v>9216</v>
      </c>
      <c r="O53" s="130" t="s">
        <v>307</v>
      </c>
      <c r="P53" s="48">
        <v>100</v>
      </c>
      <c r="Q53" s="61" t="s">
        <v>305</v>
      </c>
    </row>
    <row r="54" spans="5:17" x14ac:dyDescent="0.35">
      <c r="E54" s="54" t="s">
        <v>280</v>
      </c>
      <c r="F54" s="36" t="s">
        <v>377</v>
      </c>
      <c r="G54" s="38" t="s">
        <v>391</v>
      </c>
      <c r="H54" s="54" t="s">
        <v>378</v>
      </c>
      <c r="I54" s="37"/>
      <c r="J54" s="123" t="str">
        <f>CONCATENATE(ExtAPI,",",EXTTen)</f>
        <v>190,191</v>
      </c>
      <c r="K54" s="123"/>
      <c r="L54" s="130" t="s">
        <v>303</v>
      </c>
      <c r="M54" s="130" t="s">
        <v>289</v>
      </c>
      <c r="N54" s="130">
        <v>9216</v>
      </c>
      <c r="O54" s="130" t="s">
        <v>304</v>
      </c>
      <c r="P54" s="48">
        <v>51</v>
      </c>
      <c r="Q54" s="61" t="s">
        <v>39</v>
      </c>
    </row>
    <row r="55" spans="5:17" x14ac:dyDescent="0.35">
      <c r="E55" s="54" t="s">
        <v>68</v>
      </c>
      <c r="F55" s="129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 x14ac:dyDescent="0.35">
      <c r="E56" s="54" t="s">
        <v>281</v>
      </c>
      <c r="F56" s="129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 x14ac:dyDescent="0.35">
      <c r="E57" s="54" t="s">
        <v>282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 x14ac:dyDescent="0.35">
      <c r="E58" s="54" t="s">
        <v>372</v>
      </c>
      <c r="F58" s="145" t="s">
        <v>293</v>
      </c>
      <c r="G58" s="127" t="s">
        <v>392</v>
      </c>
      <c r="H58" s="38" t="s">
        <v>358</v>
      </c>
      <c r="I58" s="127"/>
      <c r="J58" s="128" t="s">
        <v>388</v>
      </c>
      <c r="K58" s="128" t="s">
        <v>388</v>
      </c>
      <c r="L58" s="128"/>
      <c r="M58" s="128"/>
      <c r="N58" s="128"/>
      <c r="O58" s="128"/>
      <c r="P58" s="128"/>
      <c r="Q58" s="128"/>
    </row>
  </sheetData>
  <mergeCells count="38">
    <mergeCell ref="A28:B28"/>
    <mergeCell ref="E1:Q1"/>
    <mergeCell ref="E2:F2"/>
    <mergeCell ref="G2:H2"/>
    <mergeCell ref="I2:J2"/>
    <mergeCell ref="L2:O2"/>
    <mergeCell ref="P2:Q2"/>
    <mergeCell ref="A26:B27"/>
    <mergeCell ref="A15:B15"/>
    <mergeCell ref="T15:V15"/>
    <mergeCell ref="W15:Y15"/>
    <mergeCell ref="T17:Y17"/>
    <mergeCell ref="T18:Y18"/>
    <mergeCell ref="W14:Y14"/>
    <mergeCell ref="T14:V14"/>
    <mergeCell ref="T8:V8"/>
    <mergeCell ref="W8:Y8"/>
    <mergeCell ref="A3:B3"/>
    <mergeCell ref="T10:V10"/>
    <mergeCell ref="T4:U4"/>
    <mergeCell ref="T5:U5"/>
    <mergeCell ref="V6:Y6"/>
    <mergeCell ref="A33:C35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</mergeCells>
  <conditionalFormatting sqref="F52:F53">
    <cfRule type="expression" dxfId="3" priority="2" stopIfTrue="1">
      <formula>E52=""</formula>
    </cfRule>
  </conditionalFormatting>
  <conditionalFormatting sqref="F58">
    <cfRule type="expression" dxfId="2" priority="1" stopIfTrue="1">
      <formula>E58=""</formula>
    </cfRule>
  </conditionalFormatting>
  <dataValidations disablePrompts="1"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2017-03-03T15:16:40Z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