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6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7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TK-Updates\Pulled-from-Jenkins-March20-2017\something_not_jetstream\data\sample_switch_configs\"/>
    </mc:Choice>
  </mc:AlternateContent>
  <bookViews>
    <workbookView xWindow="0" yWindow="0" windowWidth="19200" windowHeight="6760" tabRatio="888" firstSheet="2" activeTab="9"/>
  </bookViews>
  <sheets>
    <sheet name="Introduction" sheetId="1" r:id="rId1"/>
    <sheet name="Contact Info" sheetId="40" r:id="rId2"/>
    <sheet name="Equipment List" sheetId="2" r:id="rId3"/>
    <sheet name="Topology" sheetId="43" r:id="rId4"/>
    <sheet name="Logical Layout" sheetId="41" r:id="rId5"/>
    <sheet name="General Configuration" sheetId="11" r:id="rId6"/>
    <sheet name="RHOSP Inventory" sheetId="44" r:id="rId7"/>
    <sheet name="Dell Networking S3048" sheetId="13" r:id="rId8"/>
    <sheet name="Dell Networking S4048-1" sheetId="10" r:id="rId9"/>
    <sheet name="Dell Networking S4048-2" sheetId="42" r:id="rId10"/>
  </sheets>
  <externalReferences>
    <externalReference r:id="rId11"/>
    <externalReference r:id="rId12"/>
    <externalReference r:id="rId13"/>
  </externalReferences>
  <definedNames>
    <definedName name="ABU_Contacts">[1]Contact!$B$1302:$B$1334</definedName>
    <definedName name="ABU_PM">[1]Contact!$B$1422:$B$1461</definedName>
    <definedName name="APJ_Contacts">[1]Contact!$B$1392:$B$1403</definedName>
    <definedName name="ceph_clust_name">'General Configuration'!$E$10</definedName>
    <definedName name="CephCluster">'General Configuration'!$F$10</definedName>
    <definedName name="Drive_Speed" localSheetId="3" hidden="1">#REF!</definedName>
    <definedName name="Drive_Speed" hidden="1">#REF!</definedName>
    <definedName name="EMEA_Contacts">[1]Contact!$B$1367:$B$1390</definedName>
    <definedName name="Ext_net_name">'General Configuration'!$E$12</definedName>
    <definedName name="ExtAPI">'General Configuration'!$F$11</definedName>
    <definedName name="EXTTen">'General Configuration'!$F$12</definedName>
    <definedName name="GRIDS_PM">[1]Contact!$B$1527:$B$1600</definedName>
    <definedName name="Group_Name" localSheetId="3" hidden="1">[2]Names!$B$36:$B$40</definedName>
    <definedName name="Group_Name" hidden="1">[3]Names!$B$36:$B$40</definedName>
    <definedName name="HotSpare" localSheetId="3" hidden="1">#REF!</definedName>
    <definedName name="HotSpare" hidden="1">#REF!</definedName>
    <definedName name="LA_BZ_Contacts">[1]Contact!$B$1350:$B$1362</definedName>
    <definedName name="LA_BZ_PM">[1]Contact!$B$1487:$B$1496</definedName>
    <definedName name="LA_MCLA_Contacts">[1]Contact!$B$1338:$B$1346</definedName>
    <definedName name="LA_MCLA_NPE">[1]Contact!$B$1521:$B$1523</definedName>
    <definedName name="LA_MCLA_PM">[1]Contact!$B$1468:$B$1484</definedName>
    <definedName name="member_name">'[1]Survey - NET'!$B$38:$B$45</definedName>
    <definedName name="NPE">[1]Contact!$B$1500:$B$1518</definedName>
    <definedName name="OOB">'General Configuration'!$F$5</definedName>
    <definedName name="OOB_NAME">'General Configuration'!$E$5</definedName>
    <definedName name="PortChannel_PS">'[1]Survey - NET'!$B$503:$B$505</definedName>
    <definedName name="_xlnm.Print_Area" localSheetId="6">'RHOSP Inventory'!$B$1:$T$38</definedName>
    <definedName name="PrivAPI">'General Configuration'!$F$8</definedName>
    <definedName name="PrivAPI_name">'General Configuration'!$E$8</definedName>
    <definedName name="Prov_name">'General Configuration'!$E$6</definedName>
    <definedName name="Provisioner">'General Configuration'!$F$6</definedName>
    <definedName name="PubAPI_Name">'General Configuration'!$E$11</definedName>
    <definedName name="S3048_FW">'RHOSP Inventory'!$C$25</definedName>
    <definedName name="S4048_1_FW">'RHOSP Inventory'!$C$23</definedName>
    <definedName name="S4048_1_OOB_IP">'RHOSP Inventory'!$E$23</definedName>
    <definedName name="S4048_2_FW">'RHOSP Inventory'!$C$24</definedName>
    <definedName name="S4048_2_OOB_IP">'RHOSP Inventory'!$E$24</definedName>
    <definedName name="SonicWALL" localSheetId="3" hidden="1">#REF!</definedName>
    <definedName name="SonicWALL" hidden="1">#REF!</definedName>
    <definedName name="stor_name">'General Configuration'!$E$9</definedName>
    <definedName name="Storage">'General Configuration'!$F$9</definedName>
    <definedName name="survey_OS">'[1]Survey - NET'!$B$444:$B$501</definedName>
    <definedName name="ten_beg_name">'General Configuration'!$E$13</definedName>
    <definedName name="ten_end_name">'General Configuration'!$E$14</definedName>
    <definedName name="TenantBeg">'General Configuration'!$F$13</definedName>
    <definedName name="TenantEnd">'General Configuration'!$F$14</definedName>
    <definedName name="TenTunnel">'General Configuration'!$F$7</definedName>
    <definedName name="TenTunnelName">'General Configuration'!$E$7</definedName>
    <definedName name="VLTDOMAIN">'Dell Networking S4048-1'!$W$13</definedName>
    <definedName name="Z_25FC69F2_588D_4797_8983_AC3C95EDA333_.wvu.Cols" localSheetId="3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7" hidden="1">#REF!</definedName>
    <definedName name="Z_25FC69F2_588D_4797_8983_AC3C95EDA333_.wvu.PrintArea" localSheetId="2" hidden="1">#REF!</definedName>
    <definedName name="Z_25FC69F2_588D_4797_8983_AC3C95EDA333_.wvu.PrintArea" localSheetId="3" hidden="1">#REF!</definedName>
    <definedName name="Z_25FC69F2_588D_4797_8983_AC3C95EDA333_.wvu.PrintArea" hidden="1">#REF!</definedName>
    <definedName name="Z_93454262_5886_459D_A441_6DB3976CE42D_.wvu.Cols" localSheetId="3" hidden="1">#REF!</definedName>
    <definedName name="Z_93454262_5886_459D_A441_6DB3976CE42D_.wvu.Cols" hidden="1">#REF!</definedName>
    <definedName name="Z_93454262_5886_459D_A441_6DB3976CE42D_.wvu.PrintArea" localSheetId="7" hidden="1">#REF!</definedName>
    <definedName name="Z_93454262_5886_459D_A441_6DB3976CE42D_.wvu.PrintArea" localSheetId="2" hidden="1">#REF!</definedName>
    <definedName name="Z_93454262_5886_459D_A441_6DB3976CE42D_.wvu.PrintArea" localSheetId="3" hidden="1">#REF!</definedName>
    <definedName name="Z_93454262_5886_459D_A441_6DB3976CE42D_.wvu.PrintArea" hidden="1">#REF!</definedName>
  </definedNames>
  <calcPr calcId="152511"/>
</workbook>
</file>

<file path=xl/calcChain.xml><?xml version="1.0" encoding="utf-8"?>
<calcChain xmlns="http://schemas.openxmlformats.org/spreadsheetml/2006/main">
  <c r="J5" i="42" l="1"/>
  <c r="J4" i="10"/>
  <c r="E1" i="44" l="1"/>
  <c r="B9" i="13"/>
  <c r="B8" i="13"/>
  <c r="B7" i="13"/>
  <c r="A7" i="13"/>
  <c r="B7" i="42"/>
  <c r="A7" i="42"/>
  <c r="B7" i="10"/>
  <c r="A7" i="10"/>
  <c r="J42" i="42"/>
  <c r="J41" i="42"/>
  <c r="J40" i="42"/>
  <c r="J35" i="42"/>
  <c r="J34" i="42"/>
  <c r="J33" i="42"/>
  <c r="J32" i="42"/>
  <c r="J31" i="42"/>
  <c r="J30" i="42"/>
  <c r="J29" i="42"/>
  <c r="J18" i="42"/>
  <c r="J17" i="42"/>
  <c r="J16" i="42"/>
  <c r="J11" i="42"/>
  <c r="J10" i="42"/>
  <c r="J9" i="42"/>
  <c r="J8" i="42"/>
  <c r="J7" i="42"/>
  <c r="J6" i="42"/>
  <c r="J41" i="10"/>
  <c r="J40" i="10"/>
  <c r="J39" i="10"/>
  <c r="J34" i="10"/>
  <c r="J33" i="10"/>
  <c r="J32" i="10"/>
  <c r="J28" i="10"/>
  <c r="J16" i="10"/>
  <c r="J17" i="10"/>
  <c r="J15" i="10"/>
  <c r="J10" i="10"/>
  <c r="J9" i="10"/>
  <c r="J8" i="10"/>
  <c r="J5" i="10"/>
  <c r="J7" i="10"/>
  <c r="J6" i="10"/>
  <c r="U6" i="42" l="1"/>
  <c r="V6" i="10"/>
  <c r="T6" i="13"/>
  <c r="B16" i="42"/>
  <c r="B17" i="10"/>
  <c r="G1" i="44" l="1"/>
  <c r="L1" i="44"/>
  <c r="K1" i="44"/>
  <c r="I1" i="44"/>
  <c r="J1" i="44"/>
  <c r="H1" i="44"/>
  <c r="F1" i="44"/>
  <c r="J55" i="42"/>
  <c r="J51" i="42"/>
  <c r="J54" i="10"/>
  <c r="J50" i="10"/>
  <c r="I51" i="13" l="1"/>
  <c r="I36" i="13"/>
  <c r="I35" i="13"/>
  <c r="I31" i="13"/>
  <c r="I30" i="13"/>
  <c r="I29" i="13"/>
  <c r="I28" i="13"/>
  <c r="I20" i="13" l="1"/>
  <c r="I19" i="13"/>
  <c r="J56" i="13"/>
  <c r="J55" i="13"/>
  <c r="J51" i="10"/>
  <c r="J52" i="42"/>
  <c r="J31" i="10" l="1"/>
  <c r="J30" i="10"/>
  <c r="J29" i="10"/>
  <c r="I52" i="13" l="1"/>
  <c r="A13" i="42" l="1"/>
  <c r="B12" i="42"/>
  <c r="A12" i="42"/>
  <c r="B11" i="42"/>
  <c r="A11" i="42"/>
  <c r="B10" i="42"/>
  <c r="A10" i="42"/>
  <c r="B9" i="42"/>
  <c r="A9" i="42"/>
  <c r="B8" i="42"/>
  <c r="A8" i="42"/>
  <c r="B6" i="42"/>
  <c r="A6" i="42"/>
  <c r="B5" i="42"/>
  <c r="A5" i="42"/>
  <c r="A13" i="10"/>
  <c r="B12" i="10"/>
  <c r="A12" i="10"/>
  <c r="B11" i="10"/>
  <c r="A11" i="10"/>
  <c r="B10" i="10"/>
  <c r="A10" i="10"/>
  <c r="B9" i="10"/>
  <c r="A9" i="10"/>
  <c r="B8" i="10"/>
  <c r="A8" i="10"/>
  <c r="B6" i="10"/>
  <c r="A6" i="10"/>
  <c r="B5" i="10"/>
  <c r="A5" i="10"/>
  <c r="A12" i="13"/>
  <c r="B12" i="13"/>
  <c r="B11" i="13"/>
  <c r="B10" i="13"/>
  <c r="B6" i="13"/>
  <c r="B5" i="13"/>
  <c r="A24" i="10" l="1"/>
  <c r="A23" i="10"/>
  <c r="A22" i="10"/>
  <c r="A21" i="10"/>
  <c r="A20" i="10"/>
  <c r="A19" i="10"/>
  <c r="A18" i="10"/>
  <c r="A23" i="42"/>
  <c r="A22" i="42"/>
  <c r="A21" i="42"/>
  <c r="A20" i="42"/>
  <c r="A19" i="42"/>
  <c r="A18" i="42"/>
  <c r="A17" i="42"/>
  <c r="V13" i="42"/>
  <c r="A23" i="13" l="1"/>
  <c r="A22" i="13"/>
  <c r="A21" i="13"/>
  <c r="A20" i="13"/>
  <c r="A19" i="13"/>
  <c r="A18" i="13"/>
  <c r="A17" i="13"/>
  <c r="A13" i="13"/>
  <c r="A11" i="13"/>
  <c r="A10" i="13"/>
  <c r="A9" i="13"/>
  <c r="A8" i="13"/>
  <c r="A6" i="13"/>
  <c r="A5" i="13"/>
  <c r="I34" i="13"/>
  <c r="I33" i="13"/>
  <c r="I32" i="13"/>
  <c r="I27" i="13"/>
  <c r="I26" i="13"/>
  <c r="I25" i="13"/>
  <c r="I24" i="13"/>
  <c r="I23" i="13"/>
  <c r="I22" i="13"/>
  <c r="I21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</calcChain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<sst xmlns="http://schemas.openxmlformats.org/spreadsheetml/2006/main" count="1846" uniqueCount="590">
  <si>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</si>
  <si>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</si>
  <si>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</si>
  <si>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</si>
  <si>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</si>
  <si>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</si>
  <si>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</si>
  <si>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</si>
  <si>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</si>
  <si>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</si>
  <si>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</si>
  <si>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</si>
  <si>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</si>
  <si>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</si>
  <si>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</si>
  <si>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</si>
  <si>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</si>
  <si>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</si>
  <si>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</si>
  <si>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</si>
  <si>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</si>
  <si>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</si>
  <si>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</si>
  <si>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</si>
  <si>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</si>
  <si>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</si>
  <si>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</si>
  <si>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</si>
  <si>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</si>
  <si>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</si>
  <si>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</si>
  <si>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</si>
  <si>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</si>
  <si>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</si>
  <si>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</si>
  <si>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</si>
  <si>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</t>
  </si>
  <si>
    <t>- Empty -</t>
  </si>
  <si>
    <t>-</t>
  </si>
  <si>
    <t>LACP</t>
  </si>
  <si>
    <t>Next Hop</t>
  </si>
  <si>
    <t>STP Priorities</t>
  </si>
  <si>
    <t>Password</t>
  </si>
  <si>
    <t>Equipment List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</si>
  <si>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</si>
  <si>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</si>
  <si>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</si>
  <si>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</si>
  <si>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</si>
  <si>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</si>
  <si>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</si>
  <si>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</si>
  <si>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</si>
  <si>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</si>
  <si>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</si>
  <si>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</si>
  <si>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</si>
  <si>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</si>
  <si>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Stacking</t>
  </si>
  <si>
    <t>Stacking/VLT</t>
  </si>
  <si>
    <t>VLT Domain #</t>
  </si>
  <si>
    <t>Name</t>
  </si>
  <si>
    <t>Connector</t>
  </si>
  <si>
    <t>IP Addresses</t>
  </si>
  <si>
    <t>IP /Netmask</t>
  </si>
  <si>
    <t>Routes</t>
  </si>
  <si>
    <t>0.0.0.0 /0</t>
  </si>
  <si>
    <t>VLT Unit ID</t>
  </si>
  <si>
    <t>fortyGig 1/52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</si>
  <si>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</si>
  <si>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</si>
  <si>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</si>
  <si>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</si>
  <si>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</si>
  <si>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</si>
  <si>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</si>
  <si>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</si>
  <si>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</si>
  <si>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</si>
  <si>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</si>
  <si>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</si>
  <si>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</si>
  <si>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</si>
  <si>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</si>
  <si>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</si>
  <si>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</si>
  <si>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</si>
  <si>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</si>
  <si>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</si>
  <si>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</si>
  <si>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</si>
  <si>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</si>
  <si>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</si>
  <si>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</si>
  <si>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</si>
  <si>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</si>
  <si>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</si>
  <si>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</si>
  <si>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</si>
  <si>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</si>
  <si>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</si>
  <si>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</si>
  <si>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</si>
  <si>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</si>
  <si>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</si>
  <si>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</si>
  <si>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</si>
  <si>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</si>
  <si>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</si>
  <si>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</si>
  <si>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</si>
  <si>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</si>
  <si>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</si>
  <si>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</si>
  <si>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</si>
  <si>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</si>
  <si>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</si>
  <si>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</si>
  <si>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</si>
  <si>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</si>
  <si>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</si>
  <si>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</si>
  <si>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</si>
  <si>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</si>
  <si>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</si>
  <si>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</si>
  <si>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</si>
  <si>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</si>
  <si>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</si>
  <si>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</si>
  <si>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</si>
  <si>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</si>
  <si>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</si>
  <si>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</si>
  <si>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</si>
  <si>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</si>
  <si>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</si>
  <si>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</si>
  <si>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</si>
  <si>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</si>
  <si>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</si>
  <si>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</si>
  <si>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</si>
  <si>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</si>
  <si>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</si>
  <si>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</si>
  <si>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</si>
  <si>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</si>
  <si>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</si>
  <si>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</si>
  <si>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</si>
  <si>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</si>
  <si>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</si>
  <si>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</si>
  <si>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</si>
  <si>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</si>
  <si>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</si>
  <si>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</si>
  <si>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</si>
  <si>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</si>
  <si>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</si>
  <si>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</si>
  <si>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</si>
  <si>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</si>
  <si>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</si>
  <si>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</si>
  <si>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VLT Primary Priority</t>
  </si>
  <si>
    <t>STP Mode</t>
  </si>
  <si>
    <t>Disabled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</si>
  <si>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</si>
  <si>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</si>
  <si>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</si>
  <si>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</si>
  <si>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</si>
  <si>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</si>
  <si>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</si>
  <si>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</si>
  <si>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</si>
  <si>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</si>
  <si>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</si>
  <si>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</si>
  <si>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</si>
  <si>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</si>
  <si>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</si>
  <si>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</si>
  <si>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</si>
  <si>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</si>
  <si>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</si>
  <si>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</si>
  <si>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</si>
  <si>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</si>
  <si>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</si>
  <si>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</si>
  <si>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</si>
  <si>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</si>
  <si>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</si>
  <si>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</si>
  <si>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</si>
  <si>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Rapid-PVST (Third Party)</t>
  </si>
  <si>
    <t>PVST+ (Third Party)</t>
  </si>
  <si>
    <t>Ship-To Address</t>
  </si>
  <si>
    <t>Planning Engineer (PE)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</si>
  <si>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</si>
  <si>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</si>
  <si>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</si>
  <si>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</si>
  <si>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</si>
  <si>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</si>
  <si>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</si>
  <si>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</si>
  <si>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</si>
  <si>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OOB</t>
  </si>
  <si>
    <t>Provisioner</t>
  </si>
  <si>
    <t>Private API</t>
  </si>
  <si>
    <t>Nova 1</t>
  </si>
  <si>
    <t>Nova 2</t>
  </si>
  <si>
    <t>Storage 1</t>
  </si>
  <si>
    <t>Storage 2</t>
  </si>
  <si>
    <t>Storage 3</t>
  </si>
  <si>
    <t>iDrac</t>
  </si>
  <si>
    <t>Storage Network</t>
  </si>
  <si>
    <t>Required?</t>
  </si>
  <si>
    <t>yes</t>
  </si>
  <si>
    <t>SAH</t>
  </si>
  <si>
    <t>OS Controller 1</t>
  </si>
  <si>
    <t>OS Controller 2</t>
  </si>
  <si>
    <t>Tenant Network</t>
  </si>
  <si>
    <t>Shutdown</t>
  </si>
  <si>
    <t>Te1/1</t>
  </si>
  <si>
    <t>Te1/2</t>
  </si>
  <si>
    <t>Te1/3</t>
  </si>
  <si>
    <t>Te1/4</t>
  </si>
  <si>
    <t>Te1/5</t>
  </si>
  <si>
    <t>Te1/6</t>
  </si>
  <si>
    <t>Te1/7</t>
  </si>
  <si>
    <t>Te1/8</t>
  </si>
  <si>
    <t>Te1/9</t>
  </si>
  <si>
    <t>Te1/10</t>
  </si>
  <si>
    <t>Te1/11</t>
  </si>
  <si>
    <t>Te1/12</t>
  </si>
  <si>
    <t>Te1/13</t>
  </si>
  <si>
    <t>Te1/14</t>
  </si>
  <si>
    <t>Te1/15</t>
  </si>
  <si>
    <t>Te1/16</t>
  </si>
  <si>
    <t>Te1/17</t>
  </si>
  <si>
    <t>Te1/18</t>
  </si>
  <si>
    <t>Te1/19</t>
  </si>
  <si>
    <t>Te1/20</t>
  </si>
  <si>
    <t>Te1/21</t>
  </si>
  <si>
    <t>Te1/22</t>
  </si>
  <si>
    <t>Te1/23</t>
  </si>
  <si>
    <t>Te1/24</t>
  </si>
  <si>
    <t>Te1/25</t>
  </si>
  <si>
    <t>Te1/26</t>
  </si>
  <si>
    <t>Te1/27</t>
  </si>
  <si>
    <t>Te1/28</t>
  </si>
  <si>
    <t>Te1/29</t>
  </si>
  <si>
    <t>Te1/30</t>
  </si>
  <si>
    <t>Te1/31</t>
  </si>
  <si>
    <t>Te1/32</t>
  </si>
  <si>
    <t>Te1/33</t>
  </si>
  <si>
    <t>Te1/34</t>
  </si>
  <si>
    <t>Te1/35</t>
  </si>
  <si>
    <t>Te1/36</t>
  </si>
  <si>
    <t>Te1/37</t>
  </si>
  <si>
    <t>Te1/38</t>
  </si>
  <si>
    <t>Te1/39</t>
  </si>
  <si>
    <t>Te1/40</t>
  </si>
  <si>
    <t>Te1/41</t>
  </si>
  <si>
    <t>Te1/42</t>
  </si>
  <si>
    <t>Te1/43</t>
  </si>
  <si>
    <t>Te1/44</t>
  </si>
  <si>
    <t>Te1/45</t>
  </si>
  <si>
    <t>Te1/46</t>
  </si>
  <si>
    <t>Te1/47</t>
  </si>
  <si>
    <t>Te1/48</t>
  </si>
  <si>
    <t>fortyGig 1/49</t>
  </si>
  <si>
    <t>fortyGig 1/50</t>
  </si>
  <si>
    <t>fortyGig 1/51</t>
  </si>
  <si>
    <t>fortyGig 1/53</t>
  </si>
  <si>
    <t>fortyGig 1/54</t>
  </si>
  <si>
    <t>Te 1/48</t>
  </si>
  <si>
    <t>VLAN Information</t>
  </si>
  <si>
    <t>Vlan Number</t>
  </si>
  <si>
    <t>Tenant Network Beginning</t>
  </si>
  <si>
    <t>Ceph Storage Cluster Vlan</t>
  </si>
  <si>
    <t>Tenant Network Ending</t>
  </si>
  <si>
    <t>RSTP</t>
  </si>
  <si>
    <t>No</t>
  </si>
  <si>
    <t>DAC-SFP-10G-1M</t>
  </si>
  <si>
    <t>DAC-QSFP-40G-0.5M</t>
  </si>
  <si>
    <t>10/100/1000BaseT</t>
  </si>
  <si>
    <t>DAC-SFP-10G-3M</t>
  </si>
  <si>
    <t>Uplink S4048-1</t>
  </si>
  <si>
    <t>Uplink S3048</t>
  </si>
  <si>
    <t>Uplink S4048-2</t>
  </si>
  <si>
    <t>Port Settings</t>
  </si>
  <si>
    <t>Port State</t>
  </si>
  <si>
    <t>STP Port Type</t>
  </si>
  <si>
    <t>MTU</t>
  </si>
  <si>
    <t>Flow Control</t>
  </si>
  <si>
    <t>No Shutdown</t>
  </si>
  <si>
    <t>RX on, TX off</t>
  </si>
  <si>
    <t>Static</t>
  </si>
  <si>
    <t>RSTP, Edge, Portfast</t>
  </si>
  <si>
    <t>RX on, TX on</t>
  </si>
  <si>
    <t>STACK UNIT 2</t>
  </si>
  <si>
    <t>Network</t>
  </si>
  <si>
    <t>OpenStack Controller</t>
  </si>
  <si>
    <t>OpenStack Compute</t>
  </si>
  <si>
    <t>Not Connected</t>
  </si>
  <si>
    <t>Red Hat Ceph Storage</t>
  </si>
  <si>
    <t>Connected
Tagged</t>
  </si>
  <si>
    <t>Connected
unTagged</t>
  </si>
  <si>
    <r>
      <rPr>
        <b/>
        <vertAlign val="superscript"/>
        <sz val="11"/>
        <color theme="1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(The 1Gbe port is used for provisioning the  during its installation only and can be disconnected afterwards.)</t>
    </r>
  </si>
  <si>
    <t>S4048-1</t>
  </si>
  <si>
    <t>S4048-2</t>
  </si>
  <si>
    <t>Gi 1/1</t>
  </si>
  <si>
    <t>Gi 1/2</t>
  </si>
  <si>
    <t>Gi 1/3</t>
  </si>
  <si>
    <t>Gi 1/4</t>
  </si>
  <si>
    <t>Gi 1/5</t>
  </si>
  <si>
    <t>Gi 1/6</t>
  </si>
  <si>
    <t>Gi 1/7</t>
  </si>
  <si>
    <t>Gi 1/8</t>
  </si>
  <si>
    <t>Gi 1/9</t>
  </si>
  <si>
    <t>Gi 1/10</t>
  </si>
  <si>
    <t>Gi 1/11</t>
  </si>
  <si>
    <t>Gi 1/12</t>
  </si>
  <si>
    <t>Gi 1/13</t>
  </si>
  <si>
    <t>Gi 1/14</t>
  </si>
  <si>
    <t>Gi 1/15</t>
  </si>
  <si>
    <t>Gi 1/16</t>
  </si>
  <si>
    <t>Gi 1/17</t>
  </si>
  <si>
    <t>Gi 1/18</t>
  </si>
  <si>
    <t>Gi 1/19</t>
  </si>
  <si>
    <t>Gi 1/20</t>
  </si>
  <si>
    <t>Gi 1/21</t>
  </si>
  <si>
    <t>Gi 1/22</t>
  </si>
  <si>
    <t>Gi 1/23</t>
  </si>
  <si>
    <t>Gi 1/24</t>
  </si>
  <si>
    <t>Gi 1/25</t>
  </si>
  <si>
    <t>Gi 1/26</t>
  </si>
  <si>
    <t>Gi 1/27</t>
  </si>
  <si>
    <t>Gi 1/28</t>
  </si>
  <si>
    <t>Gi 1/29</t>
  </si>
  <si>
    <t>Gi 1/30</t>
  </si>
  <si>
    <t>Gi 1/31</t>
  </si>
  <si>
    <t>Gi 1/32</t>
  </si>
  <si>
    <t>Gi 1/33</t>
  </si>
  <si>
    <t>Gi 1/34</t>
  </si>
  <si>
    <t>Gi 1/35</t>
  </si>
  <si>
    <t>Gi 1/36</t>
  </si>
  <si>
    <t>Gi 1/37</t>
  </si>
  <si>
    <t>Gi 1/38</t>
  </si>
  <si>
    <t>Gi 1/39</t>
  </si>
  <si>
    <t>Gi 1/40</t>
  </si>
  <si>
    <t>Gi 1/41</t>
  </si>
  <si>
    <t>Gi 1/42</t>
  </si>
  <si>
    <t>Gi 1/43</t>
  </si>
  <si>
    <t>Gi 1/44</t>
  </si>
  <si>
    <t>Gi 1/45</t>
  </si>
  <si>
    <t>Gi 1/46</t>
  </si>
  <si>
    <t>Gi 1/47</t>
  </si>
  <si>
    <t>Gi 1/48</t>
  </si>
  <si>
    <t>Te1/49</t>
  </si>
  <si>
    <t>Te1/51</t>
  </si>
  <si>
    <t>Te1/52</t>
  </si>
  <si>
    <t>Te 1/50</t>
  </si>
  <si>
    <t>Public API Network</t>
  </si>
  <si>
    <t>Management 1/1</t>
  </si>
  <si>
    <t>Te 1/51</t>
  </si>
  <si>
    <t>RSVD for Expansion</t>
  </si>
  <si>
    <t>Flowcontrol</t>
  </si>
  <si>
    <t>Optional</t>
  </si>
  <si>
    <t>Customer Uplink</t>
  </si>
  <si>
    <t>Bond#</t>
  </si>
  <si>
    <t>bond0</t>
  </si>
  <si>
    <t>bond1</t>
  </si>
  <si>
    <t xml:space="preserve">Optional </t>
  </si>
  <si>
    <t>VLTi</t>
  </si>
  <si>
    <t>Mgmt - S4048-1</t>
  </si>
  <si>
    <t>Mgmt - S4048-2</t>
  </si>
  <si>
    <t>OOB-mgmt</t>
  </si>
  <si>
    <t>Switchport</t>
  </si>
  <si>
    <t>n/a</t>
  </si>
  <si>
    <t>Te 1/52</t>
  </si>
  <si>
    <t>10G Uplink to Site</t>
  </si>
  <si>
    <t>40G Uplink to Site</t>
  </si>
  <si>
    <t>S3048-1</t>
  </si>
  <si>
    <t>Optional - EQLX/CMPL</t>
  </si>
  <si>
    <t>iSCSI Cntl1-Port 1</t>
  </si>
  <si>
    <t>iSCSI Cntl1-Port 2</t>
  </si>
  <si>
    <t>iSCSI Cntl2-Port 1</t>
  </si>
  <si>
    <t>iSCSI Cntl2-Port 2</t>
  </si>
  <si>
    <t>1G Public API Access</t>
  </si>
  <si>
    <t>Using IP on VLAN 110</t>
  </si>
  <si>
    <t xml:space="preserve">VLAN 110 has the IP address for gateway on OOB VLAN and the "ethernet mgmt" on S3048-1 is not used. You may want to implement differently depending on your environment. </t>
  </si>
  <si>
    <t>Management 1/1 must terminate on the same VLAN and IP range as S4048-2 management port for the VLT heart beat</t>
  </si>
  <si>
    <t>Management 1/1 must terminate on the same VLAN and IP range as S4048-1 management port for the VLT heart beat</t>
  </si>
  <si>
    <t>192.168.120.1/24</t>
  </si>
  <si>
    <t>192.168.110.1/24</t>
  </si>
  <si>
    <t>STACK UNIT 1</t>
  </si>
  <si>
    <t>Alias</t>
  </si>
  <si>
    <t>Hardware</t>
  </si>
  <si>
    <t>Service Tag</t>
  </si>
  <si>
    <t>CPU</t>
  </si>
  <si>
    <t>RAM</t>
  </si>
  <si>
    <t>Drives</t>
  </si>
  <si>
    <t>BIOS Version</t>
  </si>
  <si>
    <t>iDRAC FW</t>
  </si>
  <si>
    <t>RAID Created</t>
  </si>
  <si>
    <t>Intel X520 Fw</t>
  </si>
  <si>
    <t>R720xd</t>
  </si>
  <si>
    <t>256GB</t>
  </si>
  <si>
    <t>192.168.110.7</t>
  </si>
  <si>
    <t>192.168.120.7</t>
  </si>
  <si>
    <t>192.168.140.7</t>
  </si>
  <si>
    <t>192.168.170.7</t>
  </si>
  <si>
    <t>64GB</t>
  </si>
  <si>
    <t>192.168.110.8</t>
  </si>
  <si>
    <t>192.168.120.8</t>
  </si>
  <si>
    <t>192.168.170.8</t>
  </si>
  <si>
    <t>R630#1</t>
  </si>
  <si>
    <t>192.168.110.9</t>
  </si>
  <si>
    <t>192.168.110.109</t>
  </si>
  <si>
    <t>192.168.120.9</t>
  </si>
  <si>
    <t>192.168.170.9</t>
  </si>
  <si>
    <t>128GB</t>
  </si>
  <si>
    <t>RAID10</t>
  </si>
  <si>
    <t>17.5.10</t>
  </si>
  <si>
    <t>VM on SAH</t>
  </si>
  <si>
    <t>192.168.110.110</t>
  </si>
  <si>
    <t>192.168.120.10</t>
  </si>
  <si>
    <t>192.168.170.10</t>
  </si>
  <si>
    <t>192.168.170.11</t>
  </si>
  <si>
    <t>R630#2</t>
  </si>
  <si>
    <t>192.168.110.12</t>
  </si>
  <si>
    <t>DHCP</t>
  </si>
  <si>
    <t>R630#3</t>
  </si>
  <si>
    <t>192.168.110.13</t>
  </si>
  <si>
    <t>R630#4</t>
  </si>
  <si>
    <t>192.168.110.14</t>
  </si>
  <si>
    <t>R730xd#1</t>
  </si>
  <si>
    <t>192.168.110.15</t>
  </si>
  <si>
    <t>R730xd#2</t>
  </si>
  <si>
    <t>192.168.110.16</t>
  </si>
  <si>
    <t>R730xd#3</t>
  </si>
  <si>
    <t>192.168.110.17</t>
  </si>
  <si>
    <t>192.168.110.18</t>
  </si>
  <si>
    <t>192.168.110.19</t>
  </si>
  <si>
    <t>RAID1+</t>
  </si>
  <si>
    <t>192.168.110.20</t>
  </si>
  <si>
    <t>Group Name</t>
  </si>
  <si>
    <t>Group IP Parameter</t>
  </si>
  <si>
    <t>192.168.170.248</t>
  </si>
  <si>
    <t>sah</t>
  </si>
  <si>
    <t>director</t>
  </si>
  <si>
    <t>nova1</t>
  </si>
  <si>
    <t>nova2</t>
  </si>
  <si>
    <t>cntl0</t>
  </si>
  <si>
    <t>cntl1</t>
  </si>
  <si>
    <t>cntl2</t>
  </si>
  <si>
    <t>nova0</t>
  </si>
  <si>
    <t>stor0</t>
  </si>
  <si>
    <t>stor1</t>
  </si>
  <si>
    <t>stor2</t>
  </si>
  <si>
    <t>rhscon</t>
  </si>
  <si>
    <t>Windows Bastion</t>
  </si>
  <si>
    <t>Red Hat Bastion</t>
  </si>
  <si>
    <t>VM on Stamp host1</t>
  </si>
  <si>
    <t>Stamp's host</t>
  </si>
  <si>
    <t>RHJP1vm</t>
  </si>
  <si>
    <t>WJP1vm</t>
  </si>
  <si>
    <t>192.168.190.7</t>
  </si>
  <si>
    <t>192.168.190.9</t>
  </si>
  <si>
    <t>192.168.190.10</t>
  </si>
  <si>
    <t>192.168.190.11</t>
  </si>
  <si>
    <t>192.168.190.6</t>
  </si>
  <si>
    <t>R630#5</t>
  </si>
  <si>
    <t>R630#6</t>
  </si>
  <si>
    <t>R630#7</t>
  </si>
  <si>
    <t>xxxxxxxx</t>
  </si>
  <si>
    <t xml:space="preserve">Red Hat Director </t>
  </si>
  <si>
    <t>Red Hat Storage Console</t>
  </si>
  <si>
    <t>grpadmin/ Passwordx</t>
  </si>
  <si>
    <t>192.168.170.246</t>
  </si>
  <si>
    <t>192.168.170.247</t>
  </si>
  <si>
    <t>EQL iSCSI Port1</t>
  </si>
  <si>
    <t>EQL iSCSI Port2</t>
  </si>
  <si>
    <t>PS6210-member1</t>
  </si>
  <si>
    <t>PS6210-Group1</t>
  </si>
  <si>
    <t>192.168.190.8</t>
  </si>
  <si>
    <t>Force10 S3048</t>
  </si>
  <si>
    <t>Force10 S4048-1</t>
  </si>
  <si>
    <t>Force10 S4048-2</t>
  </si>
  <si>
    <t>Xeon(R) CPU E5-2650 v4 @ 2.20GHz</t>
  </si>
  <si>
    <t>Xeon(R) CPU E5-2690 v4 @ 2.60GHz</t>
  </si>
  <si>
    <t>Mixed</t>
  </si>
  <si>
    <t>192.168.191.7</t>
  </si>
  <si>
    <t>192.168.191.8</t>
  </si>
  <si>
    <t>Name*</t>
  </si>
  <si>
    <t>OS access to OOB</t>
  </si>
  <si>
    <t xml:space="preserve"> iDRAC's IP</t>
  </si>
  <si>
    <t>Provisioning VLAN</t>
  </si>
  <si>
    <t>Public API Network VLAN</t>
  </si>
  <si>
    <t>External Network VLAN for Tenants</t>
  </si>
  <si>
    <t>Private API Network VLAN</t>
  </si>
  <si>
    <t>Internal Networks VLAN for Tenants</t>
  </si>
  <si>
    <t>Storage Network VLAN</t>
  </si>
  <si>
    <t>Storage Clustering VLAN</t>
  </si>
  <si>
    <t>Management/OOB Network VLAN</t>
  </si>
  <si>
    <t>iDRAC physical connection to the Management/OOB VLAN</t>
  </si>
  <si>
    <t>Tenant Tunneling VLAN for GRE/VXLAN</t>
  </si>
  <si>
    <t xml:space="preserve">Tenant Tunneling </t>
  </si>
  <si>
    <t>External Network for Tenants (Floating IP)</t>
  </si>
  <si>
    <t>em3</t>
  </si>
  <si>
    <t>em4</t>
  </si>
  <si>
    <t>em1</t>
  </si>
  <si>
    <t>em2</t>
  </si>
  <si>
    <t xml:space="preserve">Port </t>
  </si>
  <si>
    <t>P3p1 (verify)</t>
  </si>
  <si>
    <t>P4p1 (verify)</t>
  </si>
  <si>
    <t>P3p2 (verify)</t>
  </si>
  <si>
    <t>P4p2 (verify)</t>
  </si>
  <si>
    <t>Optional - EQLX/CML</t>
  </si>
  <si>
    <t>gw: IP-VLAN-110</t>
  </si>
  <si>
    <t>fw: 9.11(0.0P2)</t>
  </si>
  <si>
    <t>fw: 9.11(0.0)</t>
  </si>
  <si>
    <t>VLAN ID</t>
  </si>
  <si>
    <t>VLAN Description</t>
  </si>
  <si>
    <t xml:space="preserve">Network </t>
  </si>
  <si>
    <t xml:space="preserve">gateway Information </t>
  </si>
  <si>
    <t>OOB-iDRAC</t>
  </si>
  <si>
    <t>192.168.110.0/24</t>
  </si>
  <si>
    <t>192.168.120.0/24</t>
  </si>
  <si>
    <t>Tenant-Tunneling GRE/VXLAN</t>
  </si>
  <si>
    <t>192.168.130.0/24</t>
  </si>
  <si>
    <t>Private API Network</t>
  </si>
  <si>
    <t>192.168.140.0/24</t>
  </si>
  <si>
    <t>no gateway required</t>
  </si>
  <si>
    <t>192.168.170.0/24</t>
  </si>
  <si>
    <t>Storage Clustering Network</t>
  </si>
  <si>
    <t>192.168.180.0/24</t>
  </si>
  <si>
    <t>Public API - Horizon Login</t>
  </si>
  <si>
    <t>192.168.190.0/24</t>
  </si>
  <si>
    <t>External_VM (Floating IPs)</t>
  </si>
  <si>
    <t>192.168.191.0/24</t>
  </si>
  <si>
    <t>201-250</t>
  </si>
  <si>
    <t>Internal Tenant Networks</t>
  </si>
  <si>
    <t>192.168.201-250.0/24</t>
  </si>
  <si>
    <t>external gateway: 192.168.191.1</t>
  </si>
  <si>
    <t>external gateway: 192.168.190.1</t>
  </si>
  <si>
    <t xml:space="preserve">S3048 gateway: 192.168.110.1 </t>
  </si>
  <si>
    <t>S3048 gateway:  192.168.120.1</t>
  </si>
  <si>
    <t>OS Controller 0</t>
  </si>
  <si>
    <t>Nova 0</t>
  </si>
  <si>
    <t>Storage 0</t>
  </si>
  <si>
    <t>EQL_FW: 9.05</t>
  </si>
  <si>
    <t>192.168.110.2</t>
  </si>
  <si>
    <t>192.168.110.3</t>
  </si>
  <si>
    <t>username/password</t>
  </si>
  <si>
    <t>Controller0</t>
  </si>
  <si>
    <t>Controller1</t>
  </si>
  <si>
    <t>Controller2</t>
  </si>
  <si>
    <t>DHCP Ranges&gt;&gt;</t>
  </si>
  <si>
    <t>192.168.190.12</t>
  </si>
  <si>
    <t>192.168.190.13</t>
  </si>
  <si>
    <t>192.168.190.14</t>
  </si>
  <si>
    <t>192.168.190.150-200</t>
  </si>
  <si>
    <t>192.168.140.150-200</t>
  </si>
  <si>
    <t>192.168.170.150-200</t>
  </si>
  <si>
    <t>192.168.180.150-200</t>
  </si>
  <si>
    <t>2.3.4</t>
  </si>
  <si>
    <t>2.41.40.40</t>
  </si>
  <si>
    <t>Compute0</t>
  </si>
  <si>
    <t>Compute1</t>
  </si>
  <si>
    <t>Compute2</t>
  </si>
  <si>
    <t>Storage0</t>
  </si>
  <si>
    <t>Storage1</t>
  </si>
  <si>
    <t>Storage2</t>
  </si>
  <si>
    <t>&gt;&gt;&gt;&gt;&gt;&gt;&gt;&gt;&gt;&gt;&gt;&gt;&gt;&gt;&gt;&gt;&gt;&gt;</t>
  </si>
  <si>
    <t>&gt;&gt;&gt;&gt;&gt;&gt;&gt;&gt;&gt;&gt;&gt;&gt;&gt;&gt;&gt;&gt;</t>
  </si>
  <si>
    <t>&gt;&gt;&gt;&gt;&gt;&gt;&gt;&gt;&gt;&gt;&gt;&gt;&gt;&gt;&gt;&gt;&gt;</t>
  </si>
  <si>
    <t>sah-Anaconda IP</t>
  </si>
  <si>
    <t>Dell Solution Admin Host</t>
  </si>
  <si>
    <t>SAH Anaconda NIC</t>
  </si>
  <si>
    <t>switchport</t>
  </si>
  <si>
    <t xml:space="preserve"> Enable support for GRE/VXLAN</t>
  </si>
  <si>
    <t>no gateways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</si>
</sst>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4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10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8" fillId="0" borderId="0" applyNumberFormat="0" applyFill="0" applyBorder="0" applyAlignment="0" applyProtection="0"/>
  </cellStyleXfs>
  <cellXfs count="340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89" fillId="0" borderId="45" xfId="0" applyFont="1" applyFill="1" applyBorder="1" applyAlignment="1">
      <alignment horizontal="center"/>
    </xf>
    <xf numFmtId="0" fontId="89" fillId="0" borderId="46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0" fillId="0" borderId="45" xfId="0" applyFont="1" applyFill="1" applyBorder="1" applyAlignment="1">
      <alignment horizontal="center"/>
    </xf>
    <xf numFmtId="0" fontId="90" fillId="0" borderId="46" xfId="0" applyFont="1" applyFill="1" applyBorder="1" applyAlignment="1">
      <alignment horizontal="center"/>
    </xf>
    <xf numFmtId="0" fontId="90" fillId="0" borderId="45" xfId="0" applyNumberFormat="1" applyFont="1" applyFill="1" applyBorder="1" applyAlignment="1">
      <alignment horizontal="center"/>
    </xf>
    <xf numFmtId="3" fontId="0" fillId="0" borderId="46" xfId="0" quotePrefix="1" applyNumberFormat="1" applyFont="1" applyFill="1" applyBorder="1" applyAlignment="1">
      <alignment horizontal="center"/>
    </xf>
    <xf numFmtId="0" fontId="0" fillId="25" borderId="34" xfId="0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36" borderId="62" xfId="0" applyFill="1" applyBorder="1" applyAlignment="1" applyProtection="1">
      <alignment horizontal="center"/>
    </xf>
    <xf numFmtId="0" fontId="0" fillId="32" borderId="37" xfId="0" applyFont="1" applyFill="1" applyBorder="1" applyAlignment="1" applyProtection="1">
      <alignment horizontal="left"/>
    </xf>
    <xf numFmtId="0" fontId="0" fillId="33" borderId="37" xfId="0" applyFont="1" applyFill="1" applyBorder="1" applyAlignment="1" applyProtection="1">
      <alignment horizontal="left"/>
    </xf>
    <xf numFmtId="0" fontId="36" fillId="36" borderId="62" xfId="0" applyFont="1" applyFill="1" applyBorder="1" applyAlignment="1" applyProtection="1"/>
    <xf numFmtId="0" fontId="0" fillId="0" borderId="0" xfId="0" applyFill="1"/>
    <xf numFmtId="0" fontId="0" fillId="0" borderId="0" xfId="0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/>
    <xf numFmtId="0" fontId="0" fillId="0" borderId="0" xfId="0" applyFill="1" applyBorder="1"/>
    <xf numFmtId="0" fontId="0" fillId="30" borderId="38" xfId="0" applyFill="1" applyBorder="1" applyProtection="1">
      <protection locked="0"/>
    </xf>
    <xf numFmtId="0" fontId="0" fillId="30" borderId="41" xfId="0" applyFill="1" applyBorder="1" applyProtection="1">
      <protection locked="0"/>
    </xf>
    <xf numFmtId="0" fontId="46" fillId="31" borderId="46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0" fillId="0" borderId="0" xfId="0" applyFill="1" applyAlignment="1"/>
    <xf numFmtId="0" fontId="92" fillId="0" borderId="46" xfId="0" applyFont="1" applyFill="1" applyBorder="1" applyAlignment="1">
      <alignment horizontal="center"/>
    </xf>
    <xf numFmtId="0" fontId="46" fillId="31" borderId="52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3" fontId="90" fillId="0" borderId="46" xfId="0" quotePrefix="1" applyNumberFormat="1" applyFont="1" applyFill="1" applyBorder="1" applyAlignment="1">
      <alignment horizontal="center"/>
    </xf>
    <xf numFmtId="0" fontId="36" fillId="0" borderId="46" xfId="0" applyFont="1" applyFill="1" applyBorder="1" applyAlignment="1">
      <alignment horizontal="center"/>
    </xf>
    <xf numFmtId="49" fontId="36" fillId="0" borderId="0" xfId="0" applyNumberFormat="1" applyFont="1" applyFill="1" applyAlignment="1">
      <alignment horizontal="center"/>
    </xf>
    <xf numFmtId="0" fontId="36" fillId="0" borderId="45" xfId="0" applyFont="1" applyFill="1" applyBorder="1" applyAlignment="1">
      <alignment horizontal="center"/>
    </xf>
    <xf numFmtId="0" fontId="36" fillId="89" borderId="6" xfId="0" applyFont="1" applyFill="1" applyBorder="1" applyAlignment="1">
      <alignment horizontal="center" vertical="center" wrapText="1"/>
    </xf>
    <xf numFmtId="0" fontId="36" fillId="89" borderId="0" xfId="0" applyFont="1" applyFill="1" applyBorder="1" applyAlignment="1">
      <alignment horizontal="center" vertical="center" wrapText="1"/>
    </xf>
    <xf numFmtId="0" fontId="36" fillId="90" borderId="6" xfId="0" applyFont="1" applyFill="1" applyBorder="1" applyAlignment="1">
      <alignment horizontal="left" vertical="center" wrapText="1"/>
    </xf>
    <xf numFmtId="0" fontId="0" fillId="91" borderId="6" xfId="0" applyFont="1" applyFill="1" applyBorder="1" applyAlignment="1">
      <alignment horizontal="left" vertical="center" wrapText="1"/>
    </xf>
    <xf numFmtId="0" fontId="0" fillId="92" borderId="6" xfId="0" applyFont="1" applyFill="1" applyBorder="1" applyAlignment="1">
      <alignment horizontal="left" vertical="center" wrapText="1"/>
    </xf>
    <xf numFmtId="0" fontId="0" fillId="30" borderId="6" xfId="0" applyFont="1" applyFill="1" applyBorder="1" applyAlignment="1">
      <alignment horizontal="left" vertical="center" wrapText="1"/>
    </xf>
    <xf numFmtId="0" fontId="0" fillId="39" borderId="87" xfId="0" applyFill="1" applyBorder="1"/>
    <xf numFmtId="0" fontId="0" fillId="93" borderId="6" xfId="0" applyFont="1" applyFill="1" applyBorder="1" applyAlignment="1">
      <alignment horizontal="left" vertical="center" wrapText="1"/>
    </xf>
    <xf numFmtId="0" fontId="0" fillId="94" borderId="6" xfId="0" applyFont="1" applyFill="1" applyBorder="1" applyAlignment="1">
      <alignment horizontal="left" vertical="center" wrapText="1"/>
    </xf>
    <xf numFmtId="0" fontId="0" fillId="34" borderId="6" xfId="0" applyFont="1" applyFill="1" applyBorder="1" applyAlignment="1">
      <alignment horizontal="left" vertical="center" wrapText="1"/>
    </xf>
    <xf numFmtId="0" fontId="0" fillId="0" borderId="6" xfId="0" applyBorder="1"/>
    <xf numFmtId="0" fontId="0" fillId="34" borderId="6" xfId="0" applyFont="1" applyFill="1" applyBorder="1"/>
    <xf numFmtId="0" fontId="0" fillId="94" borderId="6" xfId="0" applyFont="1" applyFill="1" applyBorder="1"/>
    <xf numFmtId="0" fontId="0" fillId="91" borderId="6" xfId="0" applyFont="1" applyFill="1" applyBorder="1" applyAlignment="1">
      <alignment horizontal="left"/>
    </xf>
    <xf numFmtId="0" fontId="0" fillId="0" borderId="6" xfId="0" applyFill="1" applyBorder="1"/>
    <xf numFmtId="0" fontId="0" fillId="0" borderId="6" xfId="0" applyFont="1" applyFill="1" applyBorder="1" applyAlignment="1">
      <alignment horizontal="left" vertical="center" wrapText="1"/>
    </xf>
    <xf numFmtId="0" fontId="0" fillId="0" borderId="87" xfId="0" applyFill="1" applyBorder="1"/>
    <xf numFmtId="0" fontId="0" fillId="0" borderId="60" xfId="0" applyFill="1" applyBorder="1"/>
    <xf numFmtId="0" fontId="0" fillId="0" borderId="17" xfId="0" applyFill="1" applyBorder="1"/>
    <xf numFmtId="0" fontId="36" fillId="95" borderId="6" xfId="0" applyFont="1" applyFill="1" applyBorder="1"/>
    <xf numFmtId="0" fontId="0" fillId="95" borderId="6" xfId="0" applyFill="1" applyBorder="1"/>
    <xf numFmtId="0" fontId="36" fillId="92" borderId="6" xfId="0" applyFont="1" applyFill="1" applyBorder="1"/>
    <xf numFmtId="0" fontId="0" fillId="0" borderId="58" xfId="0" applyBorder="1"/>
    <xf numFmtId="0" fontId="93" fillId="0" borderId="6" xfId="0" applyFont="1" applyBorder="1"/>
    <xf numFmtId="0" fontId="0" fillId="95" borderId="6" xfId="0" applyFont="1" applyFill="1" applyBorder="1"/>
    <xf numFmtId="0" fontId="0" fillId="90" borderId="6" xfId="0" applyFont="1" applyFill="1" applyBorder="1" applyAlignment="1">
      <alignment horizontal="center" vertical="center" wrapText="1"/>
    </xf>
    <xf numFmtId="0" fontId="0" fillId="90" borderId="6" xfId="0" applyFont="1" applyFill="1" applyBorder="1" applyAlignment="1">
      <alignment horizontal="left" vertical="center" wrapText="1"/>
    </xf>
    <xf numFmtId="0" fontId="36" fillId="0" borderId="6" xfId="0" applyFont="1" applyBorder="1"/>
    <xf numFmtId="0" fontId="0" fillId="0" borderId="0" xfId="0" applyFont="1" applyAlignment="1">
      <alignment horizontal="center"/>
    </xf>
    <xf numFmtId="0" fontId="0" fillId="96" borderId="6" xfId="0" applyFont="1" applyFill="1" applyBorder="1" applyAlignment="1">
      <alignment horizontal="center"/>
    </xf>
    <xf numFmtId="0" fontId="0" fillId="100" borderId="6" xfId="0" applyFont="1" applyFill="1" applyBorder="1" applyAlignment="1">
      <alignment horizontal="center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7" borderId="58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8" fillId="0" borderId="58" xfId="1629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36" fillId="33" borderId="86" xfId="0" applyFont="1" applyFill="1" applyBorder="1" applyAlignment="1">
      <alignment horizontal="left" wrapText="1"/>
    </xf>
    <xf numFmtId="0" fontId="36" fillId="33" borderId="0" xfId="0" applyFont="1" applyFill="1" applyBorder="1" applyAlignment="1">
      <alignment horizontal="left" wrapText="1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0" fillId="30" borderId="47" xfId="0" applyFill="1" applyBorder="1" applyAlignment="1" applyProtection="1">
      <alignment horizontal="center"/>
      <protection locked="0"/>
    </xf>
    <xf numFmtId="0" fontId="46" fillId="31" borderId="50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3" borderId="47" xfId="0" applyFont="1" applyFill="1" applyBorder="1" applyAlignment="1">
      <alignment horizontal="left"/>
    </xf>
    <xf numFmtId="0" fontId="46" fillId="31" borderId="52" xfId="0" applyFont="1" applyFill="1" applyBorder="1" applyAlignment="1">
      <alignment horizontal="center"/>
    </xf>
    <xf numFmtId="0" fontId="46" fillId="31" borderId="48" xfId="0" applyFont="1" applyFill="1" applyBorder="1" applyAlignment="1">
      <alignment horizontal="center"/>
    </xf>
    <xf numFmtId="0" fontId="46" fillId="31" borderId="49" xfId="0" applyFont="1" applyFill="1" applyBorder="1" applyAlignment="1">
      <alignment horizontal="center"/>
    </xf>
    <xf numFmtId="0" fontId="46" fillId="31" borderId="57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36" fillId="32" borderId="47" xfId="0" applyFont="1" applyFill="1" applyBorder="1" applyAlignment="1">
      <alignment horizontal="left"/>
    </xf>
    <xf numFmtId="0" fontId="0" fillId="34" borderId="47" xfId="0" applyFill="1" applyBorder="1" applyAlignment="1">
      <alignment horizontal="center"/>
    </xf>
    <xf numFmtId="0" fontId="36" fillId="38" borderId="47" xfId="0" applyFont="1" applyFill="1" applyBorder="1" applyAlignment="1">
      <alignment horizontal="left"/>
    </xf>
    <xf numFmtId="0" fontId="36" fillId="32" borderId="47" xfId="0" applyFont="1" applyFill="1" applyBorder="1" applyAlignment="1"/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0" fillId="34" borderId="48" xfId="0" applyFill="1" applyBorder="1" applyAlignment="1" applyProtection="1">
      <alignment horizontal="center"/>
      <protection locked="0"/>
    </xf>
    <xf numFmtId="0" fontId="0" fillId="34" borderId="49" xfId="0" applyFill="1" applyBorder="1" applyAlignment="1" applyProtection="1">
      <alignment horizontal="center"/>
      <protection locked="0"/>
    </xf>
    <xf numFmtId="0" fontId="0" fillId="34" borderId="57" xfId="0" applyFill="1" applyBorder="1" applyAlignment="1" applyProtection="1">
      <alignment horizontal="center"/>
      <protection locked="0"/>
    </xf>
    <xf numFmtId="0" fontId="36" fillId="38" borderId="48" xfId="0" applyFont="1" applyFill="1" applyBorder="1" applyAlignment="1"/>
    <xf numFmtId="0" fontId="36" fillId="38" borderId="49" xfId="0" applyFont="1" applyFill="1" applyBorder="1" applyAlignment="1"/>
    <xf numFmtId="0" fontId="36" fillId="38" borderId="57" xfId="0" applyFont="1" applyFill="1" applyBorder="1" applyAlignment="1"/>
    <xf numFmtId="0" fontId="36" fillId="32" borderId="48" xfId="0" applyFont="1" applyFill="1" applyBorder="1" applyAlignment="1">
      <alignment horizontal="left"/>
    </xf>
    <xf numFmtId="0" fontId="36" fillId="32" borderId="49" xfId="0" applyFont="1" applyFill="1" applyBorder="1" applyAlignment="1">
      <alignment horizontal="left"/>
    </xf>
    <xf numFmtId="0" fontId="36" fillId="32" borderId="57" xfId="0" applyFont="1" applyFill="1" applyBorder="1" applyAlignment="1">
      <alignment horizontal="left"/>
    </xf>
    <xf numFmtId="0" fontId="0" fillId="30" borderId="48" xfId="0" applyFill="1" applyBorder="1" applyAlignment="1" applyProtection="1">
      <alignment horizontal="center"/>
      <protection locked="0"/>
    </xf>
    <xf numFmtId="0" fontId="0" fillId="30" borderId="49" xfId="0" applyFill="1" applyBorder="1" applyAlignment="1" applyProtection="1">
      <alignment horizontal="center"/>
      <protection locked="0"/>
    </xf>
    <xf numFmtId="0" fontId="0" fillId="30" borderId="57" xfId="0" applyFill="1" applyBorder="1" applyAlignment="1" applyProtection="1">
      <alignment horizontal="center"/>
      <protection locked="0"/>
    </xf>
    <xf numFmtId="0" fontId="0" fillId="0" borderId="0" xfId="0" applyAlignment="1">
      <alignment horizontal="left" vertical="top" wrapText="1"/>
    </xf>
    <xf numFmtId="0" fontId="36" fillId="36" borderId="48" xfId="0" applyFont="1" applyFill="1" applyBorder="1" applyAlignment="1"/>
    <xf numFmtId="0" fontId="36" fillId="36" borderId="57" xfId="0" applyFont="1" applyFill="1" applyBorder="1" applyAlignment="1"/>
    <xf numFmtId="0" fontId="36" fillId="33" borderId="48" xfId="0" applyFont="1" applyFill="1" applyBorder="1" applyAlignment="1">
      <alignment horizontal="left"/>
    </xf>
    <xf numFmtId="0" fontId="36" fillId="33" borderId="57" xfId="0" applyFont="1" applyFill="1" applyBorder="1" applyAlignment="1">
      <alignment horizontal="left"/>
    </xf>
    <xf numFmtId="0" fontId="0" fillId="34" borderId="48" xfId="0" applyFill="1" applyBorder="1" applyAlignment="1">
      <alignment horizontal="center"/>
    </xf>
    <xf numFmtId="0" fontId="0" fillId="34" borderId="49" xfId="0" applyFill="1" applyBorder="1" applyAlignment="1">
      <alignment horizontal="center"/>
    </xf>
    <xf numFmtId="0" fontId="0" fillId="34" borderId="57" xfId="0" applyFill="1" applyBorder="1" applyAlignment="1">
      <alignment horizontal="center"/>
    </xf>
    <xf numFmtId="0" fontId="36" fillId="38" borderId="48" xfId="0" applyFont="1" applyFill="1" applyBorder="1" applyAlignment="1">
      <alignment horizontal="left"/>
    </xf>
    <xf numFmtId="0" fontId="36" fillId="38" borderId="49" xfId="0" applyFont="1" applyFill="1" applyBorder="1" applyAlignment="1">
      <alignment horizontal="left"/>
    </xf>
    <xf numFmtId="0" fontId="36" fillId="38" borderId="57" xfId="0" applyFont="1" applyFill="1" applyBorder="1" applyAlignment="1">
      <alignment horizontal="left"/>
    </xf>
    <xf numFmtId="0" fontId="36" fillId="32" borderId="48" xfId="0" applyFont="1" applyFill="1" applyBorder="1" applyAlignment="1"/>
    <xf numFmtId="0" fontId="36" fillId="32" borderId="49" xfId="0" applyFont="1" applyFill="1" applyBorder="1" applyAlignment="1"/>
    <xf numFmtId="0" fontId="36" fillId="32" borderId="57" xfId="0" applyFont="1" applyFill="1" applyBorder="1" applyAlignment="1"/>
    <xf numFmtId="0" fontId="0" fillId="30" borderId="6" xfId="0" applyFont="1" applyFill="1" applyBorder="1" applyAlignment="1">
      <alignment horizontal="center"/>
    </xf>
    <xf numFmtId="0" fontId="0" fillId="97" borderId="6" xfId="0" applyFont="1" applyFill="1" applyBorder="1" applyAlignment="1">
      <alignment horizontal="center"/>
    </xf>
    <xf numFmtId="0" fontId="0" fillId="90" borderId="6" xfId="0" applyFont="1" applyFill="1" applyBorder="1" applyAlignment="1">
      <alignment horizontal="center"/>
    </xf>
    <xf numFmtId="0" fontId="0" fillId="95" borderId="6" xfId="0" applyFont="1" applyFill="1" applyBorder="1" applyAlignment="1">
      <alignment horizontal="center"/>
    </xf>
    <xf numFmtId="0" fontId="0" fillId="98" borderId="6" xfId="0" applyFont="1" applyFill="1" applyBorder="1" applyAlignment="1">
      <alignment horizontal="center"/>
    </xf>
    <xf numFmtId="0" fontId="0" fillId="94" borderId="6" xfId="0" applyFont="1" applyFill="1" applyBorder="1" applyAlignment="1">
      <alignment horizontal="center"/>
    </xf>
    <xf numFmtId="0" fontId="0" fillId="99" borderId="6" xfId="0" applyFont="1" applyFill="1" applyBorder="1" applyAlignment="1">
      <alignment horizontal="center"/>
    </xf>
    <xf numFmtId="0" fontId="36" fillId="91" borderId="6" xfId="0" applyFont="1" applyFill="1" applyBorder="1" applyAlignment="1">
      <alignment horizontal="left" vertical="center" wrapText="1"/>
    </xf>
    <xf numFmtId="0" fontId="36" fillId="91" borderId="6" xfId="0" applyFont="1" applyFill="1" applyBorder="1" applyAlignment="1">
      <alignment horizontal="left"/>
    </xf>
    <xf numFmtId="0" fontId="0" fillId="97" borderId="58" xfId="0" applyFont="1" applyFill="1" applyBorder="1" applyAlignment="1">
      <alignment horizontal="center"/>
    </xf>
    <xf numFmtId="0" fontId="0" fillId="97" borderId="59" xfId="0" applyFont="1" applyFill="1" applyBorder="1" applyAlignment="1">
      <alignment horizontal="center"/>
    </xf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70"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0</xdr:row>
          <xdr:rowOff>38100</xdr:rowOff>
        </xdr:from>
        <xdr:to>
          <xdr:col>10</xdr:col>
          <xdr:colOff>336550</xdr:colOff>
          <xdr:row>45</xdr:row>
          <xdr:rowOff>6350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177742</xdr:colOff>
      <xdr:row>43</xdr:row>
      <xdr:rowOff>127042</xdr:rowOff>
    </xdr:to>
    <xdr:grpSp>
      <xdr:nvGrpSpPr>
        <xdr:cNvPr id="56323" name="Group 3"/>
        <xdr:cNvGrpSpPr>
          <a:grpSpLocks noChangeAspect="1"/>
        </xdr:cNvGrpSpPr>
      </xdr:nvGrpSpPr>
      <xdr:grpSpPr bwMode="auto">
        <a:xfrm>
          <a:off x="0" y="0"/>
          <a:ext cx="10567930" cy="8834480"/>
          <a:chOff x="0" y="0"/>
          <a:chExt cx="1660" cy="1381"/>
        </a:xfrm>
      </xdr:grpSpPr>
      <xdr:sp macro="" textlink="">
        <xdr:nvSpPr>
          <xdr:cNvPr id="56322" name="AutoShape 2"/>
          <xdr:cNvSpPr>
            <a:spLocks noChangeAspect="1" noChangeArrowheads="1" noTextEdit="1"/>
          </xdr:cNvSpPr>
        </xdr:nvSpPr>
        <xdr:spPr bwMode="auto">
          <a:xfrm>
            <a:off x="0" y="0"/>
            <a:ext cx="1658" cy="137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pic>
        <xdr:nvPicPr>
          <xdr:cNvPr id="5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Texturizer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660" cy="138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98777</xdr:colOff>
      <xdr:row>25</xdr:row>
      <xdr:rowOff>183444</xdr:rowOff>
    </xdr:from>
    <xdr:to>
      <xdr:col>5</xdr:col>
      <xdr:colOff>1072443</xdr:colOff>
      <xdr:row>32</xdr:row>
      <xdr:rowOff>98777</xdr:rowOff>
    </xdr:to>
    <xdr:sp macro="" textlink="">
      <xdr:nvSpPr>
        <xdr:cNvPr id="2" name="TextBox 1"/>
        <xdr:cNvSpPr txBox="1"/>
      </xdr:nvSpPr>
      <xdr:spPr>
        <a:xfrm>
          <a:off x="98777" y="5319888"/>
          <a:ext cx="7436555" cy="1248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* DHCP </a:t>
          </a:r>
          <a:r>
            <a:rPr lang="en-US" sz="1100">
              <a:latin typeface="Arial Black" panose="020B0A04020102020204" pitchFamily="34" charset="0"/>
            </a:rPr>
            <a:t>used in sample - 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each install results with randomly assigned numbers</a:t>
          </a: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 and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 names in each group</a:t>
          </a: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in our example:   see "Hardware" column C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R630#2 to R630#4 - all nodes will be randomly named as cntl0, cntl1, or cntl2 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R630#5 to R630#7 - all nodes will be randomly named as nova0, nova1, or nova2 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R730xd#1 to R730xd#3 - all nodes will be randomly named as stor0, stor1, or stor2  </a:t>
          </a:r>
          <a:endParaRPr lang="en-US" sz="800" b="0">
            <a:solidFill>
              <a:schemeClr val="dk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235323</xdr:colOff>
      <xdr:row>19</xdr:row>
      <xdr:rowOff>134470</xdr:rowOff>
    </xdr:from>
    <xdr:to>
      <xdr:col>23</xdr:col>
      <xdr:colOff>118784</xdr:colOff>
      <xdr:row>26</xdr:row>
      <xdr:rowOff>1288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323" y="3753970"/>
          <a:ext cx="4029637" cy="12003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22</xdr:row>
      <xdr:rowOff>0</xdr:rowOff>
    </xdr:from>
    <xdr:to>
      <xdr:col>25</xdr:col>
      <xdr:colOff>331696</xdr:colOff>
      <xdr:row>28</xdr:row>
      <xdr:rowOff>57318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4191000"/>
          <a:ext cx="4029637" cy="12003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23</xdr:row>
      <xdr:rowOff>0</xdr:rowOff>
    </xdr:from>
    <xdr:to>
      <xdr:col>24</xdr:col>
      <xdr:colOff>314887</xdr:colOff>
      <xdr:row>28</xdr:row>
      <xdr:rowOff>38268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81500"/>
          <a:ext cx="4029637" cy="12003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BERT_SHIPMAN\Documents\Jobs\Active\EAST%20CAROLINA%20UNIV-P1220476\Updated%20Network%20Sheet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lutions.one.dell.com/00_EDT-AES/Processes/VMWARE/test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_EDT-AES\Processes\VMWARE\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ution Tab"/>
      <sheetName val="Overview"/>
      <sheetName val="Contact"/>
      <sheetName val="Equipment List"/>
      <sheetName val="Network Topology"/>
      <sheetName val="Storage Topology"/>
      <sheetName val="Survey - NET"/>
      <sheetName val="Verification - Contact Info"/>
      <sheetName val="Verification - Summary"/>
      <sheetName val="Verification - PS Series"/>
      <sheetName val="N3000_ 1"/>
      <sheetName val="N3000_ 2"/>
      <sheetName val="S4048-ON_ 1"/>
      <sheetName val="S4048-ON_ 2"/>
      <sheetName val="S4048-ON_ 3"/>
      <sheetName val="S4048-ON_ 4"/>
    </sheetNames>
    <sheetDataSet>
      <sheetData sheetId="0"/>
      <sheetData sheetId="1"/>
      <sheetData sheetId="2">
        <row r="1302">
          <cell r="B1302" t="str">
            <v>_1</v>
          </cell>
        </row>
        <row r="1303">
          <cell r="B1303" t="str">
            <v>Ajit Mohan</v>
          </cell>
        </row>
        <row r="1304">
          <cell r="B1304" t="str">
            <v>Andres Perales</v>
          </cell>
        </row>
        <row r="1305">
          <cell r="B1305" t="str">
            <v>Bob Hopping</v>
          </cell>
        </row>
        <row r="1306">
          <cell r="B1306" t="str">
            <v>Brad Ocampo</v>
          </cell>
        </row>
        <row r="1307">
          <cell r="B1307" t="str">
            <v>Cheryl Pocino</v>
          </cell>
        </row>
        <row r="1308">
          <cell r="B1308" t="str">
            <v>Chris Weber</v>
          </cell>
        </row>
        <row r="1309">
          <cell r="B1309" t="str">
            <v>Dale Hamilton</v>
          </cell>
        </row>
        <row r="1310">
          <cell r="B1310" t="str">
            <v>Danny Shortlidge</v>
          </cell>
        </row>
        <row r="1311">
          <cell r="B1311" t="str">
            <v>Deterio Moss</v>
          </cell>
        </row>
        <row r="1312">
          <cell r="B1312" t="str">
            <v>Elliot Wu</v>
          </cell>
        </row>
        <row r="1313">
          <cell r="B1313" t="str">
            <v>Fernano Suarez</v>
          </cell>
        </row>
        <row r="1314">
          <cell r="B1314" t="str">
            <v>Gabe Owens</v>
          </cell>
        </row>
        <row r="1315">
          <cell r="B1315" t="str">
            <v>Greg Splitt</v>
          </cell>
        </row>
        <row r="1316">
          <cell r="B1316" t="str">
            <v>Jared Busby</v>
          </cell>
        </row>
        <row r="1317">
          <cell r="B1317" t="str">
            <v>Jeff Broderick</v>
          </cell>
        </row>
        <row r="1318">
          <cell r="B1318" t="str">
            <v>Jeff Kammen</v>
          </cell>
        </row>
        <row r="1319">
          <cell r="B1319" t="str">
            <v>Jim Stone</v>
          </cell>
        </row>
        <row r="1320">
          <cell r="B1320" t="str">
            <v>Joe Silveri</v>
          </cell>
        </row>
        <row r="1321">
          <cell r="B1321" t="str">
            <v>John Redington</v>
          </cell>
        </row>
        <row r="1322">
          <cell r="B1322" t="str">
            <v>John Trischler</v>
          </cell>
        </row>
        <row r="1323">
          <cell r="B1323" t="str">
            <v>Lance Renfrew</v>
          </cell>
        </row>
        <row r="1324">
          <cell r="B1324" t="str">
            <v>Matt Hannon</v>
          </cell>
        </row>
        <row r="1325">
          <cell r="B1325" t="str">
            <v>Matt Roth</v>
          </cell>
        </row>
        <row r="1326">
          <cell r="B1326" t="str">
            <v>Neel Seshan</v>
          </cell>
        </row>
        <row r="1327">
          <cell r="B1327" t="str">
            <v>Richard Hou</v>
          </cell>
        </row>
        <row r="1328">
          <cell r="B1328" t="str">
            <v>Rick Bales</v>
          </cell>
        </row>
        <row r="1329">
          <cell r="B1329" t="str">
            <v>Rob Quiriconi</v>
          </cell>
        </row>
        <row r="1330">
          <cell r="B1330" t="str">
            <v>Robert Shipman</v>
          </cell>
        </row>
        <row r="1331">
          <cell r="B1331" t="str">
            <v>Ruben Ramirez</v>
          </cell>
        </row>
        <row r="1332">
          <cell r="B1332" t="str">
            <v>Santosh Murarka</v>
          </cell>
        </row>
        <row r="1333">
          <cell r="B1333" t="str">
            <v>Scot Rodgers</v>
          </cell>
        </row>
        <row r="1334">
          <cell r="B1334" t="str">
            <v>Shawn Leleux</v>
          </cell>
        </row>
        <row r="1338">
          <cell r="B1338" t="str">
            <v>Ariel Navalo</v>
          </cell>
        </row>
        <row r="1339">
          <cell r="B1339" t="str">
            <v>Claudio Salgado</v>
          </cell>
        </row>
        <row r="1340">
          <cell r="B1340" t="str">
            <v>Fernando Suárez</v>
          </cell>
        </row>
        <row r="1341">
          <cell r="B1341" t="str">
            <v>Ivan Osorio</v>
          </cell>
        </row>
        <row r="1342">
          <cell r="B1342" t="str">
            <v>Javier Bonino</v>
          </cell>
        </row>
        <row r="1343">
          <cell r="B1343" t="str">
            <v>Mariano Torres</v>
          </cell>
        </row>
        <row r="1344">
          <cell r="B1344" t="str">
            <v>Rene Suescun</v>
          </cell>
        </row>
        <row r="1345">
          <cell r="B1345" t="str">
            <v>Rialdo Rodriguez</v>
          </cell>
        </row>
        <row r="1346">
          <cell r="B1346" t="str">
            <v>Roberto Lopez</v>
          </cell>
        </row>
        <row r="1350">
          <cell r="B1350" t="str">
            <v>Anderson Santana</v>
          </cell>
        </row>
        <row r="1351">
          <cell r="B1351" t="str">
            <v>Clever Diniz</v>
          </cell>
        </row>
        <row r="1352">
          <cell r="B1352" t="str">
            <v>Devanir Teixeira</v>
          </cell>
        </row>
        <row r="1353">
          <cell r="B1353" t="str">
            <v>Glaucia Rodrigues</v>
          </cell>
        </row>
        <row r="1354">
          <cell r="B1354" t="str">
            <v>Jacques Zibenberg</v>
          </cell>
        </row>
        <row r="1355">
          <cell r="B1355" t="str">
            <v>Luis Burti</v>
          </cell>
        </row>
        <row r="1356">
          <cell r="B1356" t="str">
            <v>Manoel Martins</v>
          </cell>
        </row>
        <row r="1357">
          <cell r="B1357" t="str">
            <v>R Araujo</v>
          </cell>
        </row>
        <row r="1358">
          <cell r="B1358" t="str">
            <v>Rafael Hegele</v>
          </cell>
        </row>
        <row r="1359">
          <cell r="B1359" t="str">
            <v>Renan Poletti</v>
          </cell>
        </row>
        <row r="1360">
          <cell r="B1360" t="str">
            <v>Renzo Granados</v>
          </cell>
        </row>
        <row r="1361">
          <cell r="B1361" t="str">
            <v>Rodrigo Gazineu</v>
          </cell>
        </row>
        <row r="1362">
          <cell r="B1362" t="str">
            <v>Silvio Simionatto</v>
          </cell>
        </row>
        <row r="1367">
          <cell r="B1367" t="str">
            <v>Alistair Bowden</v>
          </cell>
        </row>
        <row r="1368">
          <cell r="B1368" t="str">
            <v>Andrew Hirst</v>
          </cell>
        </row>
        <row r="1369">
          <cell r="B1369" t="str">
            <v>Dale Newson</v>
          </cell>
        </row>
        <row r="1370">
          <cell r="B1370" t="str">
            <v>Daniel Alonso</v>
          </cell>
        </row>
        <row r="1371">
          <cell r="B1371" t="str">
            <v>Den Trusty</v>
          </cell>
        </row>
        <row r="1372">
          <cell r="B1372" t="str">
            <v>Ekkehard Appel</v>
          </cell>
        </row>
        <row r="1373">
          <cell r="B1373" t="str">
            <v>George Hails</v>
          </cell>
        </row>
        <row r="1374">
          <cell r="B1374" t="str">
            <v>Glenn Andersen</v>
          </cell>
        </row>
        <row r="1375">
          <cell r="B1375" t="str">
            <v>Jairo Alvarez</v>
          </cell>
        </row>
        <row r="1376">
          <cell r="B1376" t="str">
            <v>Jan Sykora</v>
          </cell>
        </row>
        <row r="1377">
          <cell r="B1377" t="str">
            <v>Jean-Christophe Lemeunier</v>
          </cell>
        </row>
        <row r="1378">
          <cell r="B1378" t="str">
            <v>Jeroen Huisman</v>
          </cell>
        </row>
        <row r="1379">
          <cell r="B1379" t="str">
            <v>Hans-Henrik Kaiser</v>
          </cell>
        </row>
        <row r="1380">
          <cell r="B1380" t="str">
            <v>Marc Sattel</v>
          </cell>
        </row>
        <row r="1381">
          <cell r="B1381" t="str">
            <v>Marco Seleski</v>
          </cell>
        </row>
        <row r="1382">
          <cell r="B1382" t="str">
            <v>Max Sangalli</v>
          </cell>
        </row>
        <row r="1383">
          <cell r="B1383" t="str">
            <v>Nathalie Colavitti</v>
          </cell>
        </row>
        <row r="1384">
          <cell r="B1384" t="str">
            <v>Oliver Kinzel</v>
          </cell>
        </row>
        <row r="1385">
          <cell r="B1385" t="str">
            <v>Olivier Delamare</v>
          </cell>
        </row>
        <row r="1386">
          <cell r="B1386" t="str">
            <v>Phil Tarr</v>
          </cell>
        </row>
        <row r="1387">
          <cell r="B1387" t="str">
            <v>Rainer Fuerst</v>
          </cell>
        </row>
        <row r="1388">
          <cell r="B1388" t="str">
            <v>Simon Riordan</v>
          </cell>
        </row>
        <row r="1389">
          <cell r="B1389" t="str">
            <v>Tomas Hoglund</v>
          </cell>
        </row>
        <row r="1392">
          <cell r="B1392" t="str">
            <v>_1</v>
          </cell>
        </row>
        <row r="1393">
          <cell r="B1393" t="str">
            <v>Arvind G</v>
          </cell>
        </row>
        <row r="1394">
          <cell r="B1394" t="str">
            <v>Chithirai Selvan</v>
          </cell>
        </row>
        <row r="1395">
          <cell r="B1395" t="str">
            <v>Elmer Mendoza</v>
          </cell>
        </row>
        <row r="1396">
          <cell r="B1396" t="str">
            <v>Farhan Dhanshe</v>
          </cell>
        </row>
        <row r="1397">
          <cell r="B1397" t="str">
            <v>Keiichi Hosaka</v>
          </cell>
        </row>
        <row r="1398">
          <cell r="B1398" t="str">
            <v>Nick Clewer</v>
          </cell>
        </row>
        <row r="1399">
          <cell r="B1399" t="str">
            <v>Richard Yao</v>
          </cell>
        </row>
        <row r="1400">
          <cell r="B1400" t="str">
            <v>Sankar CR</v>
          </cell>
        </row>
        <row r="1401">
          <cell r="B1401" t="str">
            <v>Tyrone Dimacali</v>
          </cell>
        </row>
        <row r="1402">
          <cell r="B1402" t="str">
            <v>Uday Shankar Rao K N</v>
          </cell>
        </row>
        <row r="1403">
          <cell r="B1403" t="str">
            <v>Virendra Nayak</v>
          </cell>
        </row>
        <row r="1422">
          <cell r="B1422" t="str">
            <v>_1</v>
          </cell>
        </row>
        <row r="1423">
          <cell r="B1423" t="str">
            <v>Adrianne Taylor</v>
          </cell>
        </row>
        <row r="1424">
          <cell r="B1424" t="str">
            <v>Andrea Parker</v>
          </cell>
        </row>
        <row r="1425">
          <cell r="B1425" t="str">
            <v>Cary Widauf</v>
          </cell>
        </row>
        <row r="1426">
          <cell r="B1426" t="str">
            <v>Cathy Deguchi</v>
          </cell>
        </row>
        <row r="1427">
          <cell r="B1427" t="str">
            <v>Charmaine Elarabi</v>
          </cell>
        </row>
        <row r="1428">
          <cell r="B1428" t="str">
            <v>Danielle Hartman</v>
          </cell>
        </row>
        <row r="1429">
          <cell r="B1429" t="str">
            <v>Darla Brown</v>
          </cell>
        </row>
        <row r="1430">
          <cell r="B1430" t="str">
            <v>Debby Carter</v>
          </cell>
        </row>
        <row r="1431">
          <cell r="B1431" t="str">
            <v>Debbie Griffith</v>
          </cell>
        </row>
        <row r="1432">
          <cell r="B1432" t="str">
            <v>Doug Thompson</v>
          </cell>
        </row>
        <row r="1433">
          <cell r="B1433" t="str">
            <v>Iftekhar Ahmed (Iffy)</v>
          </cell>
        </row>
        <row r="1434">
          <cell r="B1434" t="str">
            <v>Jamie Gresham</v>
          </cell>
        </row>
        <row r="1435">
          <cell r="B1435" t="str">
            <v>Jason Cage</v>
          </cell>
        </row>
        <row r="1436">
          <cell r="B1436" t="str">
            <v>Jenn Walsh</v>
          </cell>
        </row>
        <row r="1437">
          <cell r="B1437" t="str">
            <v>Jennifer Allison</v>
          </cell>
        </row>
        <row r="1438">
          <cell r="B1438" t="str">
            <v>Jennifer Chrismer</v>
          </cell>
        </row>
        <row r="1439">
          <cell r="B1439" t="str">
            <v>Jennifer Whitacre</v>
          </cell>
        </row>
        <row r="1440">
          <cell r="B1440" t="str">
            <v>Jonathan Rosenthal</v>
          </cell>
        </row>
        <row r="1441">
          <cell r="B1441" t="str">
            <v>Karin Petrovich</v>
          </cell>
        </row>
        <row r="1442">
          <cell r="B1442" t="str">
            <v>Kevin Lyon</v>
          </cell>
        </row>
        <row r="1443">
          <cell r="B1443" t="str">
            <v>Kim Gaines</v>
          </cell>
        </row>
        <row r="1444">
          <cell r="B1444" t="str">
            <v>Lissa Dickinson</v>
          </cell>
        </row>
        <row r="1445">
          <cell r="B1445" t="str">
            <v>Manuel Gaspard</v>
          </cell>
        </row>
        <row r="1446">
          <cell r="B1446" t="str">
            <v>Mark Wientjes</v>
          </cell>
        </row>
        <row r="1447">
          <cell r="B1447" t="str">
            <v>Mary Flores</v>
          </cell>
        </row>
        <row r="1448">
          <cell r="B1448" t="str">
            <v>Melanie Killebrew</v>
          </cell>
        </row>
        <row r="1449">
          <cell r="B1449" t="str">
            <v>Melissa Martin</v>
          </cell>
        </row>
        <row r="1450">
          <cell r="B1450" t="str">
            <v>Ophelia Betondo</v>
          </cell>
        </row>
        <row r="1451">
          <cell r="B1451" t="str">
            <v>Ovied Lacy</v>
          </cell>
        </row>
        <row r="1452">
          <cell r="B1452" t="str">
            <v>Pam Jones</v>
          </cell>
        </row>
        <row r="1453">
          <cell r="B1453" t="str">
            <v>Rebecca Palomo</v>
          </cell>
        </row>
        <row r="1454">
          <cell r="B1454" t="str">
            <v>Robbie Timmer</v>
          </cell>
        </row>
        <row r="1455">
          <cell r="B1455" t="str">
            <v>Robin Halsey</v>
          </cell>
        </row>
        <row r="1456">
          <cell r="B1456" t="str">
            <v>Sam Fallon</v>
          </cell>
        </row>
        <row r="1457">
          <cell r="B1457" t="str">
            <v>Scott Jacobs</v>
          </cell>
        </row>
        <row r="1458">
          <cell r="B1458" t="str">
            <v>Steve Wallbrown</v>
          </cell>
        </row>
        <row r="1459">
          <cell r="B1459" t="str">
            <v>Suzan Randall</v>
          </cell>
        </row>
        <row r="1460">
          <cell r="B1460" t="str">
            <v>Veronica Morgan</v>
          </cell>
        </row>
        <row r="1461">
          <cell r="B1461" t="str">
            <v>Zack Lum</v>
          </cell>
        </row>
        <row r="1468">
          <cell r="B1468" t="str">
            <v>Adriana Baquero</v>
          </cell>
        </row>
        <row r="1469">
          <cell r="B1469" t="str">
            <v>Carlos Mora</v>
          </cell>
        </row>
        <row r="1470">
          <cell r="B1470" t="str">
            <v>Carolina Esteves</v>
          </cell>
        </row>
        <row r="1471">
          <cell r="B1471" t="str">
            <v>Danisa Saldivia</v>
          </cell>
        </row>
        <row r="1472">
          <cell r="B1472" t="str">
            <v>Daniel Gutierrez</v>
          </cell>
        </row>
        <row r="1473">
          <cell r="B1473" t="str">
            <v>Dianey_Castillo</v>
          </cell>
        </row>
        <row r="1474">
          <cell r="B1474" t="str">
            <v>Edmundo Vargas</v>
          </cell>
        </row>
        <row r="1475">
          <cell r="B1475" t="str">
            <v>Fernando Banz</v>
          </cell>
        </row>
        <row r="1476">
          <cell r="B1476" t="str">
            <v>Jazmin Woodley</v>
          </cell>
        </row>
        <row r="1477">
          <cell r="B1477" t="str">
            <v>Luis Almanzar</v>
          </cell>
        </row>
        <row r="1478">
          <cell r="B1478" t="str">
            <v>Mariana Arce</v>
          </cell>
        </row>
        <row r="1479">
          <cell r="B1479" t="str">
            <v>Olga Herazo</v>
          </cell>
        </row>
        <row r="1480">
          <cell r="B1480" t="str">
            <v>Paulo Neira</v>
          </cell>
        </row>
        <row r="1481">
          <cell r="B1481" t="str">
            <v>Rafael Lastra</v>
          </cell>
        </row>
        <row r="1482">
          <cell r="B1482" t="str">
            <v>Rolando Miranda</v>
          </cell>
        </row>
        <row r="1483">
          <cell r="B1483" t="str">
            <v>Saul Reyes</v>
          </cell>
        </row>
        <row r="1484">
          <cell r="B1484" t="str">
            <v>Sebastian Krupkin</v>
          </cell>
        </row>
        <row r="1487">
          <cell r="B1487" t="str">
            <v>Acio Selbach</v>
          </cell>
        </row>
        <row r="1488">
          <cell r="B1488" t="str">
            <v>Antonio Steponovicius</v>
          </cell>
        </row>
        <row r="1489">
          <cell r="B1489" t="str">
            <v>Carlos Rabelo</v>
          </cell>
        </row>
        <row r="1490">
          <cell r="B1490" t="str">
            <v>Ester Belem</v>
          </cell>
        </row>
        <row r="1491">
          <cell r="B1491" t="str">
            <v>Fabio Giordani</v>
          </cell>
        </row>
        <row r="1492">
          <cell r="B1492" t="str">
            <v>Fernando Menegoli</v>
          </cell>
        </row>
        <row r="1493">
          <cell r="B1493" t="str">
            <v>Heraldo Gobbi</v>
          </cell>
        </row>
        <row r="1494">
          <cell r="B1494" t="str">
            <v>Lucas Azevedo</v>
          </cell>
        </row>
        <row r="1495">
          <cell r="B1495" t="str">
            <v>Luiz Christofoletti</v>
          </cell>
        </row>
        <row r="1496">
          <cell r="B1496" t="str">
            <v>Rogerio Garcia</v>
          </cell>
        </row>
        <row r="1500">
          <cell r="B1500" t="str">
            <v>Andrew Chomiczewski</v>
          </cell>
        </row>
        <row r="1501">
          <cell r="B1501" t="str">
            <v>Bill Mack</v>
          </cell>
        </row>
        <row r="1502">
          <cell r="B1502" t="str">
            <v>Breno Lastra</v>
          </cell>
        </row>
        <row r="1503">
          <cell r="B1503" t="str">
            <v>Cheryl Pocino</v>
          </cell>
        </row>
        <row r="1504">
          <cell r="B1504" t="str">
            <v>Chuck Baker</v>
          </cell>
        </row>
        <row r="1505">
          <cell r="B1505" t="str">
            <v>Daniel F Medina</v>
          </cell>
        </row>
        <row r="1506">
          <cell r="B1506" t="str">
            <v>Dave Iannacone</v>
          </cell>
        </row>
        <row r="1507">
          <cell r="B1507" t="str">
            <v>Josh Lammle</v>
          </cell>
        </row>
        <row r="1508">
          <cell r="B1508" t="str">
            <v>Kristi Kees</v>
          </cell>
        </row>
        <row r="1509">
          <cell r="B1509" t="str">
            <v>Manish K Bajaj</v>
          </cell>
        </row>
        <row r="1510">
          <cell r="B1510" t="str">
            <v>Matthew Hannon</v>
          </cell>
        </row>
        <row r="1511">
          <cell r="B1511" t="str">
            <v>Marino Wijay</v>
          </cell>
        </row>
        <row r="1512">
          <cell r="B1512" t="str">
            <v>Michael Hatcher</v>
          </cell>
        </row>
        <row r="1513">
          <cell r="B1513" t="str">
            <v>Paul Tichy</v>
          </cell>
        </row>
        <row r="1514">
          <cell r="B1514" t="str">
            <v>Prithvi Rai</v>
          </cell>
        </row>
        <row r="1515">
          <cell r="B1515" t="str">
            <v>Robert Shipman</v>
          </cell>
        </row>
        <row r="1516">
          <cell r="B1516" t="str">
            <v>Steve Spadafora</v>
          </cell>
        </row>
        <row r="1517">
          <cell r="B1517" t="str">
            <v>Terry Dickerson</v>
          </cell>
        </row>
        <row r="1518">
          <cell r="B1518" t="str">
            <v>Wagner Mota</v>
          </cell>
        </row>
        <row r="1521">
          <cell r="B1521" t="str">
            <v>Daniel Ilizaliturri</v>
          </cell>
        </row>
        <row r="1522">
          <cell r="B1522" t="str">
            <v>Omar Rojas</v>
          </cell>
        </row>
        <row r="1523">
          <cell r="B1523" t="str">
            <v>Ricardo Barron</v>
          </cell>
        </row>
        <row r="1527">
          <cell r="B1527" t="str">
            <v>Aline Collar</v>
          </cell>
        </row>
        <row r="1528">
          <cell r="B1528" t="str">
            <v>Angelina Chen</v>
          </cell>
        </row>
        <row r="1529">
          <cell r="B1529" t="str">
            <v>Anna O'Driscoll</v>
          </cell>
        </row>
        <row r="1530">
          <cell r="B1530" t="str">
            <v>Apryl K</v>
          </cell>
        </row>
        <row r="1531">
          <cell r="B1531" t="str">
            <v>Artem Nedostup</v>
          </cell>
        </row>
        <row r="1532">
          <cell r="B1532" t="str">
            <v>Ashish Honnavar</v>
          </cell>
        </row>
        <row r="1533">
          <cell r="B1533" t="str">
            <v>Ayoub El Fakir</v>
          </cell>
        </row>
        <row r="1534">
          <cell r="B1534" t="str">
            <v>Balasubramanic Balas</v>
          </cell>
        </row>
        <row r="1535">
          <cell r="B1535" t="str">
            <v>Brian Smith</v>
          </cell>
        </row>
        <row r="1536">
          <cell r="B1536" t="str">
            <v>Bud Saunders</v>
          </cell>
        </row>
        <row r="1537">
          <cell r="B1537" t="str">
            <v>C R Rodriguez</v>
          </cell>
        </row>
        <row r="1538">
          <cell r="B1538" t="str">
            <v>Camila Raines</v>
          </cell>
        </row>
        <row r="1539">
          <cell r="B1539" t="str">
            <v>Candy Yang</v>
          </cell>
        </row>
        <row r="1540">
          <cell r="B1540" t="str">
            <v>Carlos Lopez</v>
          </cell>
        </row>
        <row r="1541">
          <cell r="B1541" t="str">
            <v>Celyn Chen</v>
          </cell>
        </row>
        <row r="1542">
          <cell r="B1542" t="str">
            <v>Chad Brock</v>
          </cell>
        </row>
        <row r="1543">
          <cell r="B1543" t="str">
            <v>Chris Quintero</v>
          </cell>
        </row>
        <row r="1544">
          <cell r="B1544" t="str">
            <v>Claudia Hogan</v>
          </cell>
        </row>
        <row r="1545">
          <cell r="B1545" t="str">
            <v>Cristiano Adamoli</v>
          </cell>
        </row>
        <row r="1546">
          <cell r="B1546" t="str">
            <v>David Barnard</v>
          </cell>
        </row>
        <row r="1547">
          <cell r="B1547" t="str">
            <v>Dennis Gilby</v>
          </cell>
        </row>
        <row r="1548">
          <cell r="B1548" t="str">
            <v>Devinda Rathnayake</v>
          </cell>
        </row>
        <row r="1549">
          <cell r="B1549" t="str">
            <v>Dirk Zimmerman</v>
          </cell>
        </row>
        <row r="1550">
          <cell r="B1550" t="str">
            <v>Donna Reil</v>
          </cell>
        </row>
        <row r="1551">
          <cell r="B1551" t="str">
            <v>Ean Mei Chuah</v>
          </cell>
        </row>
        <row r="1552">
          <cell r="B1552" t="str">
            <v>Elynn Cheung</v>
          </cell>
        </row>
        <row r="1553">
          <cell r="B1553" t="str">
            <v>Hanet Liao</v>
          </cell>
        </row>
        <row r="1554">
          <cell r="B1554" t="str">
            <v>Hiew Hooi Feng</v>
          </cell>
        </row>
        <row r="1555">
          <cell r="B1555" t="str">
            <v>Hong Tin Chee</v>
          </cell>
        </row>
        <row r="1556">
          <cell r="B1556" t="str">
            <v>Hui Fang Quah</v>
          </cell>
        </row>
        <row r="1557">
          <cell r="B1557" t="str">
            <v>Igor Ribeiro</v>
          </cell>
        </row>
        <row r="1558">
          <cell r="B1558" t="str">
            <v>Jack Zuhosky</v>
          </cell>
        </row>
        <row r="1559">
          <cell r="B1559" t="str">
            <v>Jane Liu</v>
          </cell>
        </row>
        <row r="1560">
          <cell r="B1560" t="str">
            <v>Jason Harris</v>
          </cell>
        </row>
        <row r="1561">
          <cell r="B1561" t="str">
            <v>Jayashree Shetty</v>
          </cell>
        </row>
        <row r="1562">
          <cell r="B1562" t="str">
            <v>Jesse Lawson</v>
          </cell>
        </row>
        <row r="1563">
          <cell r="B1563" t="str">
            <v>Jessica Springer</v>
          </cell>
        </row>
        <row r="1564">
          <cell r="B1564" t="str">
            <v>Joan Wong</v>
          </cell>
        </row>
        <row r="1565">
          <cell r="B1565" t="str">
            <v>Joe Gutierrez</v>
          </cell>
        </row>
        <row r="1566">
          <cell r="B1566" t="str">
            <v>Jorge Martinez</v>
          </cell>
        </row>
        <row r="1567">
          <cell r="B1567" t="str">
            <v>Joshua Herrera</v>
          </cell>
        </row>
        <row r="1568">
          <cell r="B1568" t="str">
            <v>Karen Lu</v>
          </cell>
        </row>
        <row r="1569">
          <cell r="B1569" t="str">
            <v>Kuldeep Buch</v>
          </cell>
        </row>
        <row r="1570">
          <cell r="B1570" t="str">
            <v>Kyle Yarkosky</v>
          </cell>
        </row>
        <row r="1571">
          <cell r="B1571" t="str">
            <v>Lalitha Ramachandran</v>
          </cell>
        </row>
        <row r="1572">
          <cell r="B1572" t="str">
            <v>Leelavadee Ploom</v>
          </cell>
        </row>
        <row r="1573">
          <cell r="B1573" t="str">
            <v>Li Jien Yong</v>
          </cell>
        </row>
        <row r="1574">
          <cell r="B1574" t="str">
            <v>Luiz Dunham</v>
          </cell>
        </row>
        <row r="1575">
          <cell r="B1575" t="str">
            <v>Lynn Li</v>
          </cell>
        </row>
        <row r="1576">
          <cell r="B1576" t="str">
            <v>M Mansour</v>
          </cell>
        </row>
        <row r="1577">
          <cell r="B1577" t="str">
            <v>Masayuki Nakajima</v>
          </cell>
        </row>
        <row r="1578">
          <cell r="B1578" t="str">
            <v>Melissa Buckner</v>
          </cell>
        </row>
        <row r="1579">
          <cell r="B1579" t="str">
            <v>Michelle Fontaine</v>
          </cell>
        </row>
        <row r="1580">
          <cell r="B1580" t="str">
            <v>Pedro Torelly</v>
          </cell>
        </row>
        <row r="1581">
          <cell r="B1581" t="str">
            <v>Prashanth Sharma</v>
          </cell>
        </row>
        <row r="1582">
          <cell r="B1582" t="str">
            <v>Rashmi Shanthappa</v>
          </cell>
        </row>
        <row r="1583">
          <cell r="B1583" t="str">
            <v>Rene Cleymans</v>
          </cell>
        </row>
        <row r="1584">
          <cell r="B1584" t="str">
            <v>Revathi SL</v>
          </cell>
        </row>
        <row r="1585">
          <cell r="B1585" t="str">
            <v>Riccardo Sebastianel</v>
          </cell>
        </row>
        <row r="1586">
          <cell r="B1586" t="str">
            <v>Rizwan Rehman</v>
          </cell>
        </row>
        <row r="1587">
          <cell r="B1587" t="str">
            <v>Robert Willeford</v>
          </cell>
        </row>
        <row r="1588">
          <cell r="B1588" t="str">
            <v>Sebastian Schmidt</v>
          </cell>
        </row>
        <row r="1589">
          <cell r="B1589" t="str">
            <v>Shobha Naik</v>
          </cell>
        </row>
        <row r="1590">
          <cell r="B1590" t="str">
            <v>Siong Yee Lim</v>
          </cell>
        </row>
        <row r="1591">
          <cell r="B1591" t="str">
            <v>Siti Hamnah Binti Da</v>
          </cell>
        </row>
        <row r="1592">
          <cell r="B1592" t="str">
            <v>Suzanna Royal-Rannig</v>
          </cell>
        </row>
        <row r="1593">
          <cell r="B1593" t="str">
            <v>Takaaki Kitana</v>
          </cell>
        </row>
        <row r="1594">
          <cell r="B1594" t="str">
            <v>Thambirajah Yoges</v>
          </cell>
        </row>
        <row r="1595">
          <cell r="B1595" t="str">
            <v>Trish Fowler</v>
          </cell>
        </row>
        <row r="1596">
          <cell r="B1596" t="str">
            <v>Vanessa Proenca</v>
          </cell>
        </row>
        <row r="1597">
          <cell r="B1597" t="str">
            <v>Vinay G</v>
          </cell>
        </row>
        <row r="1598">
          <cell r="B1598" t="str">
            <v>Vinod Vaniyankandy</v>
          </cell>
        </row>
        <row r="1599">
          <cell r="B1599" t="str">
            <v>Viviane Valentim</v>
          </cell>
        </row>
        <row r="1600">
          <cell r="B1600" t="str">
            <v>Yanling C</v>
          </cell>
        </row>
      </sheetData>
      <sheetData sheetId="3"/>
      <sheetData sheetId="4"/>
      <sheetData sheetId="5"/>
      <sheetData sheetId="6">
        <row r="466">
          <cell r="B466" t="str">
            <v>Yes/No Validation</v>
          </cell>
        </row>
        <row r="467">
          <cell r="B467" t="str">
            <v>No</v>
          </cell>
        </row>
        <row r="468">
          <cell r="B468" t="str">
            <v>Yes</v>
          </cell>
        </row>
        <row r="470">
          <cell r="B470" t="str">
            <v>Deployment Type</v>
          </cell>
        </row>
        <row r="471">
          <cell r="B471" t="str">
            <v>Expansion</v>
          </cell>
        </row>
        <row r="472">
          <cell r="B472" t="str">
            <v>Greenfield</v>
          </cell>
        </row>
        <row r="473">
          <cell r="B473" t="str">
            <v>Replacement</v>
          </cell>
        </row>
        <row r="475">
          <cell r="B475" t="str">
            <v>C13/C14</v>
          </cell>
        </row>
        <row r="476">
          <cell r="B476" t="str">
            <v>NEMA 5-15</v>
          </cell>
        </row>
        <row r="477">
          <cell r="B477" t="str">
            <v>C19/C20</v>
          </cell>
        </row>
        <row r="478">
          <cell r="B478" t="str">
            <v>C13/14 &amp; C19/C20</v>
          </cell>
        </row>
        <row r="480">
          <cell r="B480" t="str">
            <v>Yes</v>
          </cell>
        </row>
        <row r="481">
          <cell r="B481" t="str">
            <v>No</v>
          </cell>
        </row>
        <row r="483">
          <cell r="B483" t="str">
            <v>Yes</v>
          </cell>
        </row>
        <row r="484">
          <cell r="B484" t="str">
            <v>No</v>
          </cell>
        </row>
        <row r="485">
          <cell r="B485" t="str">
            <v>N/A</v>
          </cell>
        </row>
        <row r="487">
          <cell r="B487" t="str">
            <v>Windows 2012</v>
          </cell>
        </row>
        <row r="488">
          <cell r="B488" t="str">
            <v>Windows 2008r2 SP1</v>
          </cell>
        </row>
        <row r="489">
          <cell r="B489" t="str">
            <v>Windows 2008 SP2</v>
          </cell>
        </row>
        <row r="490">
          <cell r="B490" t="str">
            <v>Windows 8</v>
          </cell>
        </row>
        <row r="491">
          <cell r="B491" t="str">
            <v>Windows 7 SP1</v>
          </cell>
        </row>
        <row r="492">
          <cell r="B492" t="str">
            <v>Windows 10 tbd</v>
          </cell>
        </row>
        <row r="493">
          <cell r="B493" t="str">
            <v>tbd</v>
          </cell>
        </row>
        <row r="494">
          <cell r="B494" t="str">
            <v>tbd</v>
          </cell>
        </row>
        <row r="495">
          <cell r="B495" t="str">
            <v>tbd</v>
          </cell>
        </row>
        <row r="496">
          <cell r="B496" t="str">
            <v>tbd</v>
          </cell>
        </row>
        <row r="499">
          <cell r="B499" t="str">
            <v>LAG</v>
          </cell>
        </row>
        <row r="500">
          <cell r="B500" t="str">
            <v>Stacked</v>
          </cell>
        </row>
        <row r="501">
          <cell r="B501" t="str">
            <v>Virtual Stack</v>
          </cell>
        </row>
        <row r="503">
          <cell r="B503" t="str">
            <v>N/A</v>
          </cell>
        </row>
        <row r="504">
          <cell r="B504" t="str">
            <v>Static</v>
          </cell>
        </row>
        <row r="505">
          <cell r="B505" t="str">
            <v>LACP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69" dataDxfId="168">
  <autoFilter ref="B4:E9"/>
  <sortState ref="B2:E120">
    <sortCondition ref="B1:B120"/>
  </sortState>
  <tableColumns count="4">
    <tableColumn id="1" name="Dell Order#" dataDxfId="167"/>
    <tableColumn id="2" name="SKU #" dataDxfId="166"/>
    <tableColumn id="3" name="Description" dataDxfId="165"/>
    <tableColumn id="4" name="Qty" dataDxfId="16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8" name="Table16" displayName="Table16" ref="AC3:AC27" totalsRowShown="0" headerRowDxfId="136" dataDxfId="135">
  <autoFilter ref="AC3:AC27"/>
  <tableColumns count="1">
    <tableColumn id="1" name="Syslog Facility" dataDxfId="134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44" name="Table144" displayName="Table144" ref="G3:G9" totalsRowShown="0" headerRowDxfId="133" dataDxfId="132">
  <autoFilter ref="G3:G9"/>
  <tableColumns count="1">
    <tableColumn id="1" name="Login Methods" dataDxfId="131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6" name="Table144177" displayName="Table144177" ref="I3:I8" totalsRowShown="0" headerRowDxfId="130" dataDxfId="129">
  <autoFilter ref="I3:I8"/>
  <tableColumns count="1">
    <tableColumn id="1" name="Enable Methods" dataDxfId="128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7" name="Table144177178" displayName="Table144177178" ref="K3:K8" totalsRowShown="0" headerRowDxfId="127" dataDxfId="126">
  <autoFilter ref="K3:K8"/>
  <tableColumns count="1">
    <tableColumn id="1" name="Exec Methods" dataDxfId="125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8" name="Table144177178179" displayName="Table144177178179" ref="M3:M6" totalsRowShown="0" headerRowDxfId="124" dataDxfId="123">
  <autoFilter ref="M3:M6"/>
  <tableColumns count="1">
    <tableColumn id="1" name="Commands Methods" dataDxfId="122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79" name="Table144177178179180" displayName="Table144177178179180" ref="O3:O5" totalsRowShown="0" headerRowDxfId="121" dataDxfId="120">
  <autoFilter ref="O3:O5"/>
  <tableColumns count="1">
    <tableColumn id="1" name="Config-Commands" dataDxfId="119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188" name="Table144177178179180189" displayName="Table144177178179180189" ref="Q3:Q4" totalsRowShown="0" headerRowDxfId="118" dataDxfId="117">
  <autoFilter ref="Q3:Q4"/>
  <tableColumns count="1">
    <tableColumn id="1" name="Accounting" dataDxfId="116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id="43" name="Table222144" displayName="Table222144" ref="E4:P57" totalsRowShown="0" headerRowDxfId="115" dataDxfId="114">
  <autoFilter ref="E4:P57"/>
  <tableColumns count="12">
    <tableColumn id="1" name="Name" dataDxfId="113"/>
    <tableColumn id="5" name="Connector" dataDxfId="112"/>
    <tableColumn id="2" name="Device Name" dataDxfId="111"/>
    <tableColumn id="3" name="Port" dataDxfId="110"/>
    <tableColumn id="4" name="Untagged" dataDxfId="109"/>
    <tableColumn id="8" name="Tagged" dataDxfId="108"/>
    <tableColumn id="11" name="Port State" dataDxfId="107"/>
    <tableColumn id="10" name="STP Port Type" dataDxfId="106"/>
    <tableColumn id="9" name="MTU" dataDxfId="105"/>
    <tableColumn id="12" name="Flowcontrol" dataDxfId="104"/>
    <tableColumn id="6" name="#" dataDxfId="103"/>
    <tableColumn id="7" name="Mode" dataDxfId="102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2" name="Table29521013" displayName="Table29521013" ref="A15:C23" totalsRowShown="0" headerRowDxfId="101" dataDxfId="100">
  <autoFilter ref="A15:C23"/>
  <tableColumns count="3">
    <tableColumn id="1" name="Interface" dataDxfId="99"/>
    <tableColumn id="2" name="IP /Netmask" dataDxfId="98"/>
    <tableColumn id="3" name="Required?" dataDxfId="97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3" name="Table30531114" displayName="Table30531114" ref="A26:C29" totalsRowShown="0" headerRowDxfId="96" dataDxfId="95" tableBorderDxfId="94">
  <autoFilter ref="A26:C29"/>
  <tableColumns count="3">
    <tableColumn id="1" name="Destination" dataDxfId="93"/>
    <tableColumn id="2" name="Next Hop" dataDxfId="92"/>
    <tableColumn id="3" name="Required?" dataDxfId="9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63" dataDxfId="162">
  <autoFilter ref="G4:G7"/>
  <tableColumns count="1">
    <tableColumn id="1" name="Legend" dataDxfId="161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14" name="Table37591215" displayName="Table37591215" ref="A4:C13" totalsRowShown="0" headerRowDxfId="90" dataDxfId="89" tableBorderDxfId="88">
  <autoFilter ref="A4:C13"/>
  <tableColumns count="3">
    <tableColumn id="1" name="ID" dataDxfId="87"/>
    <tableColumn id="2" name="Description" dataDxfId="86"/>
    <tableColumn id="3" name="Required?" dataDxfId="85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9" name="Table22213210" displayName="Table22213210" ref="E3:Q58" totalsRowShown="0" headerRowDxfId="84" dataDxfId="83">
  <autoFilter ref="E3:Q58"/>
  <tableColumns count="13">
    <tableColumn id="1" name="Name" dataDxfId="82"/>
    <tableColumn id="5" name="Connector" dataDxfId="81"/>
    <tableColumn id="2" name="Device Name" dataDxfId="80"/>
    <tableColumn id="3" name="Port" dataDxfId="79"/>
    <tableColumn id="4" name="Untagged" dataDxfId="78"/>
    <tableColumn id="8" name="Tagged" dataDxfId="77"/>
    <tableColumn id="9" name="Bond#"/>
    <tableColumn id="12" name="Port State"/>
    <tableColumn id="11" name="STP Port Type"/>
    <tableColumn id="13" name="MTU"/>
    <tableColumn id="10" name="Flow Control"/>
    <tableColumn id="6" name="#" dataDxfId="76"/>
    <tableColumn id="7" name="Mode" dataDxfId="75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19" name="Table305311121820" displayName="Table305311121820" ref="A29:B32" totalsRowShown="0" headerRowDxfId="74" dataDxfId="73" tableBorderDxfId="72">
  <autoFilter ref="A29:B32"/>
  <tableColumns count="2">
    <tableColumn id="1" name="Destination" dataDxfId="71"/>
    <tableColumn id="2" name="Next Hop" dataDxfId="70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0" name="Table2952101316171921" displayName="Table2952101316171921" ref="A16:B24" totalsRowShown="0" headerRowDxfId="69" dataDxfId="68">
  <autoFilter ref="A16:B24"/>
  <tableColumns count="2">
    <tableColumn id="1" name="Interface" dataDxfId="67"/>
    <tableColumn id="2" name="IP /Netmask" dataDxfId="66">
      <calculatedColumnFormula>S4048_1_OOB_IP</calculatedColumnFormula>
    </tableColumn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10" name="Table3759121511" displayName="Table3759121511" ref="A4:C13" totalsRowShown="0" headerRowDxfId="65" dataDxfId="64" tableBorderDxfId="63">
  <autoFilter ref="A4:C13"/>
  <tableColumns count="3">
    <tableColumn id="1" name="ID" dataDxfId="62"/>
    <tableColumn id="2" name="Description" dataDxfId="61"/>
    <tableColumn id="3" name="Required?" dataDxfId="60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31" name="Table222132" displayName="Table222132" ref="E4:Q59" totalsRowShown="0" headerRowDxfId="59" dataDxfId="58">
  <autoFilter ref="E4:Q59"/>
  <tableColumns count="13">
    <tableColumn id="1" name="Name" dataDxfId="57"/>
    <tableColumn id="5" name="Connector" dataDxfId="56"/>
    <tableColumn id="2" name="Device Name" dataDxfId="55"/>
    <tableColumn id="3" name="Port " dataDxfId="54"/>
    <tableColumn id="4" name="Untagged" dataDxfId="53"/>
    <tableColumn id="8" name="Tagged" dataDxfId="52"/>
    <tableColumn id="9" name="Bond#"/>
    <tableColumn id="12" name="Port State"/>
    <tableColumn id="11" name="STP Port Type"/>
    <tableColumn id="13" name="MTU"/>
    <tableColumn id="10" name="Flow Control"/>
    <tableColumn id="6" name="#" dataDxfId="51"/>
    <tableColumn id="7" name="Mode" dataDxfId="50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7" name="Table3053111218" displayName="Table3053111218" ref="A39:B42" totalsRowShown="0" headerRowDxfId="49" dataDxfId="48" tableBorderDxfId="47">
  <autoFilter ref="A39:B42"/>
  <tableColumns count="2">
    <tableColumn id="1" name="Destination" dataDxfId="46"/>
    <tableColumn id="2" name="Next Hop" dataDxfId="45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18" name="Table29521013161719" displayName="Table29521013161719" ref="A15:B23" totalsRowShown="0" headerRowDxfId="44" dataDxfId="43">
  <autoFilter ref="A15:B23"/>
  <tableColumns count="2">
    <tableColumn id="1" name="Interface" dataDxfId="42"/>
    <tableColumn id="2" name="IP /Netmask" dataDxfId="41">
      <calculatedColumnFormula>S4048_2_OOB_IP</calculatedColumnFormula>
    </tableColumn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11" name="Table3759121512" displayName="Table3759121512" ref="A4:C13" totalsRowShown="0" headerRowDxfId="40" dataDxfId="39" tableBorderDxfId="38">
  <autoFilter ref="A4:C13"/>
  <tableColumns count="3">
    <tableColumn id="1" name="ID" dataDxfId="37"/>
    <tableColumn id="2" name="Description" dataDxfId="36"/>
    <tableColumn id="3" name="Required?" dataDxfId="3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5" name="Table2125" displayName="Table2125" ref="S20:W30" totalsRowShown="0" headerRowDxfId="160" dataDxfId="159">
  <autoFilter ref="S20:W30"/>
  <tableColumns count="5">
    <tableColumn id="1" name="Network" dataDxfId="158"/>
    <tableColumn id="2" name="SAH" dataDxfId="157"/>
    <tableColumn id="3" name="OpenStack Controller" dataDxfId="156"/>
    <tableColumn id="4" name="OpenStack Compute" dataDxfId="155"/>
    <tableColumn id="5" name="Red Hat Ceph Storage" dataDxfId="154"/>
  </tableColumns>
  <tableStyleInfo name="TableStyleLight16" showFirstColumn="1" showLastColumn="0" showRowStripes="0" showColumnStripes="1"/>
</table>
</file>

<file path=xl/tables/table4.xml><?xml version="1.0" encoding="utf-8"?>
<table xmlns="http://schemas.openxmlformats.org/spreadsheetml/2006/main" id="16" name="Table3710" displayName="Table3710" ref="S4:V13" totalsRowShown="0" headerRowDxfId="153" dataDxfId="0" tableBorderDxfId="152">
  <autoFilter ref="S4:V13"/>
  <tableColumns count="4">
    <tableColumn id="1" name="VLAN ID" dataDxfId="4"/>
    <tableColumn id="2" name="VLAN Description" dataDxfId="3"/>
    <tableColumn id="3" name="Network " dataDxfId="2"/>
    <tableColumn id="4" name="gateway Information " dataDxfId="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6" displayName="Table6" ref="S3:S9" totalsRowShown="0" headerRowDxfId="151" dataDxfId="150">
  <autoFilter ref="S3:S9"/>
  <tableColumns count="1">
    <tableColumn id="1" name="Spanning-Tree Protocols" dataDxfId="149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4" name="Table8" displayName="Table8" ref="U3:U20" totalsRowShown="0" headerRowDxfId="148" dataDxfId="147">
  <autoFilter ref="U3:U20"/>
  <tableColumns count="1">
    <tableColumn id="1" name="STP Priorities" dataDxfId="146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5" name="Table610" displayName="Table610" ref="W3:W8" totalsRowShown="0" headerRowDxfId="145" dataDxfId="144">
  <autoFilter ref="W3:W8"/>
  <tableColumns count="1">
    <tableColumn id="1" name="Timezone" dataDxfId="143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6" name="Table61013" displayName="Table61013" ref="Y3:Y6" totalsRowShown="0" headerRowDxfId="142" dataDxfId="141">
  <autoFilter ref="Y3:Y6"/>
  <tableColumns count="1">
    <tableColumn id="1" name="SNMP Version" dataDxfId="140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7" name="Table15" displayName="Table15" ref="AA3:AA5" totalsRowShown="0" headerRowDxfId="139" dataDxfId="138">
  <autoFilter ref="AA3:AA5"/>
  <tableColumns count="1">
    <tableColumn id="1" name="SNMP Permission" dataDxfId="137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59999389629810485"/>
  </sheetPr>
  <dimension ref="A1:M40"/>
  <sheetViews>
    <sheetView topLeftCell="A16" workbookViewId="0"/>
  </sheetViews>
  <sheetFormatPr defaultRowHeight="14.5" x14ac:dyDescent="0.35"/>
  <sheetData>
    <row r="1" spans="1:13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9" x14ac:dyDescent="0.4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3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 x14ac:dyDescent="0.4">
      <c r="A4" s="4"/>
      <c r="B4" s="5" t="s">
        <v>138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3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 x14ac:dyDescent="0.4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5" x14ac:dyDescent="0.35">
      <c r="A7" s="4"/>
      <c r="B7" s="200" t="s">
        <v>1</v>
      </c>
      <c r="C7" s="201"/>
      <c r="D7" s="201"/>
      <c r="E7" s="201"/>
      <c r="F7" s="201"/>
      <c r="G7" s="201"/>
      <c r="H7" s="201"/>
      <c r="I7" s="201"/>
      <c r="J7" s="201"/>
      <c r="K7" s="201"/>
      <c r="L7" s="202"/>
      <c r="M7" s="9"/>
    </row>
    <row r="8" spans="1:13" ht="15" customHeight="1" x14ac:dyDescent="0.3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3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3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3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3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5" x14ac:dyDescent="0.35">
      <c r="A13" s="4"/>
      <c r="B13" s="203" t="s">
        <v>6</v>
      </c>
      <c r="C13" s="204"/>
      <c r="D13" s="204"/>
      <c r="E13" s="204"/>
      <c r="F13" s="204"/>
      <c r="G13" s="204"/>
      <c r="H13" s="204"/>
      <c r="I13" s="204"/>
      <c r="J13" s="204"/>
      <c r="K13" s="204"/>
      <c r="L13" s="205"/>
      <c r="M13" s="9"/>
    </row>
    <row r="14" spans="1:13" ht="15" customHeight="1" x14ac:dyDescent="0.3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3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3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3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3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5" x14ac:dyDescent="0.35">
      <c r="A19" s="4"/>
      <c r="B19" s="206" t="s">
        <v>11</v>
      </c>
      <c r="C19" s="207"/>
      <c r="D19" s="207"/>
      <c r="E19" s="207"/>
      <c r="F19" s="207"/>
      <c r="G19" s="207"/>
      <c r="H19" s="207"/>
      <c r="I19" s="207"/>
      <c r="J19" s="207"/>
      <c r="K19" s="207"/>
      <c r="L19" s="208"/>
      <c r="M19" s="9"/>
    </row>
    <row r="20" spans="1:13" ht="15" customHeight="1" x14ac:dyDescent="0.3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3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 x14ac:dyDescent="0.4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 x14ac:dyDescent="0.4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35">
      <c r="A24" s="4"/>
      <c r="B24" s="209" t="s">
        <v>15</v>
      </c>
      <c r="C24" s="210"/>
      <c r="D24" s="210"/>
      <c r="E24" s="210"/>
      <c r="F24" s="210"/>
      <c r="G24" s="210"/>
      <c r="H24" s="210"/>
      <c r="I24" s="210"/>
      <c r="J24" s="210"/>
      <c r="K24" s="210"/>
      <c r="L24" s="211"/>
      <c r="M24" s="9"/>
    </row>
    <row r="25" spans="1:13" ht="15" customHeight="1" x14ac:dyDescent="0.3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3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3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3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3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3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3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 x14ac:dyDescent="0.4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 x14ac:dyDescent="0.4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 x14ac:dyDescent="0.4">
      <c r="A34" s="4"/>
      <c r="B34" s="212" t="s">
        <v>24</v>
      </c>
      <c r="C34" s="213"/>
      <c r="D34" s="213"/>
      <c r="E34" s="213"/>
      <c r="F34" s="213"/>
      <c r="G34" s="213"/>
      <c r="H34" s="213"/>
      <c r="I34" s="213"/>
      <c r="J34" s="213"/>
      <c r="K34" s="213"/>
      <c r="L34" s="214"/>
      <c r="M34" s="9"/>
    </row>
    <row r="35" spans="1:13" ht="15" thickBot="1" x14ac:dyDescent="0.4">
      <c r="A35" s="4"/>
      <c r="B35" s="193" t="s">
        <v>25</v>
      </c>
      <c r="C35" s="194"/>
      <c r="D35" s="195"/>
      <c r="E35" s="193" t="s">
        <v>26</v>
      </c>
      <c r="F35" s="194"/>
      <c r="G35" s="195"/>
      <c r="H35" s="193" t="s">
        <v>27</v>
      </c>
      <c r="I35" s="194"/>
      <c r="J35" s="195"/>
      <c r="K35" s="193" t="s">
        <v>28</v>
      </c>
      <c r="L35" s="195"/>
      <c r="M35" s="9"/>
    </row>
    <row r="36" spans="1:13" x14ac:dyDescent="0.35">
      <c r="A36" s="4"/>
      <c r="B36" s="196">
        <v>1</v>
      </c>
      <c r="C36" s="197"/>
      <c r="D36" s="197"/>
      <c r="E36" s="198"/>
      <c r="F36" s="197"/>
      <c r="G36" s="197"/>
      <c r="H36" s="197"/>
      <c r="I36" s="197"/>
      <c r="J36" s="197"/>
      <c r="K36" s="197"/>
      <c r="L36" s="199"/>
      <c r="M36" s="9"/>
    </row>
    <row r="37" spans="1:13" x14ac:dyDescent="0.35">
      <c r="A37" s="4"/>
      <c r="B37" s="190">
        <v>1.1000000000000001</v>
      </c>
      <c r="C37" s="191"/>
      <c r="D37" s="191"/>
      <c r="E37" s="191"/>
      <c r="F37" s="191"/>
      <c r="G37" s="191"/>
      <c r="H37" s="191"/>
      <c r="I37" s="191"/>
      <c r="J37" s="191"/>
      <c r="K37" s="191"/>
      <c r="L37" s="192"/>
      <c r="M37" s="9"/>
    </row>
    <row r="38" spans="1:13" x14ac:dyDescent="0.35">
      <c r="A38" s="4"/>
      <c r="B38" s="190">
        <v>1.2</v>
      </c>
      <c r="C38" s="191"/>
      <c r="D38" s="191"/>
      <c r="E38" s="191"/>
      <c r="F38" s="191"/>
      <c r="G38" s="191"/>
      <c r="H38" s="191"/>
      <c r="I38" s="191"/>
      <c r="J38" s="191"/>
      <c r="K38" s="191"/>
      <c r="L38" s="192"/>
      <c r="M38" s="9"/>
    </row>
    <row r="39" spans="1:13" ht="15" thickBot="1" x14ac:dyDescent="0.4">
      <c r="A39" s="4"/>
      <c r="B39" s="187">
        <v>1.3</v>
      </c>
      <c r="C39" s="188"/>
      <c r="D39" s="188"/>
      <c r="E39" s="188"/>
      <c r="F39" s="188"/>
      <c r="G39" s="188"/>
      <c r="H39" s="188"/>
      <c r="I39" s="188"/>
      <c r="J39" s="188"/>
      <c r="K39" s="188"/>
      <c r="L39" s="189"/>
      <c r="M39" s="9"/>
    </row>
    <row r="40" spans="1:13" x14ac:dyDescent="0.3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7:L7"/>
    <mergeCell ref="B13:L13"/>
    <mergeCell ref="B19:L19"/>
    <mergeCell ref="B24:L24"/>
    <mergeCell ref="B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89"/>
  <sheetViews>
    <sheetView tabSelected="1" zoomScale="70" zoomScaleNormal="70" workbookViewId="0">
      <pane ySplit="4" topLeftCell="A5" activePane="bottomLeft" state="frozen"/>
      <selection pane="bottomLeft" activeCell="A5" sqref="A5"/>
    </sheetView>
  </sheetViews>
  <sheetFormatPr defaultColWidth="9.26953125" defaultRowHeight="14.5" x14ac:dyDescent="0.35"/>
  <cols>
    <col min="1" max="1" width="16.1796875" style="137" bestFit="1" customWidth="1"/>
    <col min="2" max="2" width="23.54296875" style="137" bestFit="1" customWidth="1"/>
    <col min="3" max="3" width="9.26953125" style="137"/>
    <col min="5" max="5" width="16.1796875" bestFit="1" customWidth="1"/>
    <col min="6" max="6" width="19.26953125" bestFit="1" customWidth="1"/>
    <col min="7" max="7" width="20.453125" customWidth="1"/>
    <col min="8" max="8" width="18.36328125" customWidth="1"/>
    <col min="9" max="9" width="14.1796875" bestFit="1" customWidth="1"/>
    <col min="10" max="10" width="18.54296875" customWidth="1"/>
    <col min="11" max="11" width="11.81640625" bestFit="1" customWidth="1"/>
    <col min="12" max="12" width="14.26953125" bestFit="1" customWidth="1"/>
    <col min="13" max="13" width="18.81640625" bestFit="1" customWidth="1"/>
    <col min="14" max="14" width="9.81640625" bestFit="1" customWidth="1"/>
    <col min="15" max="15" width="16.81640625" bestFit="1" customWidth="1"/>
    <col min="16" max="16" width="6.54296875" bestFit="1" customWidth="1"/>
    <col min="17" max="17" width="10.81640625" bestFit="1" customWidth="1"/>
    <col min="20" max="20" width="9.26953125" customWidth="1"/>
    <col min="25" max="25" width="9.26953125" style="137"/>
  </cols>
  <sheetData>
    <row r="1" spans="1:25" x14ac:dyDescent="0.35">
      <c r="A1" s="39"/>
      <c r="B1" s="39"/>
      <c r="C1" s="39"/>
    </row>
    <row r="2" spans="1:25" x14ac:dyDescent="0.35">
      <c r="A2"/>
      <c r="B2"/>
      <c r="C2"/>
      <c r="E2" s="280" t="s">
        <v>306</v>
      </c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S2" s="125"/>
      <c r="T2" s="125"/>
      <c r="U2" s="125"/>
      <c r="V2" s="125"/>
      <c r="W2" s="125"/>
      <c r="X2" s="125"/>
      <c r="Y2" s="125"/>
    </row>
    <row r="3" spans="1:25" x14ac:dyDescent="0.35">
      <c r="A3" s="270" t="s">
        <v>44</v>
      </c>
      <c r="B3" s="271"/>
      <c r="C3" s="34" t="s">
        <v>221</v>
      </c>
      <c r="E3" s="286" t="s">
        <v>36</v>
      </c>
      <c r="F3" s="283"/>
      <c r="G3" s="283" t="s">
        <v>49</v>
      </c>
      <c r="H3" s="283"/>
      <c r="I3" s="283" t="s">
        <v>44</v>
      </c>
      <c r="J3" s="283"/>
      <c r="K3" s="151"/>
      <c r="L3" s="287" t="s">
        <v>296</v>
      </c>
      <c r="M3" s="288"/>
      <c r="N3" s="288"/>
      <c r="O3" s="289"/>
      <c r="P3" s="283" t="s">
        <v>45</v>
      </c>
      <c r="Q3" s="284"/>
      <c r="S3" s="316" t="s">
        <v>54</v>
      </c>
      <c r="T3" s="317"/>
      <c r="U3" s="312"/>
      <c r="V3" s="313"/>
      <c r="W3" s="313"/>
      <c r="X3" s="314"/>
      <c r="Y3" s="146"/>
    </row>
    <row r="4" spans="1:25" x14ac:dyDescent="0.35">
      <c r="A4" s="39" t="s">
        <v>69</v>
      </c>
      <c r="B4" s="39" t="s">
        <v>31</v>
      </c>
      <c r="C4" s="39" t="s">
        <v>221</v>
      </c>
      <c r="E4" s="34" t="s">
        <v>61</v>
      </c>
      <c r="F4" s="35" t="s">
        <v>62</v>
      </c>
      <c r="G4" s="35" t="s">
        <v>52</v>
      </c>
      <c r="H4" s="35" t="s">
        <v>520</v>
      </c>
      <c r="I4" s="49" t="s">
        <v>46</v>
      </c>
      <c r="J4" s="49" t="s">
        <v>47</v>
      </c>
      <c r="K4" s="49" t="s">
        <v>376</v>
      </c>
      <c r="L4" s="49" t="s">
        <v>297</v>
      </c>
      <c r="M4" s="49" t="s">
        <v>298</v>
      </c>
      <c r="N4" s="49" t="s">
        <v>299</v>
      </c>
      <c r="O4" s="49" t="s">
        <v>300</v>
      </c>
      <c r="P4" s="49" t="s">
        <v>50</v>
      </c>
      <c r="Q4" s="49" t="s">
        <v>51</v>
      </c>
      <c r="S4" s="318" t="s">
        <v>53</v>
      </c>
      <c r="T4" s="319"/>
      <c r="U4" s="312"/>
      <c r="V4" s="313"/>
      <c r="W4" s="313"/>
      <c r="X4" s="314"/>
      <c r="Y4" s="146"/>
    </row>
    <row r="5" spans="1:25" x14ac:dyDescent="0.35">
      <c r="A5" s="39">
        <f>OOB</f>
        <v>110</v>
      </c>
      <c r="B5" s="126" t="str">
        <f>OOB_NAME</f>
        <v>OOB</v>
      </c>
      <c r="C5" s="39" t="s">
        <v>57</v>
      </c>
      <c r="E5" s="36" t="s">
        <v>228</v>
      </c>
      <c r="F5" s="36" t="s">
        <v>289</v>
      </c>
      <c r="G5" s="36" t="s">
        <v>223</v>
      </c>
      <c r="H5" s="38" t="s">
        <v>521</v>
      </c>
      <c r="I5" s="38" t="s">
        <v>38</v>
      </c>
      <c r="J5" s="130" t="str">
        <f>CONCATENATE(OOB,",",Provisioner,",",PrivAPI,",",Storage,)</f>
        <v>110,120,140,170</v>
      </c>
      <c r="K5" s="130" t="s">
        <v>377</v>
      </c>
      <c r="L5" s="130" t="s">
        <v>301</v>
      </c>
      <c r="M5" s="130" t="s">
        <v>304</v>
      </c>
      <c r="N5" s="130">
        <v>9216</v>
      </c>
      <c r="O5" s="130" t="s">
        <v>302</v>
      </c>
      <c r="P5" s="48">
        <v>1</v>
      </c>
      <c r="Q5" s="61" t="s">
        <v>39</v>
      </c>
      <c r="S5" s="316" t="s">
        <v>42</v>
      </c>
      <c r="T5" s="317"/>
      <c r="U5" s="312"/>
      <c r="V5" s="313"/>
      <c r="W5" s="313"/>
      <c r="X5" s="314"/>
      <c r="Y5" s="146"/>
    </row>
    <row r="6" spans="1:25" x14ac:dyDescent="0.35">
      <c r="A6" s="39">
        <f>Provisioner</f>
        <v>120</v>
      </c>
      <c r="B6" s="126" t="str">
        <f>Prov_name</f>
        <v>Provisioner</v>
      </c>
      <c r="C6" s="39" t="s">
        <v>222</v>
      </c>
      <c r="E6" s="36" t="s">
        <v>229</v>
      </c>
      <c r="F6" s="36" t="s">
        <v>289</v>
      </c>
      <c r="G6" s="36" t="s">
        <v>555</v>
      </c>
      <c r="H6" s="38" t="s">
        <v>521</v>
      </c>
      <c r="I6" s="38" t="s">
        <v>38</v>
      </c>
      <c r="J6" s="61" t="str">
        <f>CONCATENATE(TenTunnel,",",PrivAPI,",",Storage,",",TenantBeg,"-",TenantEnd)</f>
        <v>130,140,170,201-250</v>
      </c>
      <c r="K6" s="130" t="s">
        <v>377</v>
      </c>
      <c r="L6" s="130" t="s">
        <v>301</v>
      </c>
      <c r="M6" s="130" t="s">
        <v>304</v>
      </c>
      <c r="N6" s="130">
        <v>9216</v>
      </c>
      <c r="O6" s="130" t="s">
        <v>302</v>
      </c>
      <c r="P6" s="48">
        <v>2</v>
      </c>
      <c r="Q6" s="61" t="s">
        <v>39</v>
      </c>
      <c r="S6" s="318" t="s">
        <v>71</v>
      </c>
      <c r="T6" s="319"/>
      <c r="U6" s="312" t="str">
        <f>S4048_2_FW</f>
        <v>fw: 9.11(0.0P2)</v>
      </c>
      <c r="V6" s="313"/>
      <c r="W6" s="313"/>
      <c r="X6" s="314"/>
      <c r="Y6" s="146"/>
    </row>
    <row r="7" spans="1:25" x14ac:dyDescent="0.35">
      <c r="A7" s="39">
        <f>TenTunnel</f>
        <v>130</v>
      </c>
      <c r="B7" s="126" t="str">
        <f>TenTunnelName</f>
        <v xml:space="preserve">Tenant Tunneling </v>
      </c>
      <c r="C7" s="39" t="s">
        <v>222</v>
      </c>
      <c r="E7" s="36" t="s">
        <v>230</v>
      </c>
      <c r="F7" s="36" t="s">
        <v>289</v>
      </c>
      <c r="G7" s="36" t="s">
        <v>224</v>
      </c>
      <c r="H7" s="38" t="s">
        <v>521</v>
      </c>
      <c r="I7" s="127" t="s">
        <v>38</v>
      </c>
      <c r="J7" s="61" t="str">
        <f>CONCATENATE(TenTunnel,",",PrivAPI,",",Storage,",",TenantBeg,"-",TenantEnd)</f>
        <v>130,140,170,201-250</v>
      </c>
      <c r="K7" s="130" t="s">
        <v>377</v>
      </c>
      <c r="L7" s="130" t="s">
        <v>301</v>
      </c>
      <c r="M7" s="130" t="s">
        <v>304</v>
      </c>
      <c r="N7" s="130">
        <v>9216</v>
      </c>
      <c r="O7" s="130" t="s">
        <v>302</v>
      </c>
      <c r="P7" s="48">
        <v>3</v>
      </c>
      <c r="Q7" s="61" t="s">
        <v>39</v>
      </c>
    </row>
    <row r="8" spans="1:25" x14ac:dyDescent="0.35">
      <c r="A8" s="39">
        <f>PrivAPI</f>
        <v>140</v>
      </c>
      <c r="B8" s="126" t="str">
        <f>PrivAPI_name</f>
        <v>Private API</v>
      </c>
      <c r="C8" s="39" t="s">
        <v>222</v>
      </c>
      <c r="E8" s="36" t="s">
        <v>231</v>
      </c>
      <c r="F8" s="36" t="s">
        <v>289</v>
      </c>
      <c r="G8" s="36" t="s">
        <v>225</v>
      </c>
      <c r="H8" s="38" t="s">
        <v>521</v>
      </c>
      <c r="I8" s="127" t="s">
        <v>38</v>
      </c>
      <c r="J8" s="61" t="str">
        <f>CONCATENATE(TenTunnel,",",PrivAPI,",",Storage,",",TenantBeg,"-",TenantEnd)</f>
        <v>130,140,170,201-250</v>
      </c>
      <c r="K8" s="130" t="s">
        <v>377</v>
      </c>
      <c r="L8" s="130" t="s">
        <v>301</v>
      </c>
      <c r="M8" s="130" t="s">
        <v>304</v>
      </c>
      <c r="N8" s="130">
        <v>9216</v>
      </c>
      <c r="O8" s="130" t="s">
        <v>302</v>
      </c>
      <c r="P8" s="48">
        <v>4</v>
      </c>
      <c r="Q8" s="61" t="s">
        <v>39</v>
      </c>
      <c r="S8" s="309" t="s">
        <v>167</v>
      </c>
      <c r="T8" s="310"/>
      <c r="U8" s="311"/>
      <c r="V8" s="320" t="s">
        <v>287</v>
      </c>
      <c r="W8" s="321"/>
      <c r="X8" s="322"/>
      <c r="Y8" s="139"/>
    </row>
    <row r="9" spans="1:25" x14ac:dyDescent="0.35">
      <c r="A9" s="39">
        <f>Storage</f>
        <v>170</v>
      </c>
      <c r="B9" s="126" t="str">
        <f>stor_name</f>
        <v>Storage Network</v>
      </c>
      <c r="C9" s="39" t="s">
        <v>57</v>
      </c>
      <c r="E9" s="36" t="s">
        <v>232</v>
      </c>
      <c r="F9" s="36" t="s">
        <v>292</v>
      </c>
      <c r="G9" s="38" t="s">
        <v>556</v>
      </c>
      <c r="H9" s="38" t="s">
        <v>521</v>
      </c>
      <c r="I9" s="127" t="s">
        <v>38</v>
      </c>
      <c r="J9" s="128" t="str">
        <f>CONCATENATE(TenTunnel,",",PrivAPI,",",TenantBeg,"-",TenantEnd)</f>
        <v>130,140,201-250</v>
      </c>
      <c r="K9" s="130" t="s">
        <v>377</v>
      </c>
      <c r="L9" s="130" t="s">
        <v>301</v>
      </c>
      <c r="M9" s="130" t="s">
        <v>304</v>
      </c>
      <c r="N9" s="130">
        <v>9216</v>
      </c>
      <c r="O9" s="130" t="s">
        <v>302</v>
      </c>
      <c r="P9" s="48">
        <v>5</v>
      </c>
      <c r="Q9" s="61" t="s">
        <v>39</v>
      </c>
      <c r="S9" s="323" t="s">
        <v>55</v>
      </c>
      <c r="T9" s="324"/>
      <c r="U9" s="325"/>
      <c r="V9" s="312"/>
      <c r="W9" s="313"/>
      <c r="X9" s="314"/>
      <c r="Y9" s="146"/>
    </row>
    <row r="10" spans="1:25" x14ac:dyDescent="0.35">
      <c r="A10" s="39">
        <f>CephCluster</f>
        <v>180</v>
      </c>
      <c r="B10" s="126" t="str">
        <f>ceph_clust_name</f>
        <v>Ceph Storage Cluster Vlan</v>
      </c>
      <c r="C10" s="39" t="s">
        <v>57</v>
      </c>
      <c r="E10" s="36" t="s">
        <v>233</v>
      </c>
      <c r="F10" s="36" t="s">
        <v>292</v>
      </c>
      <c r="G10" s="38" t="s">
        <v>214</v>
      </c>
      <c r="H10" s="38" t="s">
        <v>521</v>
      </c>
      <c r="I10" s="127" t="s">
        <v>38</v>
      </c>
      <c r="J10" s="128" t="str">
        <f>CONCATENATE(TenTunnel,",",PrivAPI,",",TenantBeg,"-",TenantEnd)</f>
        <v>130,140,201-250</v>
      </c>
      <c r="K10" s="130" t="s">
        <v>377</v>
      </c>
      <c r="L10" s="130" t="s">
        <v>301</v>
      </c>
      <c r="M10" s="130" t="s">
        <v>304</v>
      </c>
      <c r="N10" s="130">
        <v>9216</v>
      </c>
      <c r="O10" s="130" t="s">
        <v>302</v>
      </c>
      <c r="P10" s="48">
        <v>6</v>
      </c>
      <c r="Q10" s="61" t="s">
        <v>39</v>
      </c>
      <c r="S10" s="326" t="s">
        <v>56</v>
      </c>
      <c r="T10" s="327"/>
      <c r="U10" s="328"/>
      <c r="V10" s="312">
        <v>20480</v>
      </c>
      <c r="W10" s="313"/>
      <c r="X10" s="314"/>
      <c r="Y10" s="146"/>
    </row>
    <row r="11" spans="1:25" x14ac:dyDescent="0.35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234</v>
      </c>
      <c r="F11" s="36" t="s">
        <v>292</v>
      </c>
      <c r="G11" s="38" t="s">
        <v>215</v>
      </c>
      <c r="H11" s="38" t="s">
        <v>521</v>
      </c>
      <c r="I11" s="127" t="s">
        <v>38</v>
      </c>
      <c r="J11" s="128" t="str">
        <f>CONCATENATE(TenTunnel,",",PrivAPI,",",TenantBeg,"-",TenantEnd)</f>
        <v>130,140,201-250</v>
      </c>
      <c r="K11" s="130" t="s">
        <v>377</v>
      </c>
      <c r="L11" s="130" t="s">
        <v>301</v>
      </c>
      <c r="M11" s="130" t="s">
        <v>304</v>
      </c>
      <c r="N11" s="130">
        <v>9216</v>
      </c>
      <c r="O11" s="130" t="s">
        <v>302</v>
      </c>
      <c r="P11" s="48">
        <v>7</v>
      </c>
      <c r="Q11" s="61" t="s">
        <v>39</v>
      </c>
    </row>
    <row r="12" spans="1:25" x14ac:dyDescent="0.35">
      <c r="A12" s="39">
        <f>EXTTen</f>
        <v>191</v>
      </c>
      <c r="B12" s="126" t="str">
        <f>Ext_net_name</f>
        <v>External Network for Tenants (Floating IP)</v>
      </c>
      <c r="C12" s="39" t="s">
        <v>57</v>
      </c>
      <c r="E12" s="36" t="s">
        <v>235</v>
      </c>
      <c r="F12" s="36" t="s">
        <v>37</v>
      </c>
      <c r="G12" s="38" t="s">
        <v>372</v>
      </c>
      <c r="H12" s="127"/>
      <c r="I12" s="127" t="s">
        <v>38</v>
      </c>
      <c r="J12" s="128"/>
      <c r="K12" s="128"/>
      <c r="L12" s="130"/>
      <c r="M12" s="130"/>
      <c r="N12" s="130"/>
      <c r="O12" s="130"/>
      <c r="P12" s="48"/>
      <c r="Q12" s="61"/>
      <c r="S12" s="309" t="s">
        <v>59</v>
      </c>
      <c r="T12" s="310"/>
      <c r="U12" s="311"/>
      <c r="V12" s="312"/>
      <c r="W12" s="313"/>
      <c r="X12" s="314"/>
      <c r="Y12" s="146"/>
    </row>
    <row r="13" spans="1:25" x14ac:dyDescent="0.35">
      <c r="A13" s="39" t="str">
        <f>CONCATENATE(TenantBeg,"-",TenantEnd)</f>
        <v>201-250</v>
      </c>
      <c r="B13" s="126" t="s">
        <v>226</v>
      </c>
      <c r="C13" s="39" t="s">
        <v>57</v>
      </c>
      <c r="E13" s="36" t="s">
        <v>236</v>
      </c>
      <c r="F13" s="36" t="s">
        <v>37</v>
      </c>
      <c r="G13" s="38" t="s">
        <v>372</v>
      </c>
      <c r="H13" s="127"/>
      <c r="I13" s="127" t="s">
        <v>38</v>
      </c>
      <c r="J13" s="128"/>
      <c r="K13" s="128"/>
      <c r="L13" s="130"/>
      <c r="M13" s="130"/>
      <c r="N13" s="130"/>
      <c r="O13" s="130"/>
      <c r="P13" s="48"/>
      <c r="Q13" s="61"/>
      <c r="S13" s="306" t="s">
        <v>60</v>
      </c>
      <c r="T13" s="307"/>
      <c r="U13" s="308"/>
      <c r="V13" s="320">
        <f>VLTDOMAIN</f>
        <v>1</v>
      </c>
      <c r="W13" s="321"/>
      <c r="X13" s="322"/>
      <c r="Y13" s="139"/>
    </row>
    <row r="14" spans="1:25" x14ac:dyDescent="0.35">
      <c r="A14" s="286" t="s">
        <v>63</v>
      </c>
      <c r="B14" s="284"/>
      <c r="E14" s="36" t="s">
        <v>237</v>
      </c>
      <c r="F14" s="36" t="s">
        <v>37</v>
      </c>
      <c r="G14" s="38" t="s">
        <v>372</v>
      </c>
      <c r="H14" s="127"/>
      <c r="I14" s="127" t="s">
        <v>38</v>
      </c>
      <c r="J14" s="128"/>
      <c r="K14" s="128"/>
      <c r="L14" s="130"/>
      <c r="M14" s="130"/>
      <c r="N14" s="130"/>
      <c r="O14" s="130"/>
      <c r="P14" s="48"/>
      <c r="Q14" s="61"/>
      <c r="S14" s="306" t="s">
        <v>166</v>
      </c>
      <c r="T14" s="307"/>
      <c r="U14" s="308"/>
      <c r="V14" s="312">
        <v>2</v>
      </c>
      <c r="W14" s="313"/>
      <c r="X14" s="314"/>
      <c r="Y14" s="146"/>
    </row>
    <row r="15" spans="1:25" x14ac:dyDescent="0.35">
      <c r="A15" s="39" t="s">
        <v>36</v>
      </c>
      <c r="B15" s="39" t="s">
        <v>64</v>
      </c>
      <c r="E15" s="36" t="s">
        <v>238</v>
      </c>
      <c r="F15" s="36" t="s">
        <v>37</v>
      </c>
      <c r="G15" s="38" t="s">
        <v>372</v>
      </c>
      <c r="H15" s="127"/>
      <c r="I15" s="127" t="s">
        <v>38</v>
      </c>
      <c r="J15" s="128"/>
      <c r="K15" s="128"/>
      <c r="L15" s="130"/>
      <c r="M15" s="130"/>
      <c r="N15" s="130"/>
      <c r="O15" s="130"/>
      <c r="P15" s="48"/>
      <c r="Q15" s="61"/>
      <c r="S15" s="309" t="s">
        <v>67</v>
      </c>
      <c r="T15" s="310"/>
      <c r="U15" s="311"/>
      <c r="V15" s="312">
        <v>1</v>
      </c>
      <c r="W15" s="313"/>
      <c r="X15" s="314"/>
      <c r="Y15" s="146"/>
    </row>
    <row r="16" spans="1:25" x14ac:dyDescent="0.35">
      <c r="A16" s="39" t="s">
        <v>370</v>
      </c>
      <c r="B16" s="39" t="str">
        <f>S4048_2_OOB_IP</f>
        <v>192.168.110.3</v>
      </c>
      <c r="E16" s="36" t="s">
        <v>239</v>
      </c>
      <c r="F16" s="36" t="s">
        <v>292</v>
      </c>
      <c r="G16" s="38" t="s">
        <v>557</v>
      </c>
      <c r="H16" s="38" t="s">
        <v>522</v>
      </c>
      <c r="I16" s="127" t="s">
        <v>38</v>
      </c>
      <c r="J16" s="127">
        <f>Storage</f>
        <v>170</v>
      </c>
      <c r="K16" s="130" t="s">
        <v>377</v>
      </c>
      <c r="L16" s="130" t="s">
        <v>301</v>
      </c>
      <c r="M16" s="130" t="s">
        <v>304</v>
      </c>
      <c r="N16" s="130">
        <v>9216</v>
      </c>
      <c r="O16" s="130" t="s">
        <v>302</v>
      </c>
      <c r="P16" s="48">
        <v>12</v>
      </c>
      <c r="Q16" s="61" t="s">
        <v>39</v>
      </c>
    </row>
    <row r="17" spans="1:25" x14ac:dyDescent="0.35">
      <c r="A17" s="39">
        <f>OOB</f>
        <v>110</v>
      </c>
      <c r="B17" s="39"/>
      <c r="E17" s="36" t="s">
        <v>240</v>
      </c>
      <c r="F17" s="36" t="s">
        <v>292</v>
      </c>
      <c r="G17" s="38" t="s">
        <v>216</v>
      </c>
      <c r="H17" s="38" t="s">
        <v>522</v>
      </c>
      <c r="I17" s="127" t="s">
        <v>38</v>
      </c>
      <c r="J17" s="127">
        <f>Storage</f>
        <v>170</v>
      </c>
      <c r="K17" s="130" t="s">
        <v>377</v>
      </c>
      <c r="L17" s="130" t="s">
        <v>301</v>
      </c>
      <c r="M17" s="130" t="s">
        <v>304</v>
      </c>
      <c r="N17" s="130">
        <v>9216</v>
      </c>
      <c r="O17" s="130" t="s">
        <v>302</v>
      </c>
      <c r="P17" s="48">
        <v>13</v>
      </c>
      <c r="Q17" s="61" t="s">
        <v>39</v>
      </c>
      <c r="S17" s="290" t="s">
        <v>70</v>
      </c>
      <c r="T17" s="291"/>
      <c r="U17" s="291"/>
      <c r="V17" s="291"/>
      <c r="W17" s="291"/>
      <c r="X17" s="292"/>
      <c r="Y17" s="140"/>
    </row>
    <row r="18" spans="1:25" x14ac:dyDescent="0.35">
      <c r="A18" s="39">
        <f>Provisioner</f>
        <v>120</v>
      </c>
      <c r="B18" s="39"/>
      <c r="E18" s="36" t="s">
        <v>241</v>
      </c>
      <c r="F18" s="36" t="s">
        <v>292</v>
      </c>
      <c r="G18" s="38" t="s">
        <v>217</v>
      </c>
      <c r="H18" s="38" t="s">
        <v>522</v>
      </c>
      <c r="I18" s="127" t="s">
        <v>38</v>
      </c>
      <c r="J18" s="127">
        <f>Storage</f>
        <v>170</v>
      </c>
      <c r="K18" s="130" t="s">
        <v>377</v>
      </c>
      <c r="L18" s="130" t="s">
        <v>301</v>
      </c>
      <c r="M18" s="130" t="s">
        <v>304</v>
      </c>
      <c r="N18" s="130">
        <v>9216</v>
      </c>
      <c r="O18" s="130" t="s">
        <v>302</v>
      </c>
      <c r="P18" s="48">
        <v>14</v>
      </c>
      <c r="Q18" s="61" t="s">
        <v>39</v>
      </c>
      <c r="S18" s="297"/>
      <c r="T18" s="298"/>
      <c r="U18" s="298"/>
      <c r="V18" s="298"/>
      <c r="W18" s="298"/>
      <c r="X18" s="299"/>
      <c r="Y18" s="141"/>
    </row>
    <row r="19" spans="1:25" x14ac:dyDescent="0.35">
      <c r="A19" s="39">
        <f>PrivAPI</f>
        <v>140</v>
      </c>
      <c r="B19" s="39"/>
      <c r="E19" s="36" t="s">
        <v>242</v>
      </c>
      <c r="F19" s="36" t="s">
        <v>37</v>
      </c>
      <c r="G19" s="38" t="s">
        <v>372</v>
      </c>
      <c r="H19" s="127"/>
      <c r="I19" s="127"/>
      <c r="J19" s="128"/>
      <c r="K19" s="128"/>
      <c r="L19" s="130"/>
      <c r="M19" s="130"/>
      <c r="N19" s="130"/>
      <c r="O19" s="130"/>
      <c r="P19" s="48" t="s">
        <v>38</v>
      </c>
      <c r="Q19" s="48" t="s">
        <v>38</v>
      </c>
      <c r="S19" s="300"/>
      <c r="T19" s="301"/>
      <c r="U19" s="301"/>
      <c r="V19" s="301"/>
      <c r="W19" s="301"/>
      <c r="X19" s="302"/>
      <c r="Y19" s="141"/>
    </row>
    <row r="20" spans="1:25" x14ac:dyDescent="0.35">
      <c r="A20" s="39">
        <f>Storage</f>
        <v>170</v>
      </c>
      <c r="B20" s="39"/>
      <c r="E20" s="36" t="s">
        <v>243</v>
      </c>
      <c r="F20" s="36" t="s">
        <v>37</v>
      </c>
      <c r="G20" s="38" t="s">
        <v>372</v>
      </c>
      <c r="H20" s="121"/>
      <c r="I20" s="121"/>
      <c r="J20" s="48"/>
      <c r="K20" s="48"/>
      <c r="L20" s="130"/>
      <c r="M20" s="130"/>
      <c r="N20" s="130"/>
      <c r="O20" s="130"/>
      <c r="P20" s="48" t="s">
        <v>38</v>
      </c>
      <c r="Q20" s="48" t="s">
        <v>38</v>
      </c>
      <c r="S20" s="297"/>
      <c r="T20" s="298"/>
      <c r="U20" s="298"/>
      <c r="V20" s="298"/>
      <c r="W20" s="298"/>
      <c r="X20" s="299"/>
      <c r="Y20" s="141"/>
    </row>
    <row r="21" spans="1:25" x14ac:dyDescent="0.35">
      <c r="A21" s="39">
        <f>CephCluster</f>
        <v>180</v>
      </c>
      <c r="B21" s="39"/>
      <c r="E21" s="36" t="s">
        <v>244</v>
      </c>
      <c r="F21" s="36" t="s">
        <v>37</v>
      </c>
      <c r="G21" s="121"/>
      <c r="H21" s="121"/>
      <c r="I21" s="121"/>
      <c r="J21" s="48"/>
      <c r="K21" s="48"/>
      <c r="L21" s="48"/>
      <c r="M21" s="48"/>
      <c r="N21" s="48"/>
      <c r="O21" s="48"/>
      <c r="P21" s="48" t="s">
        <v>38</v>
      </c>
      <c r="Q21" s="48" t="s">
        <v>38</v>
      </c>
      <c r="S21" s="300"/>
      <c r="T21" s="301"/>
      <c r="U21" s="301"/>
      <c r="V21" s="301"/>
      <c r="W21" s="301"/>
      <c r="X21" s="302"/>
      <c r="Y21" s="141"/>
    </row>
    <row r="22" spans="1:25" x14ac:dyDescent="0.35">
      <c r="A22" s="39">
        <f>ExtAPI</f>
        <v>190</v>
      </c>
      <c r="B22" s="39"/>
      <c r="E22" s="36" t="s">
        <v>245</v>
      </c>
      <c r="F22" s="36" t="s">
        <v>37</v>
      </c>
      <c r="G22" s="121"/>
      <c r="H22" s="121"/>
      <c r="I22" s="37"/>
      <c r="J22" s="48"/>
      <c r="K22" s="48"/>
      <c r="L22" s="48"/>
      <c r="M22" s="48"/>
      <c r="N22" s="48"/>
      <c r="O22" s="48"/>
      <c r="P22" s="48" t="s">
        <v>38</v>
      </c>
      <c r="Q22" s="48" t="s">
        <v>38</v>
      </c>
    </row>
    <row r="23" spans="1:25" x14ac:dyDescent="0.35">
      <c r="A23" s="39" t="str">
        <f>CONCATENATE(TenantBeg,"-",TenantEnd)</f>
        <v>201-250</v>
      </c>
      <c r="B23" s="39"/>
      <c r="E23" s="36" t="s">
        <v>246</v>
      </c>
      <c r="F23" s="36" t="s">
        <v>37</v>
      </c>
      <c r="G23" s="121"/>
      <c r="H23" s="121"/>
      <c r="I23" s="121"/>
      <c r="J23" s="122"/>
      <c r="K23" s="122"/>
      <c r="L23" s="122"/>
      <c r="M23" s="122"/>
      <c r="N23" s="122"/>
      <c r="O23" s="122"/>
      <c r="P23" s="48" t="s">
        <v>38</v>
      </c>
      <c r="Q23" s="48" t="s">
        <v>38</v>
      </c>
    </row>
    <row r="24" spans="1:25" ht="31.5" customHeight="1" x14ac:dyDescent="0.35">
      <c r="A24"/>
      <c r="B24"/>
      <c r="E24" s="36" t="s">
        <v>247</v>
      </c>
      <c r="F24" s="36" t="s">
        <v>37</v>
      </c>
      <c r="G24" s="121"/>
      <c r="H24" s="121"/>
      <c r="I24" s="121"/>
      <c r="J24" s="122"/>
      <c r="K24" s="122"/>
      <c r="L24" s="122"/>
      <c r="M24" s="122"/>
      <c r="N24" s="122"/>
      <c r="O24" s="122"/>
      <c r="P24" s="48" t="s">
        <v>38</v>
      </c>
      <c r="Q24" s="48" t="s">
        <v>38</v>
      </c>
    </row>
    <row r="25" spans="1:25" ht="15" customHeight="1" x14ac:dyDescent="0.35">
      <c r="E25" s="36" t="s">
        <v>248</v>
      </c>
      <c r="F25" s="36" t="s">
        <v>37</v>
      </c>
      <c r="G25" s="121"/>
      <c r="H25" s="121"/>
      <c r="I25" s="121"/>
      <c r="J25" s="122"/>
      <c r="K25" s="122"/>
      <c r="L25" s="122"/>
      <c r="M25" s="122"/>
      <c r="N25" s="122"/>
      <c r="O25" s="122"/>
      <c r="P25" s="48" t="s">
        <v>38</v>
      </c>
      <c r="Q25" s="48" t="s">
        <v>38</v>
      </c>
      <c r="S25" s="124"/>
      <c r="T25" s="124"/>
      <c r="U25" s="124"/>
      <c r="V25" s="124"/>
      <c r="W25" s="124"/>
      <c r="X25" s="124"/>
      <c r="Y25" s="124"/>
    </row>
    <row r="26" spans="1:25" x14ac:dyDescent="0.35">
      <c r="E26" s="36" t="s">
        <v>249</v>
      </c>
      <c r="F26" s="36" t="s">
        <v>37</v>
      </c>
      <c r="G26" s="121"/>
      <c r="H26" s="121"/>
      <c r="I26" s="121"/>
      <c r="J26" s="122"/>
      <c r="K26" s="122"/>
      <c r="L26" s="122"/>
      <c r="M26" s="122"/>
      <c r="N26" s="122"/>
      <c r="O26" s="122"/>
      <c r="P26" s="48" t="s">
        <v>38</v>
      </c>
      <c r="Q26" s="48" t="s">
        <v>38</v>
      </c>
      <c r="S26" s="124"/>
      <c r="T26" s="124"/>
      <c r="U26" s="124"/>
      <c r="V26" s="124"/>
      <c r="W26" s="124"/>
      <c r="X26" s="124"/>
      <c r="Y26" s="124"/>
    </row>
    <row r="27" spans="1:25" x14ac:dyDescent="0.35">
      <c r="E27" s="36" t="s">
        <v>250</v>
      </c>
      <c r="F27" s="36" t="s">
        <v>37</v>
      </c>
      <c r="G27" s="121"/>
      <c r="H27" s="121"/>
      <c r="I27" s="121"/>
      <c r="J27" s="122"/>
      <c r="K27" s="122"/>
      <c r="L27" s="122"/>
      <c r="M27" s="122"/>
      <c r="N27" s="122"/>
      <c r="O27" s="122"/>
      <c r="P27" s="48" t="s">
        <v>38</v>
      </c>
      <c r="Q27" s="48" t="s">
        <v>38</v>
      </c>
      <c r="S27" s="124"/>
      <c r="T27" s="124"/>
      <c r="U27" s="124"/>
      <c r="V27" s="124"/>
      <c r="W27" s="124"/>
      <c r="X27" s="124"/>
      <c r="Y27" s="124"/>
    </row>
    <row r="28" spans="1:25" x14ac:dyDescent="0.35">
      <c r="E28" s="36" t="s">
        <v>251</v>
      </c>
      <c r="F28" s="36" t="s">
        <v>37</v>
      </c>
      <c r="G28" s="121"/>
      <c r="H28" s="121"/>
      <c r="I28" s="121"/>
      <c r="J28" s="122"/>
      <c r="K28" s="122"/>
      <c r="L28" s="122"/>
      <c r="M28" s="122"/>
      <c r="N28" s="122"/>
      <c r="O28" s="122"/>
      <c r="P28" s="48" t="s">
        <v>38</v>
      </c>
      <c r="Q28" s="48" t="s">
        <v>38</v>
      </c>
      <c r="S28" s="124"/>
      <c r="T28" s="124"/>
      <c r="U28" s="124"/>
      <c r="V28" s="124"/>
      <c r="W28" s="124"/>
      <c r="X28" s="124"/>
      <c r="Y28" s="124"/>
    </row>
    <row r="29" spans="1:25" x14ac:dyDescent="0.35">
      <c r="C29" s="124"/>
      <c r="E29" s="36" t="s">
        <v>252</v>
      </c>
      <c r="F29" s="36" t="s">
        <v>289</v>
      </c>
      <c r="G29" s="36" t="s">
        <v>223</v>
      </c>
      <c r="H29" s="38" t="s">
        <v>523</v>
      </c>
      <c r="I29" s="127" t="s">
        <v>38</v>
      </c>
      <c r="J29" s="122" t="str">
        <f>CONCATENATE(ExtAPI,",",EXTTen)</f>
        <v>190,191</v>
      </c>
      <c r="K29" s="61" t="s">
        <v>378</v>
      </c>
      <c r="L29" s="130" t="s">
        <v>301</v>
      </c>
      <c r="M29" s="130" t="s">
        <v>304</v>
      </c>
      <c r="N29" s="130">
        <v>9216</v>
      </c>
      <c r="O29" s="130" t="s">
        <v>302</v>
      </c>
      <c r="P29" s="48">
        <v>25</v>
      </c>
      <c r="Q29" s="61" t="s">
        <v>39</v>
      </c>
      <c r="S29" s="124"/>
      <c r="T29" s="124"/>
      <c r="U29" s="124"/>
      <c r="V29" s="124"/>
      <c r="W29" s="124"/>
      <c r="X29" s="124"/>
      <c r="Y29" s="124"/>
    </row>
    <row r="30" spans="1:25" x14ac:dyDescent="0.35">
      <c r="E30" s="36" t="s">
        <v>253</v>
      </c>
      <c r="F30" s="36" t="s">
        <v>289</v>
      </c>
      <c r="G30" s="36" t="s">
        <v>555</v>
      </c>
      <c r="H30" s="38" t="s">
        <v>523</v>
      </c>
      <c r="I30" s="127" t="s">
        <v>38</v>
      </c>
      <c r="J30" s="122" t="str">
        <f>CONCATENATE(ExtAPI,",",EXTTen)</f>
        <v>190,191</v>
      </c>
      <c r="K30" s="61" t="s">
        <v>378</v>
      </c>
      <c r="L30" s="130" t="s">
        <v>301</v>
      </c>
      <c r="M30" s="130" t="s">
        <v>304</v>
      </c>
      <c r="N30" s="130">
        <v>9216</v>
      </c>
      <c r="O30" s="130" t="s">
        <v>302</v>
      </c>
      <c r="P30" s="48">
        <v>26</v>
      </c>
      <c r="Q30" s="61" t="s">
        <v>39</v>
      </c>
      <c r="S30" s="124"/>
      <c r="T30" s="124"/>
      <c r="U30" s="124"/>
      <c r="V30" s="124"/>
      <c r="W30" s="124"/>
      <c r="X30" s="124"/>
      <c r="Y30" s="124"/>
    </row>
    <row r="31" spans="1:25" x14ac:dyDescent="0.35">
      <c r="E31" s="36" t="s">
        <v>254</v>
      </c>
      <c r="F31" s="36" t="s">
        <v>289</v>
      </c>
      <c r="G31" s="36" t="s">
        <v>224</v>
      </c>
      <c r="H31" s="38" t="s">
        <v>523</v>
      </c>
      <c r="I31" s="127" t="s">
        <v>38</v>
      </c>
      <c r="J31" s="122" t="str">
        <f>CONCATENATE(ExtAPI,",",EXTTen)</f>
        <v>190,191</v>
      </c>
      <c r="K31" s="61" t="s">
        <v>378</v>
      </c>
      <c r="L31" s="130" t="s">
        <v>301</v>
      </c>
      <c r="M31" s="130" t="s">
        <v>304</v>
      </c>
      <c r="N31" s="130">
        <v>9216</v>
      </c>
      <c r="O31" s="130" t="s">
        <v>302</v>
      </c>
      <c r="P31" s="48">
        <v>27</v>
      </c>
      <c r="Q31" s="61" t="s">
        <v>39</v>
      </c>
    </row>
    <row r="32" spans="1:25" x14ac:dyDescent="0.35">
      <c r="A32" s="279"/>
      <c r="B32" s="279"/>
      <c r="C32" s="279"/>
      <c r="E32" s="36" t="s">
        <v>255</v>
      </c>
      <c r="F32" s="36" t="s">
        <v>289</v>
      </c>
      <c r="G32" s="36" t="s">
        <v>225</v>
      </c>
      <c r="H32" s="38" t="s">
        <v>523</v>
      </c>
      <c r="I32" s="127" t="s">
        <v>38</v>
      </c>
      <c r="J32" s="122" t="str">
        <f>CONCATENATE(ExtAPI,",",EXTTen)</f>
        <v>190,191</v>
      </c>
      <c r="K32" s="61" t="s">
        <v>378</v>
      </c>
      <c r="L32" s="130" t="s">
        <v>301</v>
      </c>
      <c r="M32" s="130" t="s">
        <v>304</v>
      </c>
      <c r="N32" s="130">
        <v>9216</v>
      </c>
      <c r="O32" s="130" t="s">
        <v>302</v>
      </c>
      <c r="P32" s="48">
        <v>28</v>
      </c>
      <c r="Q32" s="61" t="s">
        <v>39</v>
      </c>
    </row>
    <row r="33" spans="1:17" x14ac:dyDescent="0.35">
      <c r="A33" s="279"/>
      <c r="B33" s="279"/>
      <c r="C33" s="279"/>
      <c r="E33" s="36" t="s">
        <v>256</v>
      </c>
      <c r="F33" s="36" t="s">
        <v>292</v>
      </c>
      <c r="G33" s="38" t="s">
        <v>556</v>
      </c>
      <c r="H33" s="38" t="s">
        <v>523</v>
      </c>
      <c r="I33" s="127" t="s">
        <v>38</v>
      </c>
      <c r="J33" s="127">
        <f t="shared" ref="J33:J35" si="0">Storage</f>
        <v>170</v>
      </c>
      <c r="K33" s="61" t="s">
        <v>378</v>
      </c>
      <c r="L33" s="130" t="s">
        <v>301</v>
      </c>
      <c r="M33" s="130" t="s">
        <v>304</v>
      </c>
      <c r="N33" s="130">
        <v>9216</v>
      </c>
      <c r="O33" s="130" t="s">
        <v>302</v>
      </c>
      <c r="P33" s="48">
        <v>29</v>
      </c>
      <c r="Q33" s="61" t="s">
        <v>39</v>
      </c>
    </row>
    <row r="34" spans="1:17" x14ac:dyDescent="0.35">
      <c r="A34" s="279"/>
      <c r="B34" s="279"/>
      <c r="C34" s="279"/>
      <c r="E34" s="36" t="s">
        <v>257</v>
      </c>
      <c r="F34" s="36" t="s">
        <v>292</v>
      </c>
      <c r="G34" s="38" t="s">
        <v>214</v>
      </c>
      <c r="H34" s="38" t="s">
        <v>523</v>
      </c>
      <c r="I34" s="127" t="s">
        <v>38</v>
      </c>
      <c r="J34" s="127">
        <f t="shared" si="0"/>
        <v>170</v>
      </c>
      <c r="K34" s="61" t="s">
        <v>378</v>
      </c>
      <c r="L34" s="130" t="s">
        <v>301</v>
      </c>
      <c r="M34" s="130" t="s">
        <v>304</v>
      </c>
      <c r="N34" s="130">
        <v>9216</v>
      </c>
      <c r="O34" s="130" t="s">
        <v>302</v>
      </c>
      <c r="P34" s="48">
        <v>30</v>
      </c>
      <c r="Q34" s="61" t="s">
        <v>39</v>
      </c>
    </row>
    <row r="35" spans="1:17" x14ac:dyDescent="0.35">
      <c r="E35" s="36" t="s">
        <v>258</v>
      </c>
      <c r="F35" s="36" t="s">
        <v>292</v>
      </c>
      <c r="G35" s="38" t="s">
        <v>215</v>
      </c>
      <c r="H35" s="38" t="s">
        <v>523</v>
      </c>
      <c r="I35" s="127" t="s">
        <v>38</v>
      </c>
      <c r="J35" s="127">
        <f t="shared" si="0"/>
        <v>170</v>
      </c>
      <c r="K35" s="61" t="s">
        <v>378</v>
      </c>
      <c r="L35" s="130" t="s">
        <v>301</v>
      </c>
      <c r="M35" s="130" t="s">
        <v>304</v>
      </c>
      <c r="N35" s="130">
        <v>9216</v>
      </c>
      <c r="O35" s="130" t="s">
        <v>302</v>
      </c>
      <c r="P35" s="48">
        <v>31</v>
      </c>
      <c r="Q35" s="61" t="s">
        <v>39</v>
      </c>
    </row>
    <row r="36" spans="1:17" x14ac:dyDescent="0.35">
      <c r="A36" s="315" t="s">
        <v>399</v>
      </c>
      <c r="B36" s="315"/>
      <c r="E36" s="36" t="s">
        <v>259</v>
      </c>
      <c r="F36" s="36" t="s">
        <v>37</v>
      </c>
      <c r="G36" s="38" t="s">
        <v>372</v>
      </c>
      <c r="H36" s="127"/>
      <c r="I36" s="127" t="s">
        <v>38</v>
      </c>
      <c r="J36" s="48"/>
      <c r="K36" s="48"/>
      <c r="L36" s="130"/>
      <c r="M36" s="130"/>
      <c r="N36" s="130"/>
      <c r="O36" s="130"/>
      <c r="P36" s="48"/>
      <c r="Q36" s="61"/>
    </row>
    <row r="37" spans="1:17" x14ac:dyDescent="0.35">
      <c r="A37" s="315"/>
      <c r="B37" s="315"/>
      <c r="E37" s="36" t="s">
        <v>260</v>
      </c>
      <c r="F37" s="36" t="s">
        <v>37</v>
      </c>
      <c r="G37" s="38" t="s">
        <v>372</v>
      </c>
      <c r="H37" s="127"/>
      <c r="I37" s="127" t="s">
        <v>38</v>
      </c>
      <c r="J37" s="48"/>
      <c r="K37" s="48"/>
      <c r="L37" s="130"/>
      <c r="M37" s="130"/>
      <c r="N37" s="130"/>
      <c r="O37" s="130"/>
      <c r="P37" s="48"/>
      <c r="Q37" s="61"/>
    </row>
    <row r="38" spans="1:17" x14ac:dyDescent="0.35">
      <c r="A38" s="270" t="s">
        <v>65</v>
      </c>
      <c r="B38" s="271"/>
      <c r="E38" s="36" t="s">
        <v>261</v>
      </c>
      <c r="F38" s="36" t="s">
        <v>37</v>
      </c>
      <c r="G38" s="38" t="s">
        <v>372</v>
      </c>
      <c r="H38" s="127"/>
      <c r="I38" s="127" t="s">
        <v>38</v>
      </c>
      <c r="J38" s="48"/>
      <c r="K38" s="48"/>
      <c r="L38" s="130"/>
      <c r="M38" s="130"/>
      <c r="N38" s="130"/>
      <c r="O38" s="130"/>
      <c r="P38" s="48"/>
      <c r="Q38" s="61"/>
    </row>
    <row r="39" spans="1:17" x14ac:dyDescent="0.35">
      <c r="A39" s="39" t="s">
        <v>49</v>
      </c>
      <c r="B39" s="39" t="s">
        <v>40</v>
      </c>
      <c r="E39" s="36" t="s">
        <v>262</v>
      </c>
      <c r="F39" s="36" t="s">
        <v>37</v>
      </c>
      <c r="G39" s="38" t="s">
        <v>372</v>
      </c>
      <c r="H39" s="127"/>
      <c r="I39" s="127" t="s">
        <v>38</v>
      </c>
      <c r="J39" s="48"/>
      <c r="K39" s="48"/>
      <c r="L39" s="130"/>
      <c r="M39" s="130"/>
      <c r="N39" s="130"/>
      <c r="O39" s="130"/>
      <c r="P39" s="48"/>
      <c r="Q39" s="61"/>
    </row>
    <row r="40" spans="1:17" x14ac:dyDescent="0.35">
      <c r="A40" s="39" t="s">
        <v>66</v>
      </c>
      <c r="B40" s="39"/>
      <c r="E40" s="36" t="s">
        <v>263</v>
      </c>
      <c r="F40" s="36" t="s">
        <v>292</v>
      </c>
      <c r="G40" s="38" t="s">
        <v>557</v>
      </c>
      <c r="H40" s="38" t="s">
        <v>524</v>
      </c>
      <c r="I40" s="127" t="s">
        <v>38</v>
      </c>
      <c r="J40" s="127">
        <f>CephCluster</f>
        <v>180</v>
      </c>
      <c r="K40" s="61" t="s">
        <v>378</v>
      </c>
      <c r="L40" s="130" t="s">
        <v>301</v>
      </c>
      <c r="M40" s="130" t="s">
        <v>304</v>
      </c>
      <c r="N40" s="130">
        <v>9216</v>
      </c>
      <c r="O40" s="130" t="s">
        <v>302</v>
      </c>
      <c r="P40" s="48">
        <v>36</v>
      </c>
      <c r="Q40" s="61" t="s">
        <v>39</v>
      </c>
    </row>
    <row r="41" spans="1:17" x14ac:dyDescent="0.35">
      <c r="A41" s="39"/>
      <c r="B41" s="39"/>
      <c r="E41" s="36" t="s">
        <v>264</v>
      </c>
      <c r="F41" s="36" t="s">
        <v>292</v>
      </c>
      <c r="G41" s="38" t="s">
        <v>216</v>
      </c>
      <c r="H41" s="38" t="s">
        <v>524</v>
      </c>
      <c r="I41" s="127" t="s">
        <v>38</v>
      </c>
      <c r="J41" s="127">
        <f>CephCluster</f>
        <v>180</v>
      </c>
      <c r="K41" s="61" t="s">
        <v>378</v>
      </c>
      <c r="L41" s="130" t="s">
        <v>301</v>
      </c>
      <c r="M41" s="130" t="s">
        <v>304</v>
      </c>
      <c r="N41" s="130">
        <v>9216</v>
      </c>
      <c r="O41" s="130" t="s">
        <v>302</v>
      </c>
      <c r="P41" s="48">
        <v>37</v>
      </c>
      <c r="Q41" s="61" t="s">
        <v>39</v>
      </c>
    </row>
    <row r="42" spans="1:17" x14ac:dyDescent="0.35">
      <c r="A42" s="39"/>
      <c r="B42" s="39"/>
      <c r="E42" s="36" t="s">
        <v>265</v>
      </c>
      <c r="F42" s="36" t="s">
        <v>292</v>
      </c>
      <c r="G42" s="38" t="s">
        <v>217</v>
      </c>
      <c r="H42" s="38" t="s">
        <v>524</v>
      </c>
      <c r="I42" s="127" t="s">
        <v>38</v>
      </c>
      <c r="J42" s="127">
        <f>CephCluster</f>
        <v>180</v>
      </c>
      <c r="K42" s="61" t="s">
        <v>378</v>
      </c>
      <c r="L42" s="130" t="s">
        <v>301</v>
      </c>
      <c r="M42" s="130" t="s">
        <v>304</v>
      </c>
      <c r="N42" s="130">
        <v>9216</v>
      </c>
      <c r="O42" s="130" t="s">
        <v>302</v>
      </c>
      <c r="P42" s="48">
        <v>38</v>
      </c>
      <c r="Q42" s="61" t="s">
        <v>39</v>
      </c>
    </row>
    <row r="43" spans="1:17" x14ac:dyDescent="0.35">
      <c r="E43" s="36" t="s">
        <v>266</v>
      </c>
      <c r="F43" s="36" t="s">
        <v>37</v>
      </c>
      <c r="G43" s="38" t="s">
        <v>372</v>
      </c>
      <c r="H43" s="121"/>
      <c r="I43" s="127" t="s">
        <v>38</v>
      </c>
      <c r="J43" s="48"/>
      <c r="K43" s="61"/>
      <c r="L43" s="130"/>
      <c r="M43" s="130"/>
      <c r="N43" s="130"/>
      <c r="O43" s="130"/>
      <c r="P43" s="48"/>
      <c r="Q43" s="61"/>
    </row>
    <row r="44" spans="1:17" x14ac:dyDescent="0.35">
      <c r="E44" s="36" t="s">
        <v>267</v>
      </c>
      <c r="F44" s="36" t="s">
        <v>37</v>
      </c>
      <c r="G44" s="38" t="s">
        <v>372</v>
      </c>
      <c r="H44" s="121"/>
      <c r="I44" s="127" t="s">
        <v>38</v>
      </c>
      <c r="J44" s="48"/>
      <c r="K44" s="48"/>
      <c r="L44" s="130"/>
      <c r="M44" s="130"/>
      <c r="N44" s="130"/>
      <c r="O44" s="130"/>
      <c r="P44" s="48"/>
      <c r="Q44" s="61"/>
    </row>
    <row r="45" spans="1:17" x14ac:dyDescent="0.35">
      <c r="E45" s="36" t="s">
        <v>268</v>
      </c>
      <c r="F45" s="36" t="s">
        <v>292</v>
      </c>
      <c r="G45" s="38" t="s">
        <v>390</v>
      </c>
      <c r="H45" s="38" t="s">
        <v>392</v>
      </c>
      <c r="I45" s="127">
        <v>170</v>
      </c>
      <c r="J45" s="128" t="s">
        <v>38</v>
      </c>
      <c r="K45" s="128" t="s">
        <v>385</v>
      </c>
      <c r="L45" s="130" t="s">
        <v>301</v>
      </c>
      <c r="M45" s="130" t="s">
        <v>304</v>
      </c>
      <c r="N45" s="130">
        <v>9216</v>
      </c>
      <c r="O45" s="130" t="s">
        <v>302</v>
      </c>
      <c r="P45" s="48" t="s">
        <v>38</v>
      </c>
      <c r="Q45" s="61" t="s">
        <v>384</v>
      </c>
    </row>
    <row r="46" spans="1:17" x14ac:dyDescent="0.35">
      <c r="E46" s="36" t="s">
        <v>269</v>
      </c>
      <c r="F46" s="36" t="s">
        <v>292</v>
      </c>
      <c r="G46" s="38" t="s">
        <v>390</v>
      </c>
      <c r="H46" s="38" t="s">
        <v>394</v>
      </c>
      <c r="I46" s="37">
        <v>170</v>
      </c>
      <c r="J46" s="61" t="s">
        <v>38</v>
      </c>
      <c r="K46" s="61" t="s">
        <v>385</v>
      </c>
      <c r="L46" s="130" t="s">
        <v>301</v>
      </c>
      <c r="M46" s="130" t="s">
        <v>304</v>
      </c>
      <c r="N46" s="130">
        <v>9216</v>
      </c>
      <c r="O46" s="130" t="s">
        <v>302</v>
      </c>
      <c r="P46" s="48" t="s">
        <v>38</v>
      </c>
      <c r="Q46" s="61" t="s">
        <v>384</v>
      </c>
    </row>
    <row r="47" spans="1:17" x14ac:dyDescent="0.35">
      <c r="E47" s="36" t="s">
        <v>270</v>
      </c>
      <c r="F47" s="36" t="s">
        <v>37</v>
      </c>
      <c r="G47" s="38"/>
      <c r="H47" s="121"/>
      <c r="I47" s="121"/>
      <c r="J47" s="48"/>
      <c r="K47" s="48"/>
      <c r="L47" s="48"/>
      <c r="M47" s="48"/>
      <c r="N47" s="48"/>
      <c r="O47" s="48"/>
      <c r="P47" s="48" t="s">
        <v>38</v>
      </c>
      <c r="Q47" s="48" t="s">
        <v>38</v>
      </c>
    </row>
    <row r="48" spans="1:17" x14ac:dyDescent="0.35">
      <c r="E48" s="36" t="s">
        <v>271</v>
      </c>
      <c r="F48" s="36" t="s">
        <v>37</v>
      </c>
      <c r="G48" s="121"/>
      <c r="H48" s="121"/>
      <c r="I48" s="121"/>
      <c r="J48" s="48"/>
      <c r="K48" s="48"/>
      <c r="L48" s="48"/>
      <c r="M48" s="48"/>
      <c r="N48" s="48"/>
      <c r="O48" s="48"/>
      <c r="P48" s="48" t="s">
        <v>38</v>
      </c>
      <c r="Q48" s="48" t="s">
        <v>38</v>
      </c>
    </row>
    <row r="49" spans="1:25" x14ac:dyDescent="0.35">
      <c r="C49" s="124"/>
      <c r="E49" s="36" t="s">
        <v>272</v>
      </c>
      <c r="F49" s="36" t="s">
        <v>37</v>
      </c>
      <c r="G49" s="121"/>
      <c r="H49" s="121"/>
      <c r="I49" s="121"/>
      <c r="J49" s="48"/>
      <c r="K49" s="48"/>
      <c r="L49" s="48"/>
      <c r="M49" s="48"/>
      <c r="N49" s="48"/>
      <c r="O49" s="48"/>
      <c r="P49" s="48" t="s">
        <v>38</v>
      </c>
      <c r="Q49" s="48" t="s">
        <v>38</v>
      </c>
    </row>
    <row r="50" spans="1:25" x14ac:dyDescent="0.35">
      <c r="C50" s="124"/>
      <c r="E50" s="36" t="s">
        <v>273</v>
      </c>
      <c r="F50" s="36" t="s">
        <v>37</v>
      </c>
      <c r="G50" s="121"/>
      <c r="H50" s="121"/>
      <c r="I50" s="121"/>
      <c r="J50" s="48"/>
      <c r="K50" s="48"/>
      <c r="L50" s="48"/>
      <c r="M50" s="48"/>
      <c r="N50" s="48"/>
      <c r="O50" s="48"/>
      <c r="P50" s="48" t="s">
        <v>38</v>
      </c>
      <c r="Q50" s="48" t="s">
        <v>38</v>
      </c>
      <c r="S50" s="124"/>
      <c r="T50" s="124"/>
      <c r="U50" s="124"/>
      <c r="V50" s="124"/>
      <c r="W50" s="124"/>
      <c r="X50" s="124"/>
      <c r="Y50" s="124"/>
    </row>
    <row r="51" spans="1:25" x14ac:dyDescent="0.35">
      <c r="A51" s="124"/>
      <c r="B51" s="124"/>
      <c r="C51" s="124"/>
      <c r="E51" s="36" t="s">
        <v>274</v>
      </c>
      <c r="F51" s="36" t="s">
        <v>374</v>
      </c>
      <c r="G51" s="38" t="s">
        <v>387</v>
      </c>
      <c r="H51" s="54" t="s">
        <v>375</v>
      </c>
      <c r="I51" s="37"/>
      <c r="J51" s="123" t="str">
        <f>CONCATENATE(ExtAPI,",",EXTTen)</f>
        <v>190,191</v>
      </c>
      <c r="K51" s="123"/>
      <c r="L51" s="130" t="s">
        <v>301</v>
      </c>
      <c r="M51" s="130" t="s">
        <v>287</v>
      </c>
      <c r="N51" s="130">
        <v>9216</v>
      </c>
      <c r="O51" s="130" t="s">
        <v>302</v>
      </c>
      <c r="P51" s="48">
        <v>47</v>
      </c>
      <c r="Q51" s="61" t="s">
        <v>39</v>
      </c>
      <c r="S51" s="124"/>
      <c r="T51" s="124"/>
      <c r="U51" s="124"/>
      <c r="V51" s="124"/>
      <c r="W51" s="124"/>
      <c r="X51" s="124"/>
      <c r="Y51" s="124"/>
    </row>
    <row r="52" spans="1:25" x14ac:dyDescent="0.35">
      <c r="A52" s="124"/>
      <c r="B52" s="124"/>
      <c r="C52" s="124"/>
      <c r="E52" s="36" t="s">
        <v>275</v>
      </c>
      <c r="F52" s="36" t="s">
        <v>289</v>
      </c>
      <c r="G52" s="38" t="s">
        <v>294</v>
      </c>
      <c r="H52" s="36" t="s">
        <v>386</v>
      </c>
      <c r="I52" s="121"/>
      <c r="J52" s="123" t="str">
        <f>CONCATENATE(OOB,",",Provisioner,",",ExtAPI)</f>
        <v>110,120,190</v>
      </c>
      <c r="K52" s="123"/>
      <c r="L52" s="130" t="s">
        <v>301</v>
      </c>
      <c r="M52" s="130" t="s">
        <v>287</v>
      </c>
      <c r="N52" s="130">
        <v>9216</v>
      </c>
      <c r="O52" s="130" t="s">
        <v>305</v>
      </c>
      <c r="P52" s="48">
        <v>48</v>
      </c>
      <c r="Q52" s="48" t="s">
        <v>39</v>
      </c>
      <c r="S52" s="124"/>
      <c r="T52" s="124"/>
      <c r="U52" s="124"/>
      <c r="V52" s="124"/>
      <c r="W52" s="124"/>
      <c r="X52" s="124"/>
      <c r="Y52" s="124"/>
    </row>
    <row r="53" spans="1:25" x14ac:dyDescent="0.35">
      <c r="A53" s="124"/>
      <c r="B53" s="124"/>
      <c r="C53" s="124"/>
      <c r="E53" s="54" t="s">
        <v>276</v>
      </c>
      <c r="F53" s="145" t="s">
        <v>290</v>
      </c>
      <c r="G53" s="38" t="s">
        <v>293</v>
      </c>
      <c r="H53" s="54" t="s">
        <v>276</v>
      </c>
      <c r="I53" s="37"/>
      <c r="J53" s="48"/>
      <c r="K53" s="61" t="s">
        <v>380</v>
      </c>
      <c r="L53" s="130" t="s">
        <v>301</v>
      </c>
      <c r="M53" s="130" t="s">
        <v>287</v>
      </c>
      <c r="N53" s="130">
        <v>9216</v>
      </c>
      <c r="O53" s="130" t="s">
        <v>305</v>
      </c>
      <c r="P53" s="48">
        <v>100</v>
      </c>
      <c r="Q53" s="61" t="s">
        <v>303</v>
      </c>
      <c r="S53" s="124"/>
      <c r="T53" s="124"/>
      <c r="U53" s="124"/>
      <c r="V53" s="124"/>
      <c r="W53" s="124"/>
      <c r="X53" s="124"/>
      <c r="Y53" s="124"/>
    </row>
    <row r="54" spans="1:25" x14ac:dyDescent="0.35">
      <c r="A54" s="124"/>
      <c r="B54" s="124"/>
      <c r="C54" s="124"/>
      <c r="E54" s="54" t="s">
        <v>277</v>
      </c>
      <c r="F54" s="145" t="s">
        <v>290</v>
      </c>
      <c r="G54" s="38" t="s">
        <v>293</v>
      </c>
      <c r="H54" s="54" t="s">
        <v>277</v>
      </c>
      <c r="I54" s="37"/>
      <c r="J54" s="48"/>
      <c r="K54" s="61" t="s">
        <v>380</v>
      </c>
      <c r="L54" s="130" t="s">
        <v>301</v>
      </c>
      <c r="M54" s="130" t="s">
        <v>287</v>
      </c>
      <c r="N54" s="130">
        <v>9216</v>
      </c>
      <c r="O54" s="130" t="s">
        <v>305</v>
      </c>
      <c r="P54" s="48">
        <v>100</v>
      </c>
      <c r="Q54" s="61" t="s">
        <v>303</v>
      </c>
      <c r="S54" s="124"/>
      <c r="T54" s="124"/>
      <c r="U54" s="124"/>
      <c r="V54" s="124"/>
      <c r="W54" s="124"/>
      <c r="X54" s="124"/>
      <c r="Y54" s="124"/>
    </row>
    <row r="55" spans="1:25" x14ac:dyDescent="0.35">
      <c r="A55" s="124"/>
      <c r="B55" s="124"/>
      <c r="C55" s="124"/>
      <c r="E55" s="54" t="s">
        <v>278</v>
      </c>
      <c r="F55" s="36" t="s">
        <v>374</v>
      </c>
      <c r="G55" s="38" t="s">
        <v>388</v>
      </c>
      <c r="H55" s="54" t="s">
        <v>375</v>
      </c>
      <c r="I55" s="37"/>
      <c r="J55" s="123" t="str">
        <f>CONCATENATE(ExtAPI,",",EXTTen)</f>
        <v>190,191</v>
      </c>
      <c r="K55" s="123"/>
      <c r="L55" s="130" t="s">
        <v>301</v>
      </c>
      <c r="M55" s="130" t="s">
        <v>287</v>
      </c>
      <c r="N55" s="130">
        <v>9216</v>
      </c>
      <c r="O55" s="130" t="s">
        <v>302</v>
      </c>
      <c r="P55" s="48">
        <v>51</v>
      </c>
      <c r="Q55" s="61" t="s">
        <v>39</v>
      </c>
      <c r="S55" s="124"/>
      <c r="T55" s="124"/>
      <c r="U55" s="124"/>
      <c r="V55" s="124"/>
      <c r="W55" s="124"/>
      <c r="X55" s="124"/>
      <c r="Y55" s="124"/>
    </row>
    <row r="56" spans="1:25" x14ac:dyDescent="0.35">
      <c r="A56" s="124"/>
      <c r="B56" s="124"/>
      <c r="C56" s="124"/>
      <c r="E56" s="54" t="s">
        <v>68</v>
      </c>
      <c r="F56" s="129"/>
      <c r="G56" s="38"/>
      <c r="H56" s="54"/>
      <c r="I56" s="37"/>
      <c r="J56" s="123"/>
      <c r="K56" s="123"/>
      <c r="L56" s="123"/>
      <c r="M56" s="123"/>
      <c r="N56" s="123"/>
      <c r="O56" s="123"/>
      <c r="P56" s="48" t="s">
        <v>38</v>
      </c>
      <c r="Q56" s="48" t="s">
        <v>38</v>
      </c>
      <c r="S56" s="124"/>
      <c r="T56" s="124"/>
      <c r="U56" s="124"/>
      <c r="V56" s="124"/>
      <c r="W56" s="124"/>
      <c r="X56" s="124"/>
      <c r="Y56" s="124"/>
    </row>
    <row r="57" spans="1:25" x14ac:dyDescent="0.35">
      <c r="A57" s="124"/>
      <c r="B57" s="124"/>
      <c r="E57" s="54" t="s">
        <v>279</v>
      </c>
      <c r="F57" s="129"/>
      <c r="G57" s="37"/>
      <c r="H57" s="37"/>
      <c r="I57" s="37"/>
      <c r="J57" s="48"/>
      <c r="K57" s="48"/>
      <c r="L57" s="48"/>
      <c r="M57" s="48"/>
      <c r="N57" s="48"/>
      <c r="O57" s="48"/>
      <c r="P57" s="48" t="s">
        <v>38</v>
      </c>
      <c r="Q57" s="48" t="s">
        <v>38</v>
      </c>
      <c r="S57" s="124"/>
      <c r="T57" s="124"/>
      <c r="U57" s="124"/>
      <c r="V57" s="124"/>
      <c r="W57" s="124"/>
      <c r="X57" s="124"/>
      <c r="Y57" s="124"/>
    </row>
    <row r="58" spans="1:25" x14ac:dyDescent="0.35">
      <c r="A58" s="124"/>
      <c r="B58" s="124"/>
      <c r="E58" s="54" t="s">
        <v>280</v>
      </c>
      <c r="F58" s="36"/>
      <c r="G58" s="127"/>
      <c r="H58" s="127"/>
      <c r="I58" s="127"/>
      <c r="J58" s="128"/>
      <c r="K58" s="128"/>
      <c r="L58" s="128"/>
      <c r="M58" s="128"/>
      <c r="N58" s="128"/>
      <c r="O58" s="128"/>
      <c r="P58" s="127"/>
      <c r="Q58" s="127"/>
    </row>
    <row r="59" spans="1:25" x14ac:dyDescent="0.35">
      <c r="E59" s="54" t="s">
        <v>370</v>
      </c>
      <c r="F59" s="145" t="s">
        <v>291</v>
      </c>
      <c r="G59" s="127" t="s">
        <v>389</v>
      </c>
      <c r="H59" s="38" t="s">
        <v>357</v>
      </c>
      <c r="I59" s="127"/>
      <c r="J59" s="128" t="s">
        <v>385</v>
      </c>
      <c r="K59" s="128" t="s">
        <v>385</v>
      </c>
      <c r="L59" s="130" t="s">
        <v>301</v>
      </c>
      <c r="M59" s="128"/>
      <c r="N59" s="128"/>
      <c r="O59" s="128"/>
      <c r="P59" s="128"/>
      <c r="Q59" s="128"/>
    </row>
    <row r="66" spans="3:7" x14ac:dyDescent="0.35">
      <c r="D66" s="148"/>
      <c r="E66" s="148"/>
      <c r="F66" s="148"/>
      <c r="G66" s="148"/>
    </row>
    <row r="67" spans="3:7" x14ac:dyDescent="0.35">
      <c r="C67" s="148"/>
      <c r="D67" s="148"/>
      <c r="E67" s="148"/>
      <c r="F67" s="148"/>
      <c r="G67" s="148"/>
    </row>
    <row r="68" spans="3:7" x14ac:dyDescent="0.35">
      <c r="C68" s="148"/>
      <c r="D68" s="148"/>
      <c r="E68" s="148"/>
      <c r="F68" s="148"/>
      <c r="G68" s="148"/>
    </row>
    <row r="69" spans="3:7" x14ac:dyDescent="0.35">
      <c r="C69" s="148"/>
      <c r="D69" s="148"/>
      <c r="E69" s="148"/>
      <c r="F69" s="148"/>
      <c r="G69" s="148"/>
    </row>
    <row r="70" spans="3:7" x14ac:dyDescent="0.35">
      <c r="C70" s="148"/>
      <c r="D70" s="148"/>
      <c r="E70" s="148"/>
      <c r="F70" s="148"/>
      <c r="G70" s="148"/>
    </row>
    <row r="71" spans="3:7" x14ac:dyDescent="0.35">
      <c r="C71" s="148"/>
      <c r="D71" s="148"/>
      <c r="E71" s="148"/>
      <c r="F71" s="148"/>
      <c r="G71" s="148"/>
    </row>
    <row r="72" spans="3:7" x14ac:dyDescent="0.35">
      <c r="C72" s="148"/>
      <c r="D72" s="148"/>
      <c r="E72" s="148"/>
      <c r="F72" s="148"/>
      <c r="G72" s="148"/>
    </row>
    <row r="73" spans="3:7" x14ac:dyDescent="0.35">
      <c r="C73" s="148"/>
      <c r="D73" s="148"/>
      <c r="E73" s="148"/>
      <c r="F73" s="148"/>
      <c r="G73" s="148"/>
    </row>
    <row r="74" spans="3:7" x14ac:dyDescent="0.35">
      <c r="C74" s="148"/>
      <c r="D74" s="148"/>
      <c r="E74" s="148"/>
      <c r="F74" s="148"/>
      <c r="G74" s="148"/>
    </row>
    <row r="75" spans="3:7" x14ac:dyDescent="0.35">
      <c r="C75" s="148"/>
      <c r="D75" s="148"/>
      <c r="E75" s="148"/>
      <c r="F75" s="148"/>
      <c r="G75" s="148"/>
    </row>
    <row r="76" spans="3:7" x14ac:dyDescent="0.35">
      <c r="C76" s="148"/>
      <c r="D76" s="148"/>
      <c r="E76" s="148"/>
      <c r="F76" s="148"/>
      <c r="G76" s="148"/>
    </row>
    <row r="77" spans="3:7" x14ac:dyDescent="0.35">
      <c r="C77" s="148"/>
      <c r="D77" s="148"/>
      <c r="E77" s="148"/>
      <c r="F77" s="148"/>
      <c r="G77" s="148"/>
    </row>
    <row r="78" spans="3:7" x14ac:dyDescent="0.35">
      <c r="C78" s="148"/>
      <c r="D78" s="148"/>
      <c r="E78" s="148"/>
      <c r="F78" s="148"/>
      <c r="G78" s="148"/>
    </row>
    <row r="79" spans="3:7" x14ac:dyDescent="0.35">
      <c r="C79" s="148"/>
      <c r="D79" s="148"/>
      <c r="E79" s="148"/>
      <c r="F79" s="148"/>
      <c r="G79" s="148"/>
    </row>
    <row r="80" spans="3:7" x14ac:dyDescent="0.35">
      <c r="C80" s="148"/>
      <c r="D80" s="148"/>
      <c r="E80" s="148"/>
      <c r="F80" s="148"/>
      <c r="G80" s="148"/>
    </row>
    <row r="81" spans="3:7" x14ac:dyDescent="0.35">
      <c r="C81" s="148"/>
      <c r="D81" s="148"/>
      <c r="E81" s="148"/>
      <c r="F81" s="148"/>
      <c r="G81" s="148"/>
    </row>
    <row r="82" spans="3:7" x14ac:dyDescent="0.35">
      <c r="C82" s="148"/>
      <c r="D82" s="148"/>
      <c r="E82" s="148"/>
      <c r="F82" s="148"/>
      <c r="G82" s="148"/>
    </row>
    <row r="83" spans="3:7" x14ac:dyDescent="0.35">
      <c r="C83" s="148"/>
      <c r="D83" s="148"/>
      <c r="E83" s="148"/>
      <c r="F83" s="148"/>
      <c r="G83" s="148"/>
    </row>
    <row r="84" spans="3:7" x14ac:dyDescent="0.35">
      <c r="C84" s="148"/>
      <c r="D84" s="148"/>
      <c r="E84" s="148"/>
      <c r="F84" s="148"/>
      <c r="G84" s="148"/>
    </row>
    <row r="85" spans="3:7" x14ac:dyDescent="0.35">
      <c r="C85" s="148"/>
      <c r="D85" s="148"/>
      <c r="E85" s="148"/>
      <c r="F85" s="148"/>
      <c r="G85" s="148"/>
    </row>
    <row r="86" spans="3:7" x14ac:dyDescent="0.35">
      <c r="C86" s="148"/>
      <c r="D86" s="148"/>
      <c r="E86" s="148"/>
      <c r="F86" s="148"/>
      <c r="G86" s="148"/>
    </row>
    <row r="87" spans="3:7" x14ac:dyDescent="0.35">
      <c r="C87" s="148"/>
      <c r="D87" s="148"/>
      <c r="E87" s="148"/>
      <c r="F87" s="148"/>
      <c r="G87" s="148"/>
    </row>
    <row r="88" spans="3:7" x14ac:dyDescent="0.35">
      <c r="C88" s="148"/>
      <c r="D88" s="148"/>
      <c r="E88" s="148"/>
      <c r="F88" s="148"/>
      <c r="G88" s="148"/>
    </row>
    <row r="89" spans="3:7" x14ac:dyDescent="0.35">
      <c r="C89" s="148"/>
    </row>
  </sheetData>
  <mergeCells count="38">
    <mergeCell ref="A38:B38"/>
    <mergeCell ref="L3:O3"/>
    <mergeCell ref="A3:B3"/>
    <mergeCell ref="S12:U12"/>
    <mergeCell ref="V12:X12"/>
    <mergeCell ref="S13:U13"/>
    <mergeCell ref="V13:X13"/>
    <mergeCell ref="A36:B37"/>
    <mergeCell ref="A14:B14"/>
    <mergeCell ref="S18:X18"/>
    <mergeCell ref="S19:X19"/>
    <mergeCell ref="S14:U14"/>
    <mergeCell ref="V14:X14"/>
    <mergeCell ref="S15:U15"/>
    <mergeCell ref="V15:X15"/>
    <mergeCell ref="S17:X17"/>
    <mergeCell ref="S8:U8"/>
    <mergeCell ref="E2:Q2"/>
    <mergeCell ref="E3:F3"/>
    <mergeCell ref="G3:H3"/>
    <mergeCell ref="I3:J3"/>
    <mergeCell ref="P3:Q3"/>
    <mergeCell ref="A32:C34"/>
    <mergeCell ref="S20:X20"/>
    <mergeCell ref="S21:X21"/>
    <mergeCell ref="S3:T3"/>
    <mergeCell ref="U3:X3"/>
    <mergeCell ref="S4:T4"/>
    <mergeCell ref="U4:X4"/>
    <mergeCell ref="S5:T5"/>
    <mergeCell ref="U5:X5"/>
    <mergeCell ref="S6:T6"/>
    <mergeCell ref="U6:X6"/>
    <mergeCell ref="V8:X8"/>
    <mergeCell ref="S9:U9"/>
    <mergeCell ref="V9:X9"/>
    <mergeCell ref="S10:U10"/>
    <mergeCell ref="V10:X10"/>
  </mergeCells>
  <conditionalFormatting sqref="F53:F54">
    <cfRule type="expression" dxfId="6" priority="2" stopIfTrue="1">
      <formula>E53=""</formula>
    </cfRule>
  </conditionalFormatting>
  <conditionalFormatting sqref="F59">
    <cfRule type="expression" dxfId="5" priority="1" stopIfTrue="1">
      <formula>E59=""</formula>
    </cfRule>
  </conditionalFormatting>
  <dataValidations count="1">
    <dataValidation type="list" allowBlank="1" showInputMessage="1" showErrorMessage="1" sqref="F53:F54 F59">
      <formula1>IF(ISERROR(VLOOKUP(G551,H551:J$575,3,FALSE)),"",INDIRECT(VLOOKUP(G551,H551:J$575,3,FALSE)))</formula1>
    </dataValidation>
  </dataValidations>
  <pageMargins left="0.7" right="0.7" top="0.75" bottom="0.75" header="0.3" footer="0.3"/>
  <pageSetup orientation="portrait" horizontalDpi="360" verticalDpi="36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N40"/>
  <sheetViews>
    <sheetView zoomScale="85" zoomScaleNormal="85" workbookViewId="0">
      <selection activeCell="F31" sqref="F31:H34"/>
    </sheetView>
  </sheetViews>
  <sheetFormatPr defaultColWidth="9.1796875" defaultRowHeight="13" x14ac:dyDescent="0.3"/>
  <cols>
    <col min="1" max="1" width="1.54296875" style="66" customWidth="1"/>
    <col min="2" max="4" width="15.7265625" style="66" customWidth="1"/>
    <col min="5" max="5" width="7.7265625" style="66" customWidth="1"/>
    <col min="6" max="7" width="15.7265625" style="66" customWidth="1"/>
    <col min="8" max="8" width="8.7265625" style="66" customWidth="1"/>
    <col min="9" max="9" width="4" style="66" customWidth="1"/>
    <col min="10" max="10" width="0.7265625" style="66" customWidth="1"/>
    <col min="11" max="11" width="23.1796875" style="96" customWidth="1"/>
    <col min="12" max="12" width="29.26953125" style="96" customWidth="1"/>
    <col min="13" max="13" width="66.26953125" style="96" customWidth="1"/>
    <col min="14" max="16384" width="9.1796875" style="66"/>
  </cols>
  <sheetData>
    <row r="1" spans="1:14" s="71" customFormat="1" ht="4.5" customHeight="1" x14ac:dyDescent="0.4">
      <c r="A1" s="67"/>
      <c r="B1" s="68"/>
      <c r="C1" s="68"/>
      <c r="D1" s="68"/>
      <c r="E1" s="68"/>
      <c r="F1" s="68"/>
      <c r="G1" s="68"/>
      <c r="H1" s="68"/>
      <c r="I1" s="68"/>
      <c r="J1" s="68"/>
      <c r="K1" s="69"/>
      <c r="L1" s="68"/>
      <c r="M1" s="70"/>
      <c r="N1" s="67"/>
    </row>
    <row r="2" spans="1:14" s="73" customFormat="1" ht="15" customHeight="1" thickBot="1" x14ac:dyDescent="0.4">
      <c r="A2" s="72"/>
      <c r="B2" s="215" t="s">
        <v>139</v>
      </c>
      <c r="C2" s="216"/>
      <c r="D2" s="216"/>
      <c r="E2" s="216"/>
      <c r="F2" s="216"/>
      <c r="G2" s="216"/>
      <c r="H2" s="217"/>
      <c r="I2" s="72"/>
      <c r="J2" s="72"/>
      <c r="K2" s="72"/>
      <c r="L2" s="72"/>
      <c r="M2" s="72"/>
      <c r="N2" s="72"/>
    </row>
    <row r="3" spans="1:14" s="73" customFormat="1" ht="19.5" customHeight="1" thickBot="1" x14ac:dyDescent="0.4">
      <c r="A3" s="72"/>
      <c r="B3" s="218" t="s">
        <v>140</v>
      </c>
      <c r="C3" s="219"/>
      <c r="D3" s="220"/>
      <c r="E3" s="218" t="s">
        <v>141</v>
      </c>
      <c r="F3" s="219"/>
      <c r="G3" s="219"/>
      <c r="H3" s="220"/>
      <c r="I3" s="72"/>
      <c r="J3" s="72"/>
      <c r="K3" s="221" t="s">
        <v>142</v>
      </c>
      <c r="L3" s="222"/>
      <c r="M3" s="223"/>
      <c r="N3" s="72"/>
    </row>
    <row r="4" spans="1:14" s="73" customFormat="1" ht="20.25" customHeight="1" x14ac:dyDescent="0.35">
      <c r="A4" s="72"/>
      <c r="B4" s="224"/>
      <c r="C4" s="225"/>
      <c r="D4" s="226"/>
      <c r="E4" s="227"/>
      <c r="F4" s="228"/>
      <c r="G4" s="228"/>
      <c r="H4" s="229"/>
      <c r="I4" s="72"/>
      <c r="J4" s="72"/>
      <c r="K4" s="230"/>
      <c r="L4" s="231"/>
      <c r="M4" s="232"/>
      <c r="N4" s="72"/>
    </row>
    <row r="5" spans="1:14" s="73" customFormat="1" ht="15" customHeight="1" x14ac:dyDescent="0.35">
      <c r="A5" s="72"/>
      <c r="B5" s="218" t="s">
        <v>200</v>
      </c>
      <c r="C5" s="219"/>
      <c r="D5" s="219"/>
      <c r="E5" s="218" t="s">
        <v>143</v>
      </c>
      <c r="F5" s="219"/>
      <c r="G5" s="219"/>
      <c r="H5" s="220"/>
      <c r="I5" s="72"/>
      <c r="J5" s="74"/>
      <c r="K5" s="233"/>
      <c r="L5" s="234"/>
      <c r="M5" s="235"/>
      <c r="N5" s="72"/>
    </row>
    <row r="6" spans="1:14" s="73" customFormat="1" ht="15.75" customHeight="1" x14ac:dyDescent="0.35">
      <c r="A6" s="72"/>
      <c r="B6" s="239"/>
      <c r="C6" s="240"/>
      <c r="D6" s="240"/>
      <c r="E6" s="241"/>
      <c r="F6" s="241"/>
      <c r="G6" s="241"/>
      <c r="H6" s="241"/>
      <c r="I6" s="72"/>
      <c r="J6" s="74"/>
      <c r="K6" s="233"/>
      <c r="L6" s="234"/>
      <c r="M6" s="235"/>
      <c r="N6" s="72"/>
    </row>
    <row r="7" spans="1:14" s="73" customFormat="1" ht="15.75" customHeight="1" x14ac:dyDescent="0.35">
      <c r="A7" s="72"/>
      <c r="B7" s="242"/>
      <c r="C7" s="242"/>
      <c r="D7" s="242"/>
      <c r="E7" s="243"/>
      <c r="F7" s="243"/>
      <c r="G7" s="243"/>
      <c r="H7" s="243"/>
      <c r="I7" s="72"/>
      <c r="J7" s="72"/>
      <c r="K7" s="233"/>
      <c r="L7" s="234"/>
      <c r="M7" s="235"/>
      <c r="N7" s="72"/>
    </row>
    <row r="8" spans="1:14" s="73" customFormat="1" ht="15.75" customHeight="1" x14ac:dyDescent="0.35">
      <c r="A8" s="72"/>
      <c r="B8" s="242"/>
      <c r="C8" s="242"/>
      <c r="D8" s="242"/>
      <c r="E8" s="243"/>
      <c r="F8" s="243"/>
      <c r="G8" s="243"/>
      <c r="H8" s="243"/>
      <c r="I8" s="72"/>
      <c r="J8" s="72"/>
      <c r="K8" s="233"/>
      <c r="L8" s="234"/>
      <c r="M8" s="235"/>
      <c r="N8" s="72"/>
    </row>
    <row r="9" spans="1:14" s="73" customFormat="1" ht="15.75" customHeight="1" x14ac:dyDescent="0.35">
      <c r="A9" s="72"/>
      <c r="B9" s="244"/>
      <c r="C9" s="244"/>
      <c r="D9" s="244"/>
      <c r="E9" s="245"/>
      <c r="F9" s="245"/>
      <c r="G9" s="245"/>
      <c r="H9" s="245"/>
      <c r="I9" s="72"/>
      <c r="J9" s="72"/>
      <c r="K9" s="233"/>
      <c r="L9" s="234"/>
      <c r="M9" s="235"/>
      <c r="N9" s="72"/>
    </row>
    <row r="10" spans="1:14" s="73" customFormat="1" ht="5.25" customHeight="1" x14ac:dyDescent="0.25">
      <c r="A10" s="72"/>
      <c r="B10" s="62"/>
      <c r="C10" s="75"/>
      <c r="D10" s="63"/>
      <c r="E10" s="75"/>
      <c r="F10" s="75"/>
      <c r="G10" s="75"/>
      <c r="H10" s="76"/>
      <c r="I10" s="72"/>
      <c r="J10" s="72"/>
      <c r="K10" s="233"/>
      <c r="L10" s="234"/>
      <c r="M10" s="235"/>
      <c r="N10" s="72"/>
    </row>
    <row r="11" spans="1:14" s="73" customFormat="1" ht="15" customHeight="1" x14ac:dyDescent="0.35">
      <c r="A11" s="72"/>
      <c r="B11" s="246" t="s">
        <v>144</v>
      </c>
      <c r="C11" s="216"/>
      <c r="D11" s="216"/>
      <c r="E11" s="216"/>
      <c r="F11" s="216"/>
      <c r="G11" s="216"/>
      <c r="H11" s="217"/>
      <c r="I11" s="72"/>
      <c r="J11" s="72"/>
      <c r="K11" s="233"/>
      <c r="L11" s="234"/>
      <c r="M11" s="235"/>
      <c r="N11" s="72"/>
    </row>
    <row r="12" spans="1:14" s="73" customFormat="1" ht="15" customHeight="1" x14ac:dyDescent="0.35">
      <c r="A12" s="72"/>
      <c r="B12" s="77"/>
      <c r="C12" s="218" t="s">
        <v>145</v>
      </c>
      <c r="D12" s="219"/>
      <c r="E12" s="219"/>
      <c r="F12" s="218" t="s">
        <v>146</v>
      </c>
      <c r="G12" s="219"/>
      <c r="H12" s="220"/>
      <c r="I12" s="72"/>
      <c r="J12" s="72"/>
      <c r="K12" s="233"/>
      <c r="L12" s="234"/>
      <c r="M12" s="235"/>
      <c r="N12" s="72"/>
    </row>
    <row r="13" spans="1:14" s="73" customFormat="1" ht="15" customHeight="1" x14ac:dyDescent="0.35">
      <c r="A13" s="72"/>
      <c r="B13" s="78" t="s">
        <v>61</v>
      </c>
      <c r="C13" s="227"/>
      <c r="D13" s="228"/>
      <c r="E13" s="229"/>
      <c r="F13" s="224"/>
      <c r="G13" s="225"/>
      <c r="H13" s="226"/>
      <c r="I13" s="72"/>
      <c r="J13" s="72"/>
      <c r="K13" s="233"/>
      <c r="L13" s="234"/>
      <c r="M13" s="235"/>
      <c r="N13" s="72"/>
    </row>
    <row r="14" spans="1:14" s="73" customFormat="1" ht="15" customHeight="1" x14ac:dyDescent="0.25">
      <c r="A14" s="72"/>
      <c r="B14" s="79" t="s">
        <v>147</v>
      </c>
      <c r="C14" s="227"/>
      <c r="D14" s="228"/>
      <c r="E14" s="229"/>
      <c r="F14" s="224"/>
      <c r="G14" s="225"/>
      <c r="H14" s="226"/>
      <c r="I14" s="72"/>
      <c r="J14" s="80"/>
      <c r="K14" s="233"/>
      <c r="L14" s="234"/>
      <c r="M14" s="235"/>
      <c r="N14" s="72"/>
    </row>
    <row r="15" spans="1:14" s="73" customFormat="1" ht="15" customHeight="1" x14ac:dyDescent="0.35">
      <c r="A15" s="72"/>
      <c r="B15" s="79" t="s">
        <v>148</v>
      </c>
      <c r="C15" s="227"/>
      <c r="D15" s="228"/>
      <c r="E15" s="229"/>
      <c r="F15" s="224"/>
      <c r="G15" s="225"/>
      <c r="H15" s="226"/>
      <c r="I15" s="72"/>
      <c r="J15" s="72"/>
      <c r="K15" s="233"/>
      <c r="L15" s="234"/>
      <c r="M15" s="235"/>
      <c r="N15" s="72"/>
    </row>
    <row r="16" spans="1:14" s="73" customFormat="1" ht="15" customHeight="1" thickBot="1" x14ac:dyDescent="0.4">
      <c r="A16" s="72"/>
      <c r="B16" s="79" t="s">
        <v>149</v>
      </c>
      <c r="C16" s="227"/>
      <c r="D16" s="228"/>
      <c r="E16" s="229"/>
      <c r="F16" s="224"/>
      <c r="G16" s="225"/>
      <c r="H16" s="226"/>
      <c r="I16" s="72"/>
      <c r="J16" s="72"/>
      <c r="K16" s="236"/>
      <c r="L16" s="237"/>
      <c r="M16" s="238"/>
      <c r="N16" s="72"/>
    </row>
    <row r="17" spans="1:14" s="73" customFormat="1" ht="3" customHeight="1" x14ac:dyDescent="0.35">
      <c r="A17" s="72"/>
      <c r="B17" s="76"/>
      <c r="C17" s="75"/>
      <c r="D17" s="75"/>
      <c r="E17" s="75"/>
      <c r="F17" s="75"/>
      <c r="G17" s="75"/>
      <c r="H17" s="76"/>
      <c r="I17" s="72"/>
      <c r="J17" s="72"/>
      <c r="K17" s="72"/>
      <c r="L17" s="72"/>
      <c r="M17" s="72"/>
      <c r="N17" s="72"/>
    </row>
    <row r="18" spans="1:14" s="73" customFormat="1" ht="15" customHeight="1" x14ac:dyDescent="0.35">
      <c r="A18" s="72"/>
      <c r="B18" s="246" t="s">
        <v>150</v>
      </c>
      <c r="C18" s="247"/>
      <c r="D18" s="247"/>
      <c r="E18" s="247"/>
      <c r="F18" s="247"/>
      <c r="G18" s="247"/>
      <c r="H18" s="248"/>
      <c r="I18" s="72"/>
      <c r="J18" s="72"/>
      <c r="K18" s="72"/>
      <c r="L18" s="72"/>
      <c r="M18" s="72"/>
      <c r="N18" s="72"/>
    </row>
    <row r="19" spans="1:14" s="73" customFormat="1" ht="15" customHeight="1" x14ac:dyDescent="0.35">
      <c r="A19" s="72"/>
      <c r="B19" s="81"/>
      <c r="C19" s="218" t="s">
        <v>151</v>
      </c>
      <c r="D19" s="219"/>
      <c r="E19" s="219"/>
      <c r="F19" s="218" t="s">
        <v>152</v>
      </c>
      <c r="G19" s="219"/>
      <c r="H19" s="220"/>
      <c r="I19" s="72"/>
      <c r="J19" s="72"/>
      <c r="K19" s="72"/>
      <c r="L19" s="72"/>
      <c r="M19" s="72"/>
      <c r="N19" s="72"/>
    </row>
    <row r="20" spans="1:14" s="73" customFormat="1" ht="15" customHeight="1" x14ac:dyDescent="0.35">
      <c r="A20" s="72"/>
      <c r="B20" s="78" t="s">
        <v>61</v>
      </c>
      <c r="C20" s="227"/>
      <c r="D20" s="228"/>
      <c r="E20" s="229"/>
      <c r="F20" s="224"/>
      <c r="G20" s="225"/>
      <c r="H20" s="226"/>
      <c r="I20" s="72"/>
      <c r="J20" s="72"/>
      <c r="K20" s="72"/>
      <c r="L20" s="72"/>
      <c r="M20" s="72"/>
      <c r="N20" s="72"/>
    </row>
    <row r="21" spans="1:14" s="73" customFormat="1" ht="15" customHeight="1" x14ac:dyDescent="0.35">
      <c r="A21" s="72"/>
      <c r="B21" s="78" t="s">
        <v>153</v>
      </c>
      <c r="C21" s="227"/>
      <c r="D21" s="228"/>
      <c r="E21" s="229"/>
      <c r="F21" s="224"/>
      <c r="G21" s="225"/>
      <c r="H21" s="226"/>
      <c r="I21" s="72"/>
      <c r="J21" s="72"/>
      <c r="K21" s="72"/>
      <c r="L21" s="72"/>
      <c r="M21" s="72"/>
      <c r="N21" s="72"/>
    </row>
    <row r="22" spans="1:14" s="73" customFormat="1" ht="15" customHeight="1" x14ac:dyDescent="0.35">
      <c r="A22" s="72"/>
      <c r="B22" s="78" t="s">
        <v>148</v>
      </c>
      <c r="C22" s="227"/>
      <c r="D22" s="228"/>
      <c r="E22" s="229"/>
      <c r="F22" s="224"/>
      <c r="G22" s="225"/>
      <c r="H22" s="226"/>
      <c r="I22" s="72"/>
      <c r="J22" s="72"/>
      <c r="K22" s="72"/>
      <c r="L22" s="72"/>
      <c r="M22" s="72"/>
      <c r="N22" s="72"/>
    </row>
    <row r="23" spans="1:14" s="73" customFormat="1" ht="15" customHeight="1" x14ac:dyDescent="0.35">
      <c r="A23" s="72"/>
      <c r="B23" s="79" t="s">
        <v>149</v>
      </c>
      <c r="C23" s="227"/>
      <c r="D23" s="228"/>
      <c r="E23" s="229"/>
      <c r="F23" s="224"/>
      <c r="G23" s="225"/>
      <c r="H23" s="226"/>
      <c r="I23" s="72"/>
      <c r="J23" s="72"/>
      <c r="K23" s="72"/>
      <c r="L23" s="72"/>
      <c r="M23" s="72"/>
      <c r="N23" s="72"/>
    </row>
    <row r="24" spans="1:14" s="73" customFormat="1" ht="15" customHeight="1" thickBot="1" x14ac:dyDescent="0.4">
      <c r="A24" s="72"/>
      <c r="B24" s="82"/>
      <c r="C24" s="218" t="s">
        <v>154</v>
      </c>
      <c r="D24" s="219"/>
      <c r="E24" s="219"/>
      <c r="F24" s="218" t="s">
        <v>155</v>
      </c>
      <c r="G24" s="219"/>
      <c r="H24" s="220"/>
      <c r="I24" s="72"/>
      <c r="J24" s="72"/>
      <c r="K24" s="72"/>
      <c r="L24" s="72"/>
      <c r="M24" s="72"/>
      <c r="N24" s="72"/>
    </row>
    <row r="25" spans="1:14" s="73" customFormat="1" ht="15" customHeight="1" x14ac:dyDescent="0.35">
      <c r="A25" s="72"/>
      <c r="B25" s="78" t="s">
        <v>61</v>
      </c>
      <c r="C25" s="227"/>
      <c r="D25" s="228"/>
      <c r="E25" s="229"/>
      <c r="F25" s="224"/>
      <c r="G25" s="225"/>
      <c r="H25" s="226"/>
      <c r="I25" s="72"/>
      <c r="J25" s="72"/>
      <c r="K25" s="83" t="s">
        <v>156</v>
      </c>
      <c r="L25" s="84"/>
      <c r="M25" s="72"/>
      <c r="N25" s="72"/>
    </row>
    <row r="26" spans="1:14" s="73" customFormat="1" ht="15" customHeight="1" x14ac:dyDescent="0.35">
      <c r="A26" s="72"/>
      <c r="B26" s="78" t="s">
        <v>153</v>
      </c>
      <c r="C26" s="227"/>
      <c r="D26" s="228"/>
      <c r="E26" s="229"/>
      <c r="F26" s="224"/>
      <c r="G26" s="225"/>
      <c r="H26" s="226"/>
      <c r="I26" s="72"/>
      <c r="J26" s="72"/>
      <c r="K26" s="85" t="s">
        <v>157</v>
      </c>
      <c r="L26" s="86"/>
      <c r="M26" s="72"/>
      <c r="N26" s="72"/>
    </row>
    <row r="27" spans="1:14" s="73" customFormat="1" ht="15" customHeight="1" x14ac:dyDescent="0.35">
      <c r="A27" s="72"/>
      <c r="B27" s="78" t="s">
        <v>148</v>
      </c>
      <c r="C27" s="227"/>
      <c r="D27" s="228"/>
      <c r="E27" s="229"/>
      <c r="F27" s="224"/>
      <c r="G27" s="225"/>
      <c r="H27" s="226"/>
      <c r="I27" s="72"/>
      <c r="J27" s="72"/>
      <c r="K27" s="85" t="s">
        <v>158</v>
      </c>
      <c r="L27" s="86"/>
      <c r="M27" s="72"/>
      <c r="N27" s="72"/>
    </row>
    <row r="28" spans="1:14" s="73" customFormat="1" ht="15" customHeight="1" thickBot="1" x14ac:dyDescent="0.35">
      <c r="A28" s="72"/>
      <c r="B28" s="79" t="s">
        <v>149</v>
      </c>
      <c r="C28" s="227"/>
      <c r="D28" s="228"/>
      <c r="E28" s="229"/>
      <c r="F28" s="224"/>
      <c r="G28" s="225"/>
      <c r="H28" s="226"/>
      <c r="I28" s="72"/>
      <c r="J28" s="72"/>
      <c r="K28" s="87" t="s">
        <v>159</v>
      </c>
      <c r="L28" s="88"/>
      <c r="M28" s="89"/>
      <c r="N28" s="72"/>
    </row>
    <row r="29" spans="1:14" s="73" customFormat="1" ht="15" customHeight="1" x14ac:dyDescent="0.3">
      <c r="A29" s="72"/>
      <c r="B29" s="78" t="s">
        <v>160</v>
      </c>
      <c r="C29" s="249"/>
      <c r="D29" s="250"/>
      <c r="E29" s="251"/>
      <c r="F29" s="64"/>
      <c r="G29" s="90"/>
      <c r="H29" s="90"/>
      <c r="I29" s="72"/>
      <c r="J29" s="72"/>
      <c r="K29" s="89"/>
      <c r="L29" s="89"/>
      <c r="M29" s="89"/>
      <c r="N29" s="72"/>
    </row>
    <row r="30" spans="1:14" s="73" customFormat="1" ht="15" customHeight="1" x14ac:dyDescent="0.35">
      <c r="A30" s="72"/>
      <c r="B30" s="82"/>
      <c r="C30" s="218" t="s">
        <v>161</v>
      </c>
      <c r="D30" s="219"/>
      <c r="E30" s="220"/>
      <c r="F30" s="218" t="s">
        <v>201</v>
      </c>
      <c r="G30" s="219"/>
      <c r="H30" s="220"/>
      <c r="I30" s="72"/>
      <c r="J30" s="72"/>
      <c r="K30" s="91"/>
      <c r="L30" s="91"/>
      <c r="M30" s="91"/>
      <c r="N30" s="72"/>
    </row>
    <row r="31" spans="1:14" ht="15.75" customHeight="1" x14ac:dyDescent="0.3">
      <c r="A31" s="92"/>
      <c r="B31" s="78" t="s">
        <v>61</v>
      </c>
      <c r="C31" s="227"/>
      <c r="D31" s="228"/>
      <c r="E31" s="229"/>
      <c r="F31" s="255"/>
      <c r="G31" s="256"/>
      <c r="H31" s="257"/>
      <c r="I31" s="92"/>
      <c r="J31" s="92"/>
      <c r="K31" s="69"/>
      <c r="L31" s="69"/>
      <c r="M31" s="69"/>
      <c r="N31" s="92"/>
    </row>
    <row r="32" spans="1:14" ht="15.75" customHeight="1" x14ac:dyDescent="0.3">
      <c r="A32" s="92"/>
      <c r="B32" s="78" t="s">
        <v>153</v>
      </c>
      <c r="C32" s="227"/>
      <c r="D32" s="228"/>
      <c r="E32" s="229"/>
      <c r="F32" s="255"/>
      <c r="G32" s="256"/>
      <c r="H32" s="257"/>
      <c r="I32" s="92"/>
      <c r="J32" s="92"/>
      <c r="K32" s="69"/>
      <c r="L32" s="69"/>
      <c r="M32" s="69"/>
      <c r="N32" s="92"/>
    </row>
    <row r="33" spans="1:14" ht="15.75" customHeight="1" x14ac:dyDescent="0.3">
      <c r="A33" s="92"/>
      <c r="B33" s="78" t="s">
        <v>148</v>
      </c>
      <c r="C33" s="227"/>
      <c r="D33" s="228"/>
      <c r="E33" s="229"/>
      <c r="F33" s="255"/>
      <c r="G33" s="256"/>
      <c r="H33" s="257"/>
      <c r="I33" s="92"/>
      <c r="J33" s="92"/>
      <c r="K33" s="69"/>
      <c r="L33" s="69"/>
      <c r="M33" s="69"/>
      <c r="N33" s="92"/>
    </row>
    <row r="34" spans="1:14" ht="15" customHeight="1" x14ac:dyDescent="0.3">
      <c r="A34" s="92"/>
      <c r="B34" s="79" t="s">
        <v>149</v>
      </c>
      <c r="C34" s="227"/>
      <c r="D34" s="228"/>
      <c r="E34" s="229"/>
      <c r="F34" s="258"/>
      <c r="G34" s="256"/>
      <c r="H34" s="257"/>
      <c r="I34" s="92"/>
      <c r="J34" s="92"/>
      <c r="K34" s="69"/>
      <c r="L34" s="69"/>
      <c r="M34" s="69"/>
      <c r="N34" s="92"/>
    </row>
    <row r="35" spans="1:14" ht="15.75" customHeight="1" x14ac:dyDescent="0.3">
      <c r="A35" s="92"/>
      <c r="B35" s="79" t="s">
        <v>162</v>
      </c>
      <c r="C35" s="249"/>
      <c r="D35" s="259"/>
      <c r="E35" s="260"/>
      <c r="F35" s="93"/>
      <c r="G35" s="93"/>
      <c r="H35" s="93"/>
      <c r="I35" s="92"/>
      <c r="J35" s="92"/>
      <c r="K35" s="69"/>
      <c r="L35" s="69"/>
      <c r="M35" s="69"/>
      <c r="N35" s="92"/>
    </row>
    <row r="36" spans="1:14" ht="13.5" thickBot="1" x14ac:dyDescent="0.35">
      <c r="A36" s="92"/>
      <c r="B36" s="93"/>
      <c r="C36" s="93"/>
      <c r="D36" s="93"/>
      <c r="E36" s="93"/>
      <c r="F36" s="93"/>
      <c r="G36" s="93"/>
      <c r="H36" s="93"/>
      <c r="I36" s="92"/>
      <c r="J36" s="92"/>
      <c r="K36" s="69"/>
      <c r="L36" s="69"/>
      <c r="M36" s="69"/>
      <c r="N36" s="92"/>
    </row>
    <row r="37" spans="1:14" x14ac:dyDescent="0.3">
      <c r="A37" s="92"/>
      <c r="B37" s="261" t="s">
        <v>163</v>
      </c>
      <c r="C37" s="262"/>
      <c r="D37" s="262"/>
      <c r="E37" s="263"/>
      <c r="F37" s="93"/>
      <c r="G37" s="93"/>
      <c r="H37" s="93"/>
      <c r="I37" s="92"/>
      <c r="J37" s="92"/>
      <c r="K37" s="69"/>
      <c r="L37" s="69"/>
      <c r="M37" s="69"/>
      <c r="N37" s="92"/>
    </row>
    <row r="38" spans="1:14" x14ac:dyDescent="0.3">
      <c r="A38" s="92"/>
      <c r="B38" s="264" t="s">
        <v>164</v>
      </c>
      <c r="C38" s="265"/>
      <c r="D38" s="266"/>
      <c r="E38" s="94"/>
      <c r="F38" s="93"/>
      <c r="G38" s="93"/>
      <c r="H38" s="93"/>
      <c r="I38" s="92"/>
      <c r="J38" s="92"/>
      <c r="K38" s="69"/>
      <c r="L38" s="69"/>
      <c r="M38" s="69"/>
      <c r="N38" s="92"/>
    </row>
    <row r="39" spans="1:14" ht="13.5" thickBot="1" x14ac:dyDescent="0.35">
      <c r="A39" s="92"/>
      <c r="B39" s="252" t="s">
        <v>165</v>
      </c>
      <c r="C39" s="253"/>
      <c r="D39" s="254"/>
      <c r="E39" s="95"/>
      <c r="F39" s="93"/>
      <c r="G39" s="93"/>
      <c r="H39" s="93"/>
      <c r="I39" s="92"/>
      <c r="J39" s="92"/>
      <c r="K39" s="69"/>
      <c r="L39" s="69"/>
      <c r="M39" s="69"/>
      <c r="N39" s="92"/>
    </row>
    <row r="40" spans="1:14" x14ac:dyDescent="0.3">
      <c r="A40" s="92"/>
      <c r="B40" s="93"/>
      <c r="C40" s="93"/>
      <c r="D40" s="93"/>
      <c r="E40" s="93"/>
      <c r="F40" s="93"/>
      <c r="G40" s="93"/>
      <c r="H40" s="93"/>
      <c r="I40" s="92"/>
      <c r="J40" s="92"/>
      <c r="K40" s="69"/>
      <c r="L40" s="69"/>
      <c r="M40" s="69"/>
      <c r="N40" s="92"/>
    </row>
  </sheetData>
  <mergeCells count="64"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F19:H19"/>
    <mergeCell ref="C21:E21"/>
    <mergeCell ref="F21:H21"/>
    <mergeCell ref="C22:E22"/>
    <mergeCell ref="F22:H22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</mergeCells>
  <conditionalFormatting sqref="B4 E4">
    <cfRule type="expression" dxfId="34" priority="7">
      <formula>B4=""</formula>
    </cfRule>
  </conditionalFormatting>
  <conditionalFormatting sqref="B6:H9">
    <cfRule type="expression" dxfId="33" priority="6">
      <formula>B$6=""</formula>
    </cfRule>
  </conditionalFormatting>
  <conditionalFormatting sqref="C13:H16">
    <cfRule type="expression" dxfId="32" priority="5">
      <formula>C13=""</formula>
    </cfRule>
  </conditionalFormatting>
  <conditionalFormatting sqref="C20:H23">
    <cfRule type="expression" dxfId="31" priority="4">
      <formula>C20=""</formula>
    </cfRule>
  </conditionalFormatting>
  <conditionalFormatting sqref="C25:H28">
    <cfRule type="expression" dxfId="30" priority="3">
      <formula>C25=""</formula>
    </cfRule>
  </conditionalFormatting>
  <conditionalFormatting sqref="C31:E34">
    <cfRule type="expression" dxfId="29" priority="2">
      <formula>C31=""</formula>
    </cfRule>
  </conditionalFormatting>
  <conditionalFormatting sqref="F31:H34">
    <cfRule type="expression" dxfId="28" priority="1">
      <formula>F31=""</formula>
    </cfRule>
  </conditionalFormatting>
  <pageMargins left="0.75" right="0.75" top="1" bottom="0.97" header="0.5" footer="0.5"/>
  <pageSetup scale="75" pageOrder="overThenDown" orientation="portrait" blackAndWhite="1" r:id="rId1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H66"/>
  <sheetViews>
    <sheetView zoomScaleNormal="100" workbookViewId="0"/>
  </sheetViews>
  <sheetFormatPr defaultColWidth="9.1796875" defaultRowHeight="14.5" x14ac:dyDescent="0.35"/>
  <cols>
    <col min="1" max="1" width="5.7265625" style="59" customWidth="1"/>
    <col min="2" max="2" width="15.7265625" style="59" bestFit="1" customWidth="1"/>
    <col min="3" max="3" width="10.54296875" style="59" bestFit="1" customWidth="1"/>
    <col min="4" max="4" width="26.54296875" style="59" bestFit="1" customWidth="1"/>
    <col min="5" max="5" width="8.7265625" style="59" bestFit="1" customWidth="1"/>
    <col min="6" max="6" width="5.7265625" style="59" customWidth="1"/>
    <col min="7" max="7" width="19.81640625" style="59" bestFit="1" customWidth="1"/>
    <col min="8" max="8" width="9.1796875" style="46"/>
    <col min="9" max="16384" width="9.1796875" style="33"/>
  </cols>
  <sheetData>
    <row r="1" spans="1:8" x14ac:dyDescent="0.35">
      <c r="A1" s="41"/>
      <c r="B1" s="42"/>
      <c r="C1" s="42"/>
      <c r="D1" s="42"/>
      <c r="E1" s="42"/>
      <c r="F1" s="42"/>
      <c r="G1" s="42"/>
      <c r="H1" s="43"/>
    </row>
    <row r="2" spans="1:8" ht="18.5" x14ac:dyDescent="0.45">
      <c r="A2" s="267" t="s">
        <v>43</v>
      </c>
      <c r="B2" s="268"/>
      <c r="C2" s="268"/>
      <c r="D2" s="268"/>
      <c r="E2" s="268"/>
      <c r="F2" s="268"/>
      <c r="G2" s="268"/>
      <c r="H2" s="269"/>
    </row>
    <row r="3" spans="1:8" x14ac:dyDescent="0.35">
      <c r="A3" s="44"/>
      <c r="B3" s="45"/>
      <c r="C3" s="45"/>
      <c r="D3" s="45"/>
      <c r="E3" s="45"/>
      <c r="F3" s="45"/>
      <c r="G3" s="45"/>
    </row>
    <row r="4" spans="1:8" x14ac:dyDescent="0.35">
      <c r="A4" s="44"/>
      <c r="B4" s="40" t="s">
        <v>29</v>
      </c>
      <c r="C4" s="40" t="s">
        <v>30</v>
      </c>
      <c r="D4" s="40" t="s">
        <v>31</v>
      </c>
      <c r="E4" s="40" t="s">
        <v>32</v>
      </c>
      <c r="F4" s="45"/>
      <c r="G4" s="47" t="s">
        <v>33</v>
      </c>
    </row>
    <row r="5" spans="1:8" x14ac:dyDescent="0.35">
      <c r="A5" s="44"/>
      <c r="B5" s="65"/>
      <c r="C5" s="65"/>
      <c r="D5" s="65"/>
      <c r="E5" s="65"/>
      <c r="F5" s="45"/>
      <c r="G5" s="55" t="s">
        <v>202</v>
      </c>
    </row>
    <row r="6" spans="1:8" x14ac:dyDescent="0.35">
      <c r="A6" s="44"/>
      <c r="B6" s="65"/>
      <c r="C6" s="65"/>
      <c r="D6" s="65"/>
      <c r="E6" s="65"/>
      <c r="F6" s="45"/>
      <c r="G6" s="56" t="s">
        <v>34</v>
      </c>
    </row>
    <row r="7" spans="1:8" x14ac:dyDescent="0.35">
      <c r="A7" s="44"/>
      <c r="B7" s="65"/>
      <c r="C7" s="65"/>
      <c r="D7" s="65"/>
      <c r="E7" s="65"/>
      <c r="F7" s="45"/>
      <c r="G7" s="57" t="s">
        <v>35</v>
      </c>
    </row>
    <row r="8" spans="1:8" x14ac:dyDescent="0.35">
      <c r="A8" s="44"/>
      <c r="B8" s="65"/>
      <c r="C8" s="65"/>
      <c r="D8" s="65"/>
      <c r="E8" s="65"/>
      <c r="F8" s="45"/>
      <c r="G8" s="45"/>
    </row>
    <row r="9" spans="1:8" x14ac:dyDescent="0.35">
      <c r="A9" s="44"/>
      <c r="B9" s="65"/>
      <c r="C9" s="65"/>
      <c r="D9" s="65"/>
      <c r="E9" s="65"/>
      <c r="F9" s="45"/>
      <c r="G9" s="45"/>
    </row>
    <row r="10" spans="1:8" x14ac:dyDescent="0.35">
      <c r="A10" s="45"/>
      <c r="B10" s="58"/>
      <c r="C10" s="58"/>
      <c r="D10" s="58"/>
      <c r="E10" s="58"/>
      <c r="F10" s="45"/>
      <c r="G10" s="45"/>
    </row>
    <row r="11" spans="1:8" x14ac:dyDescent="0.35">
      <c r="B11" s="58"/>
      <c r="C11" s="58"/>
      <c r="D11" s="58"/>
      <c r="E11" s="58"/>
    </row>
    <row r="12" spans="1:8" x14ac:dyDescent="0.35">
      <c r="B12" s="58"/>
      <c r="C12" s="58"/>
      <c r="D12" s="58"/>
      <c r="E12" s="58"/>
    </row>
    <row r="13" spans="1:8" x14ac:dyDescent="0.35">
      <c r="B13" s="58"/>
      <c r="C13" s="58"/>
      <c r="D13" s="58"/>
      <c r="E13" s="58"/>
    </row>
    <row r="14" spans="1:8" x14ac:dyDescent="0.35">
      <c r="B14" s="58"/>
      <c r="C14" s="58"/>
      <c r="D14" s="58"/>
      <c r="E14" s="58"/>
    </row>
    <row r="15" spans="1:8" x14ac:dyDescent="0.35">
      <c r="B15" s="58"/>
      <c r="C15" s="58"/>
      <c r="D15" s="58"/>
      <c r="E15" s="58"/>
    </row>
    <row r="16" spans="1:8" x14ac:dyDescent="0.35">
      <c r="B16" s="58"/>
      <c r="C16" s="58"/>
      <c r="D16" s="58"/>
      <c r="E16" s="58"/>
    </row>
    <row r="17" spans="2:5" x14ac:dyDescent="0.35">
      <c r="B17" s="58"/>
      <c r="C17" s="58"/>
      <c r="D17" s="58"/>
      <c r="E17" s="58"/>
    </row>
    <row r="18" spans="2:5" x14ac:dyDescent="0.35">
      <c r="B18" s="58"/>
      <c r="C18" s="58"/>
      <c r="D18" s="58"/>
      <c r="E18" s="58"/>
    </row>
    <row r="19" spans="2:5" x14ac:dyDescent="0.35">
      <c r="B19" s="58"/>
      <c r="C19" s="58"/>
      <c r="D19" s="58"/>
      <c r="E19" s="58"/>
    </row>
    <row r="20" spans="2:5" x14ac:dyDescent="0.35">
      <c r="B20" s="60"/>
      <c r="C20" s="60"/>
      <c r="D20" s="60"/>
      <c r="E20" s="60"/>
    </row>
    <row r="21" spans="2:5" x14ac:dyDescent="0.35">
      <c r="B21" s="60"/>
      <c r="C21" s="60"/>
      <c r="D21" s="60"/>
      <c r="E21" s="60"/>
    </row>
    <row r="22" spans="2:5" x14ac:dyDescent="0.35">
      <c r="B22" s="60"/>
      <c r="C22" s="60"/>
      <c r="D22" s="60"/>
      <c r="E22" s="60"/>
    </row>
    <row r="23" spans="2:5" x14ac:dyDescent="0.35">
      <c r="B23" s="60"/>
      <c r="C23" s="60"/>
      <c r="D23" s="60"/>
      <c r="E23" s="60"/>
    </row>
    <row r="24" spans="2:5" x14ac:dyDescent="0.35">
      <c r="B24" s="60"/>
      <c r="C24" s="60"/>
      <c r="D24" s="60"/>
      <c r="E24" s="60"/>
    </row>
    <row r="25" spans="2:5" x14ac:dyDescent="0.35">
      <c r="B25" s="60"/>
      <c r="C25" s="60"/>
      <c r="D25" s="60"/>
      <c r="E25" s="60"/>
    </row>
    <row r="26" spans="2:5" x14ac:dyDescent="0.35">
      <c r="B26" s="60"/>
      <c r="C26" s="60"/>
      <c r="D26" s="60"/>
      <c r="E26" s="60"/>
    </row>
    <row r="27" spans="2:5" x14ac:dyDescent="0.35">
      <c r="B27" s="60"/>
      <c r="C27" s="60"/>
      <c r="D27" s="60"/>
      <c r="E27" s="60"/>
    </row>
    <row r="28" spans="2:5" x14ac:dyDescent="0.35">
      <c r="B28" s="60"/>
      <c r="C28" s="60"/>
      <c r="D28" s="60"/>
      <c r="E28" s="60"/>
    </row>
    <row r="29" spans="2:5" x14ac:dyDescent="0.35">
      <c r="B29" s="60"/>
      <c r="C29" s="60"/>
      <c r="D29" s="60"/>
      <c r="E29" s="60"/>
    </row>
    <row r="30" spans="2:5" x14ac:dyDescent="0.35">
      <c r="B30" s="60"/>
      <c r="C30" s="60"/>
      <c r="D30" s="60"/>
      <c r="E30" s="60"/>
    </row>
    <row r="31" spans="2:5" x14ac:dyDescent="0.35">
      <c r="B31" s="60"/>
      <c r="C31" s="60"/>
      <c r="D31" s="60"/>
      <c r="E31" s="60"/>
    </row>
    <row r="32" spans="2:5" x14ac:dyDescent="0.35">
      <c r="B32" s="60"/>
      <c r="C32" s="60"/>
      <c r="D32" s="60"/>
      <c r="E32" s="60"/>
    </row>
    <row r="33" spans="2:5" x14ac:dyDescent="0.35">
      <c r="B33" s="60"/>
      <c r="C33" s="60"/>
      <c r="D33" s="60"/>
      <c r="E33" s="60"/>
    </row>
    <row r="34" spans="2:5" x14ac:dyDescent="0.35">
      <c r="B34" s="60"/>
      <c r="C34" s="60"/>
      <c r="D34" s="60"/>
      <c r="E34" s="60"/>
    </row>
    <row r="35" spans="2:5" x14ac:dyDescent="0.35">
      <c r="B35" s="60"/>
      <c r="C35" s="60"/>
      <c r="D35" s="60"/>
      <c r="E35" s="60"/>
    </row>
    <row r="36" spans="2:5" x14ac:dyDescent="0.35">
      <c r="B36" s="60"/>
      <c r="C36" s="60"/>
      <c r="D36" s="60"/>
      <c r="E36" s="60"/>
    </row>
    <row r="37" spans="2:5" x14ac:dyDescent="0.35">
      <c r="B37" s="60"/>
      <c r="C37" s="60"/>
      <c r="D37" s="60"/>
      <c r="E37" s="60"/>
    </row>
    <row r="38" spans="2:5" x14ac:dyDescent="0.35">
      <c r="B38" s="60"/>
      <c r="C38" s="60"/>
      <c r="D38" s="60"/>
      <c r="E38" s="60"/>
    </row>
    <row r="39" spans="2:5" x14ac:dyDescent="0.35">
      <c r="B39" s="60"/>
      <c r="C39" s="60"/>
      <c r="D39" s="60"/>
      <c r="E39" s="60"/>
    </row>
    <row r="40" spans="2:5" x14ac:dyDescent="0.35">
      <c r="B40" s="60"/>
      <c r="C40" s="60"/>
      <c r="D40" s="60"/>
      <c r="E40" s="60"/>
    </row>
    <row r="41" spans="2:5" x14ac:dyDescent="0.35">
      <c r="B41" s="60"/>
      <c r="C41" s="60"/>
      <c r="D41" s="60"/>
      <c r="E41" s="60"/>
    </row>
    <row r="42" spans="2:5" x14ac:dyDescent="0.35">
      <c r="B42" s="60"/>
      <c r="C42" s="60"/>
      <c r="D42" s="60"/>
      <c r="E42" s="60"/>
    </row>
    <row r="43" spans="2:5" x14ac:dyDescent="0.35">
      <c r="B43" s="60"/>
      <c r="C43" s="60"/>
      <c r="D43" s="60"/>
      <c r="E43" s="60"/>
    </row>
    <row r="44" spans="2:5" x14ac:dyDescent="0.35">
      <c r="B44" s="60"/>
      <c r="C44" s="60"/>
      <c r="D44" s="60"/>
      <c r="E44" s="60"/>
    </row>
    <row r="45" spans="2:5" x14ac:dyDescent="0.35">
      <c r="B45" s="60"/>
      <c r="C45" s="60"/>
      <c r="D45" s="60"/>
      <c r="E45" s="60"/>
    </row>
    <row r="46" spans="2:5" x14ac:dyDescent="0.35">
      <c r="B46" s="60"/>
      <c r="C46" s="60"/>
      <c r="D46" s="60"/>
      <c r="E46" s="60"/>
    </row>
    <row r="47" spans="2:5" x14ac:dyDescent="0.35">
      <c r="B47" s="60"/>
      <c r="C47" s="60"/>
      <c r="D47" s="60"/>
      <c r="E47" s="60"/>
    </row>
    <row r="48" spans="2:5" x14ac:dyDescent="0.35">
      <c r="B48" s="60"/>
      <c r="C48" s="60"/>
      <c r="D48" s="60"/>
      <c r="E48" s="60"/>
    </row>
    <row r="49" spans="2:5" x14ac:dyDescent="0.35">
      <c r="B49" s="60"/>
      <c r="C49" s="60"/>
      <c r="D49" s="60"/>
      <c r="E49" s="60"/>
    </row>
    <row r="50" spans="2:5" x14ac:dyDescent="0.35">
      <c r="B50" s="60"/>
      <c r="C50" s="60"/>
      <c r="D50" s="60"/>
      <c r="E50" s="60"/>
    </row>
    <row r="51" spans="2:5" x14ac:dyDescent="0.35">
      <c r="B51" s="60"/>
      <c r="C51" s="60"/>
      <c r="D51" s="60"/>
      <c r="E51" s="60"/>
    </row>
    <row r="52" spans="2:5" x14ac:dyDescent="0.35">
      <c r="B52" s="60"/>
      <c r="C52" s="60"/>
      <c r="D52" s="60"/>
      <c r="E52" s="60"/>
    </row>
    <row r="53" spans="2:5" x14ac:dyDescent="0.35">
      <c r="B53" s="60"/>
      <c r="C53" s="60"/>
      <c r="D53" s="60"/>
      <c r="E53" s="60"/>
    </row>
    <row r="54" spans="2:5" x14ac:dyDescent="0.35">
      <c r="B54" s="60"/>
      <c r="C54" s="60"/>
      <c r="D54" s="60"/>
      <c r="E54" s="60"/>
    </row>
    <row r="55" spans="2:5" x14ac:dyDescent="0.35">
      <c r="B55" s="60"/>
      <c r="C55" s="60"/>
      <c r="D55" s="60"/>
      <c r="E55" s="60"/>
    </row>
    <row r="56" spans="2:5" x14ac:dyDescent="0.35">
      <c r="B56" s="60"/>
      <c r="C56" s="60"/>
      <c r="D56" s="60"/>
      <c r="E56" s="60"/>
    </row>
    <row r="57" spans="2:5" x14ac:dyDescent="0.35">
      <c r="B57" s="60"/>
      <c r="C57" s="60"/>
      <c r="D57" s="60"/>
      <c r="E57" s="60"/>
    </row>
    <row r="58" spans="2:5" x14ac:dyDescent="0.35">
      <c r="B58" s="60"/>
      <c r="C58" s="60"/>
      <c r="D58" s="60"/>
      <c r="E58" s="60"/>
    </row>
    <row r="59" spans="2:5" x14ac:dyDescent="0.35">
      <c r="B59" s="60"/>
      <c r="C59" s="60"/>
      <c r="D59" s="60"/>
      <c r="E59" s="60"/>
    </row>
    <row r="60" spans="2:5" x14ac:dyDescent="0.35">
      <c r="B60" s="60"/>
      <c r="C60" s="60"/>
      <c r="D60" s="60"/>
      <c r="E60" s="60"/>
    </row>
    <row r="61" spans="2:5" x14ac:dyDescent="0.35">
      <c r="B61" s="60"/>
      <c r="C61" s="60"/>
      <c r="D61" s="60"/>
      <c r="E61" s="60"/>
    </row>
    <row r="62" spans="2:5" x14ac:dyDescent="0.35">
      <c r="B62" s="60"/>
      <c r="C62" s="60"/>
      <c r="D62" s="60"/>
      <c r="E62" s="60"/>
    </row>
    <row r="63" spans="2:5" x14ac:dyDescent="0.35">
      <c r="B63" s="60"/>
      <c r="C63" s="60"/>
      <c r="D63" s="60"/>
      <c r="E63" s="60"/>
    </row>
    <row r="64" spans="2:5" x14ac:dyDescent="0.35">
      <c r="B64" s="60"/>
      <c r="C64" s="60"/>
      <c r="D64" s="60"/>
      <c r="E64" s="60"/>
    </row>
    <row r="65" spans="2:5" x14ac:dyDescent="0.35">
      <c r="B65" s="60"/>
      <c r="C65" s="60"/>
      <c r="D65" s="60"/>
      <c r="E65" s="60"/>
    </row>
    <row r="66" spans="2:5" x14ac:dyDescent="0.35">
      <c r="B66" s="60"/>
      <c r="C66" s="60"/>
      <c r="D66" s="60"/>
      <c r="E66" s="60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"/>
  <sheetViews>
    <sheetView zoomScale="89" zoomScaleNormal="89" workbookViewId="0">
      <selection activeCell="M45" sqref="M45"/>
    </sheetView>
  </sheetViews>
  <sheetFormatPr defaultColWidth="9.1796875" defaultRowHeight="14.5" x14ac:dyDescent="0.35"/>
  <cols>
    <col min="1" max="16384" width="9.1796875" style="52"/>
  </cols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5297" r:id="rId4">
          <objectPr defaultSize="0" autoPict="0" r:id="rId5">
            <anchor moveWithCells="1">
              <from>
                <xdr:col>0</xdr:col>
                <xdr:colOff>12700</xdr:colOff>
                <xdr:row>0</xdr:row>
                <xdr:rowOff>38100</xdr:rowOff>
              </from>
              <to>
                <xdr:col>10</xdr:col>
                <xdr:colOff>336550</xdr:colOff>
                <xdr:row>45</xdr:row>
                <xdr:rowOff>6350</xdr:rowOff>
              </to>
            </anchor>
          </objectPr>
        </oleObject>
      </mc:Choice>
      <mc:Fallback>
        <oleObject progId="Visio.Drawing.15" shapeId="552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S3:W32"/>
  <sheetViews>
    <sheetView topLeftCell="B19" zoomScale="80" zoomScaleNormal="80" workbookViewId="0">
      <selection activeCell="V14" sqref="V14"/>
    </sheetView>
  </sheetViews>
  <sheetFormatPr defaultRowHeight="15.75" customHeight="1" x14ac:dyDescent="0.35"/>
  <cols>
    <col min="19" max="19" width="35.1796875" customWidth="1"/>
    <col min="20" max="20" width="31.453125" customWidth="1"/>
    <col min="21" max="21" width="21.08984375" bestFit="1" customWidth="1"/>
    <col min="22" max="22" width="30.36328125" bestFit="1" customWidth="1"/>
    <col min="23" max="23" width="14.7265625" customWidth="1"/>
    <col min="24" max="24" width="35" customWidth="1"/>
    <col min="25" max="30" width="7.7265625" customWidth="1"/>
  </cols>
  <sheetData>
    <row r="3" spans="19:22" ht="30.75" customHeight="1" x14ac:dyDescent="0.35">
      <c r="S3" s="270" t="s">
        <v>44</v>
      </c>
      <c r="T3" s="271"/>
    </row>
    <row r="4" spans="19:22" ht="15.75" customHeight="1" x14ac:dyDescent="0.35">
      <c r="S4" s="39" t="s">
        <v>529</v>
      </c>
      <c r="T4" s="39" t="s">
        <v>530</v>
      </c>
      <c r="U4" s="39" t="s">
        <v>531</v>
      </c>
      <c r="V4" s="39" t="s">
        <v>532</v>
      </c>
    </row>
    <row r="5" spans="19:22" ht="15.75" customHeight="1" x14ac:dyDescent="0.35">
      <c r="S5" s="185">
        <v>110</v>
      </c>
      <c r="T5" s="185" t="s">
        <v>533</v>
      </c>
      <c r="U5" s="185" t="s">
        <v>534</v>
      </c>
      <c r="V5" s="185" t="s">
        <v>553</v>
      </c>
    </row>
    <row r="6" spans="19:22" ht="15.75" customHeight="1" x14ac:dyDescent="0.35">
      <c r="S6" s="329">
        <v>120</v>
      </c>
      <c r="T6" s="329" t="s">
        <v>212</v>
      </c>
      <c r="U6" s="329" t="s">
        <v>535</v>
      </c>
      <c r="V6" s="329" t="s">
        <v>554</v>
      </c>
    </row>
    <row r="7" spans="19:22" ht="15.75" customHeight="1" x14ac:dyDescent="0.35">
      <c r="S7" s="338">
        <v>130</v>
      </c>
      <c r="T7" s="330" t="s">
        <v>536</v>
      </c>
      <c r="U7" s="339" t="s">
        <v>537</v>
      </c>
      <c r="V7" s="330" t="s">
        <v>588</v>
      </c>
    </row>
    <row r="8" spans="19:22" ht="15.75" customHeight="1" x14ac:dyDescent="0.35">
      <c r="S8" s="331">
        <v>140</v>
      </c>
      <c r="T8" s="331" t="s">
        <v>538</v>
      </c>
      <c r="U8" s="331" t="s">
        <v>539</v>
      </c>
      <c r="V8" s="331" t="s">
        <v>540</v>
      </c>
    </row>
    <row r="9" spans="19:22" ht="15.75" customHeight="1" x14ac:dyDescent="0.35">
      <c r="S9" s="332">
        <v>170</v>
      </c>
      <c r="T9" s="332" t="s">
        <v>220</v>
      </c>
      <c r="U9" s="332" t="s">
        <v>541</v>
      </c>
      <c r="V9" s="332" t="s">
        <v>540</v>
      </c>
    </row>
    <row r="10" spans="19:22" ht="15.75" customHeight="1" x14ac:dyDescent="0.35">
      <c r="S10" s="333">
        <v>180</v>
      </c>
      <c r="T10" s="333" t="s">
        <v>542</v>
      </c>
      <c r="U10" s="333" t="s">
        <v>543</v>
      </c>
      <c r="V10" s="333" t="s">
        <v>540</v>
      </c>
    </row>
    <row r="11" spans="19:22" ht="15.75" customHeight="1" x14ac:dyDescent="0.35">
      <c r="S11" s="334">
        <v>190</v>
      </c>
      <c r="T11" s="334" t="s">
        <v>544</v>
      </c>
      <c r="U11" s="334" t="s">
        <v>545</v>
      </c>
      <c r="V11" s="334" t="s">
        <v>552</v>
      </c>
    </row>
    <row r="12" spans="19:22" ht="15.75" customHeight="1" x14ac:dyDescent="0.35">
      <c r="S12" s="335">
        <v>191</v>
      </c>
      <c r="T12" s="335" t="s">
        <v>546</v>
      </c>
      <c r="U12" s="335" t="s">
        <v>547</v>
      </c>
      <c r="V12" s="335" t="s">
        <v>551</v>
      </c>
    </row>
    <row r="13" spans="19:22" ht="14.5" x14ac:dyDescent="0.35">
      <c r="S13" s="186" t="s">
        <v>548</v>
      </c>
      <c r="T13" s="186" t="s">
        <v>549</v>
      </c>
      <c r="U13" s="186" t="s">
        <v>550</v>
      </c>
      <c r="V13" s="186" t="s">
        <v>589</v>
      </c>
    </row>
    <row r="14" spans="19:22" ht="15.75" customHeight="1" x14ac:dyDescent="0.35">
      <c r="S14" s="33"/>
      <c r="T14" s="33"/>
      <c r="U14" s="33"/>
      <c r="V14" s="33"/>
    </row>
    <row r="20" spans="19:23" ht="15.75" customHeight="1" x14ac:dyDescent="0.35">
      <c r="S20" s="147" t="s">
        <v>307</v>
      </c>
      <c r="T20" s="147" t="s">
        <v>223</v>
      </c>
      <c r="U20" s="147" t="s">
        <v>308</v>
      </c>
      <c r="V20" s="147" t="s">
        <v>309</v>
      </c>
      <c r="W20" s="147" t="s">
        <v>311</v>
      </c>
    </row>
    <row r="21" spans="19:23" ht="15.75" customHeight="1" x14ac:dyDescent="0.35">
      <c r="S21" s="147" t="s">
        <v>504</v>
      </c>
      <c r="T21" s="147" t="s">
        <v>312</v>
      </c>
      <c r="U21" s="147" t="s">
        <v>313</v>
      </c>
      <c r="V21" s="147" t="s">
        <v>313</v>
      </c>
      <c r="W21" s="147" t="s">
        <v>313</v>
      </c>
    </row>
    <row r="22" spans="19:23" ht="15.75" customHeight="1" x14ac:dyDescent="0.35">
      <c r="S22" s="147" t="s">
        <v>505</v>
      </c>
      <c r="T22" s="147" t="s">
        <v>312</v>
      </c>
      <c r="U22" s="147" t="s">
        <v>312</v>
      </c>
      <c r="V22" s="147" t="s">
        <v>310</v>
      </c>
      <c r="W22" s="147" t="s">
        <v>310</v>
      </c>
    </row>
    <row r="23" spans="19:23" ht="15.75" customHeight="1" x14ac:dyDescent="0.35">
      <c r="S23" s="147" t="s">
        <v>506</v>
      </c>
      <c r="T23" s="147" t="s">
        <v>47</v>
      </c>
      <c r="U23" s="147" t="s">
        <v>312</v>
      </c>
      <c r="V23" s="147" t="s">
        <v>310</v>
      </c>
      <c r="W23" s="147" t="s">
        <v>310</v>
      </c>
    </row>
    <row r="24" spans="19:23" ht="15.75" customHeight="1" x14ac:dyDescent="0.35">
      <c r="S24" s="147" t="s">
        <v>507</v>
      </c>
      <c r="T24" s="147" t="s">
        <v>312</v>
      </c>
      <c r="U24" s="147" t="s">
        <v>312</v>
      </c>
      <c r="V24" s="147" t="s">
        <v>312</v>
      </c>
      <c r="W24" s="147" t="s">
        <v>310</v>
      </c>
    </row>
    <row r="25" spans="19:23" ht="15.75" customHeight="1" x14ac:dyDescent="0.35">
      <c r="S25" s="147" t="s">
        <v>508</v>
      </c>
      <c r="T25" s="147" t="s">
        <v>310</v>
      </c>
      <c r="U25" s="147" t="s">
        <v>312</v>
      </c>
      <c r="V25" s="147" t="s">
        <v>312</v>
      </c>
      <c r="W25" s="147" t="s">
        <v>310</v>
      </c>
    </row>
    <row r="26" spans="19:23" ht="15.75" customHeight="1" x14ac:dyDescent="0.35">
      <c r="S26" s="147" t="s">
        <v>513</v>
      </c>
      <c r="T26" s="147" t="s">
        <v>310</v>
      </c>
      <c r="U26" s="147" t="s">
        <v>312</v>
      </c>
      <c r="V26" s="147" t="s">
        <v>312</v>
      </c>
      <c r="W26" s="147" t="s">
        <v>310</v>
      </c>
    </row>
    <row r="27" spans="19:23" ht="15.75" customHeight="1" x14ac:dyDescent="0.35">
      <c r="S27" s="147" t="s">
        <v>509</v>
      </c>
      <c r="T27" s="147" t="s">
        <v>312</v>
      </c>
      <c r="U27" s="147" t="s">
        <v>312</v>
      </c>
      <c r="V27" s="147" t="s">
        <v>312</v>
      </c>
      <c r="W27" s="147" t="s">
        <v>47</v>
      </c>
    </row>
    <row r="28" spans="19:23" ht="15.75" customHeight="1" x14ac:dyDescent="0.35">
      <c r="S28" s="147" t="s">
        <v>510</v>
      </c>
      <c r="T28" s="147" t="s">
        <v>310</v>
      </c>
      <c r="U28" s="147" t="s">
        <v>310</v>
      </c>
      <c r="V28" s="147" t="s">
        <v>310</v>
      </c>
      <c r="W28" s="147" t="s">
        <v>47</v>
      </c>
    </row>
    <row r="29" spans="19:23" ht="15.75" customHeight="1" x14ac:dyDescent="0.35">
      <c r="S29" s="147" t="s">
        <v>511</v>
      </c>
      <c r="T29" s="147" t="s">
        <v>312</v>
      </c>
      <c r="U29" s="147" t="s">
        <v>310</v>
      </c>
      <c r="V29" s="147" t="s">
        <v>310</v>
      </c>
      <c r="W29" s="147" t="s">
        <v>310</v>
      </c>
    </row>
    <row r="30" spans="19:23" ht="15.75" customHeight="1" x14ac:dyDescent="0.35">
      <c r="S30" s="147" t="s">
        <v>512</v>
      </c>
      <c r="T30" s="147" t="s">
        <v>313</v>
      </c>
      <c r="U30" s="147" t="s">
        <v>313</v>
      </c>
      <c r="V30" s="147" t="s">
        <v>313</v>
      </c>
      <c r="W30" s="147" t="s">
        <v>313</v>
      </c>
    </row>
    <row r="31" spans="19:23" ht="15.75" customHeight="1" x14ac:dyDescent="0.35">
      <c r="S31" s="147"/>
      <c r="T31" s="147"/>
      <c r="U31" s="147"/>
      <c r="V31" s="147"/>
      <c r="W31" s="147"/>
    </row>
    <row r="32" spans="19:23" ht="15.75" customHeight="1" x14ac:dyDescent="0.35">
      <c r="S32" s="272" t="s">
        <v>314</v>
      </c>
      <c r="T32" s="273"/>
      <c r="U32" s="273"/>
      <c r="V32" s="273"/>
      <c r="W32" s="273"/>
    </row>
  </sheetData>
  <mergeCells count="2">
    <mergeCell ref="S3:T3"/>
    <mergeCell ref="S32:W3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76"/>
  <sheetViews>
    <sheetView topLeftCell="A34" zoomScale="85" zoomScaleNormal="85" workbookViewId="0">
      <selection activeCell="E13" sqref="E13"/>
    </sheetView>
  </sheetViews>
  <sheetFormatPr defaultRowHeight="14.5" x14ac:dyDescent="0.35"/>
  <cols>
    <col min="1" max="1" width="9.1796875" customWidth="1"/>
    <col min="2" max="2" width="35.54296875" bestFit="1" customWidth="1"/>
    <col min="3" max="3" width="29.26953125" customWidth="1"/>
    <col min="4" max="4" width="9.54296875" bestFit="1" customWidth="1"/>
    <col min="5" max="5" width="42.54296875" customWidth="1"/>
    <col min="6" max="6" width="16.54296875" customWidth="1"/>
    <col min="7" max="7" width="16.54296875" hidden="1" customWidth="1"/>
    <col min="8" max="8" width="9.1796875" hidden="1" customWidth="1"/>
    <col min="9" max="9" width="18.81640625" hidden="1" customWidth="1"/>
    <col min="10" max="10" width="9.1796875" hidden="1" customWidth="1"/>
    <col min="11" max="11" width="18.1796875" hidden="1" customWidth="1"/>
    <col min="12" max="12" width="9.1796875" hidden="1" customWidth="1"/>
    <col min="13" max="13" width="24.1796875" hidden="1" customWidth="1"/>
    <col min="14" max="14" width="9.1796875" hidden="1" customWidth="1"/>
    <col min="15" max="15" width="22.1796875" hidden="1" customWidth="1"/>
    <col min="16" max="16" width="9.1796875" hidden="1" customWidth="1"/>
    <col min="17" max="17" width="22.1796875" hidden="1" customWidth="1"/>
    <col min="18" max="18" width="9.1796875" hidden="1" customWidth="1"/>
    <col min="19" max="19" width="26" hidden="1" customWidth="1"/>
    <col min="20" max="20" width="9.1796875" hidden="1" customWidth="1"/>
    <col min="21" max="21" width="17.26953125" hidden="1" customWidth="1"/>
    <col min="22" max="22" width="9.1796875" hidden="1" customWidth="1"/>
    <col min="23" max="23" width="15.453125" hidden="1" customWidth="1"/>
    <col min="24" max="24" width="9.1796875" hidden="1" customWidth="1"/>
    <col min="25" max="25" width="18.453125" hidden="1" customWidth="1"/>
    <col min="26" max="26" width="9.1796875" hidden="1" customWidth="1"/>
    <col min="27" max="27" width="21.453125" hidden="1" customWidth="1"/>
    <col min="28" max="28" width="9.1796875" hidden="1" customWidth="1"/>
    <col min="29" max="29" width="18.453125" hidden="1" customWidth="1"/>
  </cols>
  <sheetData>
    <row r="1" spans="1:29" x14ac:dyDescent="0.35">
      <c r="A1" s="1"/>
      <c r="B1" s="2"/>
      <c r="C1" s="2"/>
      <c r="D1" s="120"/>
      <c r="E1" s="8"/>
      <c r="F1" s="9"/>
    </row>
    <row r="2" spans="1:29" ht="19" x14ac:dyDescent="0.45">
      <c r="A2" s="276" t="s">
        <v>72</v>
      </c>
      <c r="B2" s="277"/>
      <c r="C2" s="277"/>
      <c r="D2" s="277"/>
      <c r="E2" s="277"/>
      <c r="F2" s="278"/>
    </row>
    <row r="3" spans="1:29" ht="15" thickBot="1" x14ac:dyDescent="0.4">
      <c r="A3" s="4"/>
      <c r="B3" s="8"/>
      <c r="C3" s="8"/>
      <c r="D3" s="8"/>
      <c r="E3" s="8"/>
      <c r="F3" s="9"/>
      <c r="G3" s="39" t="s">
        <v>169</v>
      </c>
      <c r="I3" s="39" t="s">
        <v>170</v>
      </c>
      <c r="K3" s="39" t="s">
        <v>176</v>
      </c>
      <c r="M3" s="39" t="s">
        <v>178</v>
      </c>
      <c r="O3" s="39" t="s">
        <v>189</v>
      </c>
      <c r="Q3" s="39" t="s">
        <v>193</v>
      </c>
      <c r="S3" s="39" t="s">
        <v>73</v>
      </c>
      <c r="U3" s="39" t="s">
        <v>41</v>
      </c>
      <c r="W3" s="39" t="s">
        <v>74</v>
      </c>
      <c r="Y3" s="39" t="s">
        <v>75</v>
      </c>
      <c r="AA3" s="39" t="s">
        <v>76</v>
      </c>
      <c r="AC3" s="39" t="s">
        <v>77</v>
      </c>
    </row>
    <row r="4" spans="1:29" ht="15" thickBot="1" x14ac:dyDescent="0.4">
      <c r="A4" s="4"/>
      <c r="B4" s="274" t="s">
        <v>78</v>
      </c>
      <c r="C4" s="275"/>
      <c r="D4" s="8"/>
      <c r="E4" s="131" t="s">
        <v>282</v>
      </c>
      <c r="F4" s="132" t="s">
        <v>283</v>
      </c>
      <c r="G4" s="39" t="s">
        <v>171</v>
      </c>
      <c r="I4" s="39" t="s">
        <v>171</v>
      </c>
      <c r="K4" s="39" t="s">
        <v>177</v>
      </c>
      <c r="M4" s="39" t="s">
        <v>173</v>
      </c>
      <c r="O4" s="39" t="s">
        <v>190</v>
      </c>
      <c r="Q4" s="39" t="s">
        <v>175</v>
      </c>
      <c r="S4" s="39" t="s">
        <v>81</v>
      </c>
      <c r="U4" s="39" t="s">
        <v>137</v>
      </c>
      <c r="W4" s="39" t="s">
        <v>131</v>
      </c>
      <c r="Y4" s="39">
        <v>1</v>
      </c>
      <c r="AA4" s="39" t="s">
        <v>79</v>
      </c>
      <c r="AC4" s="39" t="s">
        <v>80</v>
      </c>
    </row>
    <row r="5" spans="1:29" x14ac:dyDescent="0.35">
      <c r="A5" s="4"/>
      <c r="B5" s="97" t="s">
        <v>203</v>
      </c>
      <c r="C5" s="107"/>
      <c r="D5" s="8"/>
      <c r="E5" s="134" t="s">
        <v>211</v>
      </c>
      <c r="F5" s="142">
        <v>110</v>
      </c>
      <c r="G5" s="39" t="s">
        <v>172</v>
      </c>
      <c r="I5" s="39" t="s">
        <v>172</v>
      </c>
      <c r="K5" s="39" t="s">
        <v>173</v>
      </c>
      <c r="M5" s="39" t="s">
        <v>91</v>
      </c>
      <c r="O5" s="39" t="s">
        <v>168</v>
      </c>
      <c r="S5" s="39" t="s">
        <v>85</v>
      </c>
      <c r="U5" s="39">
        <v>0</v>
      </c>
      <c r="W5" s="39" t="s">
        <v>132</v>
      </c>
      <c r="Y5" s="39" t="s">
        <v>82</v>
      </c>
      <c r="AA5" s="39" t="s">
        <v>83</v>
      </c>
      <c r="AC5" s="39" t="s">
        <v>84</v>
      </c>
    </row>
    <row r="6" spans="1:29" x14ac:dyDescent="0.35">
      <c r="A6" s="4"/>
      <c r="B6" s="98" t="s">
        <v>204</v>
      </c>
      <c r="C6" s="106"/>
      <c r="D6" s="8"/>
      <c r="E6" s="135" t="s">
        <v>212</v>
      </c>
      <c r="F6" s="142">
        <v>120</v>
      </c>
      <c r="G6" s="39" t="s">
        <v>173</v>
      </c>
      <c r="I6" s="39" t="s">
        <v>91</v>
      </c>
      <c r="K6" s="39" t="s">
        <v>91</v>
      </c>
      <c r="M6" s="39" t="s">
        <v>175</v>
      </c>
      <c r="S6" s="39" t="s">
        <v>87</v>
      </c>
      <c r="U6" s="39">
        <v>4096</v>
      </c>
      <c r="W6" s="39" t="s">
        <v>133</v>
      </c>
      <c r="Y6" s="39">
        <v>3</v>
      </c>
      <c r="AC6" s="39" t="s">
        <v>86</v>
      </c>
    </row>
    <row r="7" spans="1:29" x14ac:dyDescent="0.35">
      <c r="A7" s="4"/>
      <c r="B7" s="102" t="s">
        <v>205</v>
      </c>
      <c r="C7" s="108"/>
      <c r="D7" s="8"/>
      <c r="E7" s="134" t="s">
        <v>514</v>
      </c>
      <c r="F7" s="142">
        <v>130</v>
      </c>
      <c r="G7" s="39" t="s">
        <v>91</v>
      </c>
      <c r="I7" s="39" t="s">
        <v>174</v>
      </c>
      <c r="K7" s="39" t="s">
        <v>174</v>
      </c>
      <c r="S7" s="39" t="s">
        <v>199</v>
      </c>
      <c r="U7" s="39">
        <v>8192</v>
      </c>
      <c r="W7" s="39" t="s">
        <v>134</v>
      </c>
      <c r="Y7" s="39"/>
      <c r="AC7" s="39" t="s">
        <v>88</v>
      </c>
    </row>
    <row r="8" spans="1:29" x14ac:dyDescent="0.35">
      <c r="A8" s="4"/>
      <c r="B8" s="98" t="s">
        <v>206</v>
      </c>
      <c r="C8" s="106"/>
      <c r="D8" s="8"/>
      <c r="E8" s="135" t="s">
        <v>213</v>
      </c>
      <c r="F8" s="142">
        <v>140</v>
      </c>
      <c r="G8" s="39" t="s">
        <v>174</v>
      </c>
      <c r="I8" s="39" t="s">
        <v>175</v>
      </c>
      <c r="K8" s="39" t="s">
        <v>175</v>
      </c>
      <c r="S8" s="39" t="s">
        <v>198</v>
      </c>
      <c r="U8" s="39">
        <v>12288</v>
      </c>
      <c r="W8" s="39" t="s">
        <v>89</v>
      </c>
      <c r="Y8" s="39"/>
      <c r="AC8" s="39" t="s">
        <v>90</v>
      </c>
    </row>
    <row r="9" spans="1:29" x14ac:dyDescent="0.35">
      <c r="A9" s="4"/>
      <c r="B9" s="50"/>
      <c r="C9" s="50"/>
      <c r="D9" s="8"/>
      <c r="E9" s="134" t="s">
        <v>220</v>
      </c>
      <c r="F9" s="142">
        <v>170</v>
      </c>
      <c r="G9" s="39" t="s">
        <v>175</v>
      </c>
      <c r="S9" s="39" t="s">
        <v>91</v>
      </c>
      <c r="U9" s="39">
        <v>16384</v>
      </c>
      <c r="W9" s="39"/>
      <c r="AC9" s="39" t="s">
        <v>92</v>
      </c>
    </row>
    <row r="10" spans="1:29" ht="15" thickBot="1" x14ac:dyDescent="0.4">
      <c r="A10" s="4"/>
      <c r="B10" s="274" t="s">
        <v>187</v>
      </c>
      <c r="C10" s="275"/>
      <c r="D10" s="8"/>
      <c r="E10" s="135" t="s">
        <v>285</v>
      </c>
      <c r="F10" s="142">
        <v>180</v>
      </c>
      <c r="S10" s="39"/>
      <c r="U10" s="39">
        <v>20480</v>
      </c>
      <c r="AC10" s="39" t="s">
        <v>94</v>
      </c>
    </row>
    <row r="11" spans="1:29" x14ac:dyDescent="0.35">
      <c r="A11" s="4"/>
      <c r="B11" s="136" t="s">
        <v>179</v>
      </c>
      <c r="C11" s="107"/>
      <c r="D11" s="8"/>
      <c r="E11" s="134" t="s">
        <v>369</v>
      </c>
      <c r="F11" s="142">
        <v>190</v>
      </c>
      <c r="U11" s="39">
        <v>24576</v>
      </c>
      <c r="AC11" s="39" t="s">
        <v>95</v>
      </c>
    </row>
    <row r="12" spans="1:29" x14ac:dyDescent="0.35">
      <c r="A12" s="4"/>
      <c r="B12" s="98" t="s">
        <v>180</v>
      </c>
      <c r="C12" s="106"/>
      <c r="D12" s="8"/>
      <c r="E12" s="135" t="s">
        <v>515</v>
      </c>
      <c r="F12" s="142">
        <v>191</v>
      </c>
      <c r="U12" s="39">
        <v>28672</v>
      </c>
      <c r="AC12" s="39" t="s">
        <v>96</v>
      </c>
    </row>
    <row r="13" spans="1:29" x14ac:dyDescent="0.35">
      <c r="A13" s="4"/>
      <c r="B13" s="102" t="s">
        <v>181</v>
      </c>
      <c r="C13" s="108"/>
      <c r="D13" s="8"/>
      <c r="E13" s="134" t="s">
        <v>284</v>
      </c>
      <c r="F13" s="142">
        <v>201</v>
      </c>
      <c r="U13" s="39">
        <v>32768</v>
      </c>
      <c r="AC13" s="39" t="s">
        <v>97</v>
      </c>
    </row>
    <row r="14" spans="1:29" ht="15" thickBot="1" x14ac:dyDescent="0.4">
      <c r="A14" s="4"/>
      <c r="B14" s="98" t="s">
        <v>182</v>
      </c>
      <c r="C14" s="106"/>
      <c r="D14" s="8"/>
      <c r="E14" s="135" t="s">
        <v>286</v>
      </c>
      <c r="F14" s="143">
        <v>250</v>
      </c>
      <c r="U14" s="39">
        <v>36864</v>
      </c>
      <c r="AC14" s="39" t="s">
        <v>99</v>
      </c>
    </row>
    <row r="15" spans="1:29" x14ac:dyDescent="0.35">
      <c r="A15" s="4"/>
      <c r="B15" s="102" t="s">
        <v>183</v>
      </c>
      <c r="C15" s="108"/>
      <c r="D15" s="8"/>
      <c r="U15" s="39">
        <v>40960</v>
      </c>
      <c r="AC15" s="39" t="s">
        <v>101</v>
      </c>
    </row>
    <row r="16" spans="1:29" x14ac:dyDescent="0.35">
      <c r="A16" s="4"/>
      <c r="B16" s="98" t="s">
        <v>184</v>
      </c>
      <c r="C16" s="106"/>
      <c r="D16" s="8"/>
      <c r="E16" s="8"/>
      <c r="F16" s="8"/>
      <c r="U16" s="39">
        <v>45056</v>
      </c>
      <c r="AC16" s="39" t="s">
        <v>103</v>
      </c>
    </row>
    <row r="17" spans="1:29" x14ac:dyDescent="0.35">
      <c r="A17" s="4"/>
      <c r="B17" s="102" t="s">
        <v>185</v>
      </c>
      <c r="C17" s="108"/>
      <c r="D17" s="8"/>
      <c r="E17" s="8"/>
      <c r="F17" s="9"/>
      <c r="U17" s="39">
        <v>49152</v>
      </c>
      <c r="AC17" s="39" t="s">
        <v>105</v>
      </c>
    </row>
    <row r="18" spans="1:29" x14ac:dyDescent="0.35">
      <c r="A18" s="4"/>
      <c r="B18" s="98" t="s">
        <v>186</v>
      </c>
      <c r="C18" s="106"/>
      <c r="D18" s="8"/>
      <c r="E18" s="8"/>
      <c r="F18" s="9"/>
      <c r="U18" s="39">
        <v>53248</v>
      </c>
      <c r="AC18" s="39" t="s">
        <v>107</v>
      </c>
    </row>
    <row r="19" spans="1:29" x14ac:dyDescent="0.35">
      <c r="A19" s="4"/>
      <c r="B19" s="102" t="s">
        <v>188</v>
      </c>
      <c r="C19" s="108"/>
      <c r="D19" s="8"/>
      <c r="E19" s="8"/>
      <c r="F19" s="9"/>
      <c r="U19" s="39">
        <v>57344</v>
      </c>
      <c r="AC19" s="39" t="s">
        <v>108</v>
      </c>
    </row>
    <row r="20" spans="1:29" x14ac:dyDescent="0.35">
      <c r="A20" s="4"/>
      <c r="B20" s="98" t="s">
        <v>191</v>
      </c>
      <c r="C20" s="106"/>
      <c r="D20" s="8"/>
      <c r="E20" s="8"/>
      <c r="F20" s="9"/>
      <c r="U20" s="39">
        <v>61440</v>
      </c>
      <c r="AC20" s="39" t="s">
        <v>110</v>
      </c>
    </row>
    <row r="21" spans="1:29" x14ac:dyDescent="0.35">
      <c r="A21" s="4"/>
      <c r="B21" s="102" t="s">
        <v>192</v>
      </c>
      <c r="C21" s="108"/>
      <c r="D21" s="8"/>
      <c r="E21" s="8"/>
      <c r="F21" s="9"/>
      <c r="AC21" s="39" t="s">
        <v>112</v>
      </c>
    </row>
    <row r="22" spans="1:29" x14ac:dyDescent="0.35">
      <c r="A22" s="4"/>
      <c r="B22" s="98" t="s">
        <v>194</v>
      </c>
      <c r="C22" s="106"/>
      <c r="D22" s="8"/>
      <c r="E22" s="8"/>
      <c r="F22" s="9"/>
      <c r="AC22" s="39" t="s">
        <v>114</v>
      </c>
    </row>
    <row r="23" spans="1:29" x14ac:dyDescent="0.35">
      <c r="A23" s="4"/>
      <c r="B23" s="102" t="s">
        <v>196</v>
      </c>
      <c r="C23" s="108"/>
      <c r="D23" s="8"/>
      <c r="E23" s="8"/>
      <c r="F23" s="9"/>
      <c r="AC23" s="39" t="s">
        <v>116</v>
      </c>
    </row>
    <row r="24" spans="1:29" x14ac:dyDescent="0.35">
      <c r="A24" s="4"/>
      <c r="B24" s="98" t="s">
        <v>195</v>
      </c>
      <c r="C24" s="106"/>
      <c r="D24" s="8"/>
      <c r="E24" s="8"/>
      <c r="F24" s="9"/>
      <c r="AC24" s="39" t="s">
        <v>117</v>
      </c>
    </row>
    <row r="25" spans="1:29" x14ac:dyDescent="0.35">
      <c r="A25" s="4"/>
      <c r="B25" s="102" t="s">
        <v>197</v>
      </c>
      <c r="C25" s="108"/>
      <c r="D25" s="8"/>
      <c r="E25" s="8"/>
      <c r="F25" s="9"/>
      <c r="AC25" s="39" t="s">
        <v>118</v>
      </c>
    </row>
    <row r="26" spans="1:29" x14ac:dyDescent="0.35">
      <c r="A26" s="4"/>
      <c r="B26" s="50"/>
      <c r="C26" s="50"/>
      <c r="D26" s="8"/>
      <c r="E26" s="8"/>
      <c r="F26" s="9"/>
      <c r="AC26" s="39" t="s">
        <v>120</v>
      </c>
    </row>
    <row r="27" spans="1:29" ht="15" thickBot="1" x14ac:dyDescent="0.4">
      <c r="A27" s="4"/>
      <c r="B27" s="274" t="s">
        <v>93</v>
      </c>
      <c r="C27" s="275"/>
      <c r="D27" s="8"/>
      <c r="E27" s="8"/>
      <c r="F27" s="9"/>
      <c r="AC27" s="39" t="s">
        <v>123</v>
      </c>
    </row>
    <row r="28" spans="1:29" x14ac:dyDescent="0.35">
      <c r="A28" s="4"/>
      <c r="B28" s="97" t="s">
        <v>135</v>
      </c>
      <c r="C28" s="133" t="s">
        <v>85</v>
      </c>
      <c r="D28" s="8"/>
      <c r="E28" s="8"/>
      <c r="F28" s="9"/>
    </row>
    <row r="29" spans="1:29" x14ac:dyDescent="0.35">
      <c r="A29" s="4"/>
      <c r="B29" s="98" t="s">
        <v>136</v>
      </c>
      <c r="C29" s="106"/>
      <c r="D29" s="8"/>
      <c r="E29" s="8"/>
      <c r="F29" s="9"/>
    </row>
    <row r="30" spans="1:29" x14ac:dyDescent="0.35">
      <c r="A30" s="4"/>
      <c r="B30" s="50"/>
      <c r="C30" s="50"/>
      <c r="D30" s="8"/>
      <c r="E30" s="8"/>
      <c r="F30" s="9"/>
    </row>
    <row r="31" spans="1:29" ht="15" thickBot="1" x14ac:dyDescent="0.4">
      <c r="A31" s="4"/>
      <c r="B31" s="274" t="s">
        <v>98</v>
      </c>
      <c r="C31" s="275"/>
      <c r="D31" s="8"/>
      <c r="E31" s="8"/>
      <c r="F31" s="9"/>
    </row>
    <row r="32" spans="1:29" x14ac:dyDescent="0.35">
      <c r="A32" s="4"/>
      <c r="B32" s="97" t="s">
        <v>100</v>
      </c>
      <c r="C32" s="107"/>
      <c r="D32" s="8"/>
      <c r="E32" s="8"/>
      <c r="F32" s="9"/>
    </row>
    <row r="33" spans="1:6" x14ac:dyDescent="0.35">
      <c r="A33" s="4"/>
      <c r="B33" s="98" t="s">
        <v>102</v>
      </c>
      <c r="C33" s="106"/>
      <c r="D33" s="8"/>
      <c r="E33" s="8"/>
      <c r="F33" s="9"/>
    </row>
    <row r="34" spans="1:6" x14ac:dyDescent="0.35">
      <c r="A34" s="4"/>
      <c r="B34" s="102" t="s">
        <v>104</v>
      </c>
      <c r="C34" s="108"/>
      <c r="D34" s="8"/>
      <c r="E34" s="8"/>
      <c r="F34" s="9"/>
    </row>
    <row r="35" spans="1:6" x14ac:dyDescent="0.35">
      <c r="A35" s="4"/>
      <c r="B35" s="98" t="s">
        <v>106</v>
      </c>
      <c r="C35" s="106"/>
      <c r="D35" s="8"/>
      <c r="E35" s="8"/>
      <c r="F35" s="9"/>
    </row>
    <row r="36" spans="1:6" x14ac:dyDescent="0.35">
      <c r="A36" s="4"/>
      <c r="B36" s="51"/>
      <c r="C36" s="50"/>
      <c r="D36" s="8"/>
      <c r="E36" s="8"/>
      <c r="F36" s="9"/>
    </row>
    <row r="37" spans="1:6" ht="15" thickBot="1" x14ac:dyDescent="0.4">
      <c r="A37" s="4"/>
      <c r="B37" s="274" t="s">
        <v>109</v>
      </c>
      <c r="C37" s="275"/>
      <c r="D37" s="8"/>
      <c r="E37" s="8"/>
      <c r="F37" s="9"/>
    </row>
    <row r="38" spans="1:6" x14ac:dyDescent="0.35">
      <c r="A38" s="4"/>
      <c r="B38" s="97" t="s">
        <v>111</v>
      </c>
      <c r="C38" s="107"/>
      <c r="D38" s="8"/>
      <c r="E38" s="8"/>
      <c r="F38" s="9"/>
    </row>
    <row r="39" spans="1:6" x14ac:dyDescent="0.35">
      <c r="A39" s="4"/>
      <c r="B39" s="98" t="s">
        <v>113</v>
      </c>
      <c r="C39" s="106"/>
      <c r="D39" s="8"/>
      <c r="E39" s="8"/>
      <c r="F39" s="9"/>
    </row>
    <row r="40" spans="1:6" x14ac:dyDescent="0.35">
      <c r="A40" s="4"/>
      <c r="B40" s="102" t="s">
        <v>115</v>
      </c>
      <c r="C40" s="108"/>
      <c r="D40" s="8"/>
      <c r="E40" s="8"/>
      <c r="F40" s="9"/>
    </row>
    <row r="41" spans="1:6" x14ac:dyDescent="0.35">
      <c r="A41" s="4"/>
      <c r="B41" s="98" t="s">
        <v>77</v>
      </c>
      <c r="C41" s="106" t="s">
        <v>101</v>
      </c>
      <c r="D41" s="8"/>
      <c r="E41" s="8"/>
      <c r="F41" s="9"/>
    </row>
    <row r="42" spans="1:6" x14ac:dyDescent="0.35">
      <c r="A42" s="4"/>
      <c r="B42" s="50"/>
      <c r="C42" s="50"/>
      <c r="D42" s="8"/>
      <c r="E42" s="8"/>
      <c r="F42" s="9"/>
    </row>
    <row r="43" spans="1:6" ht="15" thickBot="1" x14ac:dyDescent="0.4">
      <c r="A43" s="4"/>
      <c r="B43" s="274" t="s">
        <v>119</v>
      </c>
      <c r="C43" s="275"/>
      <c r="D43" s="8"/>
      <c r="E43" s="8"/>
      <c r="F43" s="9"/>
    </row>
    <row r="44" spans="1:6" x14ac:dyDescent="0.35">
      <c r="A44" s="4"/>
      <c r="B44" s="109" t="s">
        <v>121</v>
      </c>
      <c r="C44" s="107"/>
      <c r="D44" s="8"/>
      <c r="E44" s="8"/>
      <c r="F44" s="9"/>
    </row>
    <row r="45" spans="1:6" ht="15" thickBot="1" x14ac:dyDescent="0.4">
      <c r="A45" s="4"/>
      <c r="B45" s="112" t="s">
        <v>122</v>
      </c>
      <c r="C45" s="113"/>
      <c r="D45" s="8"/>
      <c r="E45" s="8"/>
      <c r="F45" s="9"/>
    </row>
    <row r="46" spans="1:6" x14ac:dyDescent="0.35">
      <c r="A46" s="4"/>
      <c r="B46" s="115" t="s">
        <v>207</v>
      </c>
      <c r="C46" s="105"/>
      <c r="D46" s="8"/>
      <c r="E46" s="8"/>
      <c r="F46" s="9"/>
    </row>
    <row r="47" spans="1:6" x14ac:dyDescent="0.35">
      <c r="A47" s="4"/>
      <c r="B47" s="100" t="s">
        <v>124</v>
      </c>
      <c r="C47" s="106"/>
      <c r="D47" s="8"/>
      <c r="E47" s="8"/>
      <c r="F47" s="9"/>
    </row>
    <row r="48" spans="1:6" ht="15" thickBot="1" x14ac:dyDescent="0.4">
      <c r="A48" s="4"/>
      <c r="B48" s="116" t="s">
        <v>125</v>
      </c>
      <c r="C48" s="117" t="s">
        <v>126</v>
      </c>
      <c r="D48" s="8"/>
      <c r="E48" s="8"/>
      <c r="F48" s="9"/>
    </row>
    <row r="49" spans="1:6" x14ac:dyDescent="0.35">
      <c r="A49" s="4"/>
      <c r="B49" s="109" t="s">
        <v>207</v>
      </c>
      <c r="C49" s="107"/>
      <c r="D49" s="8"/>
      <c r="E49" s="8"/>
      <c r="F49" s="9"/>
    </row>
    <row r="50" spans="1:6" x14ac:dyDescent="0.35">
      <c r="A50" s="4"/>
      <c r="B50" s="99" t="s">
        <v>124</v>
      </c>
      <c r="C50" s="108"/>
      <c r="D50" s="8"/>
      <c r="E50" s="8"/>
      <c r="F50" s="9"/>
    </row>
    <row r="51" spans="1:6" ht="15" thickBot="1" x14ac:dyDescent="0.4">
      <c r="A51" s="4"/>
      <c r="B51" s="112" t="s">
        <v>125</v>
      </c>
      <c r="C51" s="113" t="s">
        <v>126</v>
      </c>
      <c r="D51" s="8"/>
      <c r="E51" s="8"/>
      <c r="F51" s="9"/>
    </row>
    <row r="52" spans="1:6" x14ac:dyDescent="0.35">
      <c r="A52" s="4"/>
      <c r="B52" s="110" t="s">
        <v>207</v>
      </c>
      <c r="C52" s="111"/>
      <c r="D52" s="8"/>
      <c r="E52" s="8"/>
      <c r="F52" s="9"/>
    </row>
    <row r="53" spans="1:6" x14ac:dyDescent="0.35">
      <c r="A53" s="4"/>
      <c r="B53" s="100" t="s">
        <v>124</v>
      </c>
      <c r="C53" s="106"/>
      <c r="D53" s="8"/>
      <c r="E53" s="8"/>
      <c r="F53" s="9"/>
    </row>
    <row r="54" spans="1:6" ht="15" thickBot="1" x14ac:dyDescent="0.4">
      <c r="A54" s="4"/>
      <c r="B54" s="116" t="s">
        <v>125</v>
      </c>
      <c r="C54" s="117" t="s">
        <v>126</v>
      </c>
      <c r="D54" s="8"/>
      <c r="E54" s="8"/>
      <c r="F54" s="9"/>
    </row>
    <row r="55" spans="1:6" x14ac:dyDescent="0.35">
      <c r="A55" s="4"/>
      <c r="B55" s="101" t="s">
        <v>208</v>
      </c>
      <c r="C55" s="114"/>
      <c r="D55" s="8"/>
      <c r="E55" s="8"/>
      <c r="F55" s="9"/>
    </row>
    <row r="56" spans="1:6" x14ac:dyDescent="0.35">
      <c r="A56" s="4"/>
      <c r="B56" s="103" t="s">
        <v>209</v>
      </c>
      <c r="C56" s="108"/>
      <c r="D56" s="8"/>
      <c r="E56" s="8"/>
      <c r="F56" s="9"/>
    </row>
    <row r="57" spans="1:6" x14ac:dyDescent="0.35">
      <c r="A57" s="4"/>
      <c r="B57" s="103" t="s">
        <v>210</v>
      </c>
      <c r="C57" s="108"/>
      <c r="D57" s="8"/>
      <c r="E57" s="8"/>
      <c r="F57" s="9"/>
    </row>
    <row r="58" spans="1:6" x14ac:dyDescent="0.35">
      <c r="A58" s="4"/>
      <c r="B58" s="103" t="s">
        <v>124</v>
      </c>
      <c r="C58" s="108"/>
      <c r="D58" s="8"/>
      <c r="E58" s="8"/>
      <c r="F58" s="9"/>
    </row>
    <row r="59" spans="1:6" ht="15" thickBot="1" x14ac:dyDescent="0.4">
      <c r="A59" s="4"/>
      <c r="B59" s="118" t="s">
        <v>125</v>
      </c>
      <c r="C59" s="113" t="s">
        <v>126</v>
      </c>
      <c r="D59" s="8"/>
      <c r="E59" s="8"/>
      <c r="F59" s="9"/>
    </row>
    <row r="60" spans="1:6" x14ac:dyDescent="0.35">
      <c r="A60" s="4"/>
      <c r="B60" s="110" t="s">
        <v>208</v>
      </c>
      <c r="C60" s="111"/>
      <c r="D60" s="8"/>
      <c r="E60" s="8"/>
      <c r="F60" s="9"/>
    </row>
    <row r="61" spans="1:6" x14ac:dyDescent="0.35">
      <c r="A61" s="4"/>
      <c r="B61" s="104" t="s">
        <v>209</v>
      </c>
      <c r="C61" s="106"/>
      <c r="D61" s="8"/>
      <c r="E61" s="8"/>
      <c r="F61" s="9"/>
    </row>
    <row r="62" spans="1:6" x14ac:dyDescent="0.35">
      <c r="A62" s="4"/>
      <c r="B62" s="104" t="s">
        <v>210</v>
      </c>
      <c r="C62" s="106"/>
      <c r="D62" s="8"/>
      <c r="E62" s="8"/>
      <c r="F62" s="9"/>
    </row>
    <row r="63" spans="1:6" x14ac:dyDescent="0.35">
      <c r="A63" s="4"/>
      <c r="B63" s="104" t="s">
        <v>124</v>
      </c>
      <c r="C63" s="106"/>
      <c r="D63" s="8"/>
      <c r="E63" s="8"/>
      <c r="F63" s="9"/>
    </row>
    <row r="64" spans="1:6" ht="15" thickBot="1" x14ac:dyDescent="0.4">
      <c r="A64" s="4"/>
      <c r="B64" s="119" t="s">
        <v>125</v>
      </c>
      <c r="C64" s="117" t="s">
        <v>126</v>
      </c>
      <c r="D64" s="8"/>
      <c r="E64" s="8"/>
      <c r="F64" s="9"/>
    </row>
    <row r="65" spans="1:6" x14ac:dyDescent="0.35">
      <c r="A65" s="4"/>
      <c r="B65" s="101" t="s">
        <v>127</v>
      </c>
      <c r="C65" s="114"/>
      <c r="D65" s="8"/>
      <c r="E65" s="8"/>
      <c r="F65" s="9"/>
    </row>
    <row r="66" spans="1:6" x14ac:dyDescent="0.35">
      <c r="A66" s="4"/>
      <c r="B66" s="99" t="s">
        <v>128</v>
      </c>
      <c r="C66" s="108"/>
      <c r="D66" s="8"/>
      <c r="E66" s="8"/>
      <c r="F66" s="9"/>
    </row>
    <row r="67" spans="1:6" x14ac:dyDescent="0.35">
      <c r="A67" s="4"/>
      <c r="B67" s="99" t="s">
        <v>129</v>
      </c>
      <c r="C67" s="108"/>
      <c r="D67" s="8"/>
      <c r="E67" s="8"/>
      <c r="F67" s="9"/>
    </row>
    <row r="68" spans="1:6" ht="15" thickBot="1" x14ac:dyDescent="0.4">
      <c r="A68" s="4"/>
      <c r="B68" s="112" t="s">
        <v>130</v>
      </c>
      <c r="C68" s="113">
        <v>162</v>
      </c>
      <c r="D68" s="8"/>
      <c r="E68" s="8"/>
      <c r="F68" s="9"/>
    </row>
    <row r="69" spans="1:6" x14ac:dyDescent="0.35">
      <c r="A69" s="4"/>
      <c r="B69" s="110" t="s">
        <v>127</v>
      </c>
      <c r="C69" s="111"/>
      <c r="D69" s="8"/>
      <c r="E69" s="8"/>
      <c r="F69" s="9"/>
    </row>
    <row r="70" spans="1:6" x14ac:dyDescent="0.35">
      <c r="A70" s="4"/>
      <c r="B70" s="100" t="s">
        <v>128</v>
      </c>
      <c r="C70" s="106"/>
      <c r="D70" s="8"/>
      <c r="E70" s="8"/>
      <c r="F70" s="9"/>
    </row>
    <row r="71" spans="1:6" x14ac:dyDescent="0.35">
      <c r="A71" s="4"/>
      <c r="B71" s="100" t="s">
        <v>129</v>
      </c>
      <c r="C71" s="106"/>
      <c r="D71" s="8"/>
      <c r="E71" s="8"/>
      <c r="F71" s="9"/>
    </row>
    <row r="72" spans="1:6" x14ac:dyDescent="0.35">
      <c r="A72" s="4"/>
      <c r="B72" s="100" t="s">
        <v>130</v>
      </c>
      <c r="C72" s="106">
        <v>162</v>
      </c>
      <c r="D72" s="8"/>
      <c r="E72" s="8"/>
      <c r="F72" s="9"/>
    </row>
    <row r="73" spans="1:6" x14ac:dyDescent="0.35">
      <c r="A73" s="4"/>
      <c r="B73" s="8"/>
      <c r="C73" s="52"/>
      <c r="D73" s="8"/>
      <c r="E73" s="8"/>
      <c r="F73" s="9"/>
    </row>
    <row r="74" spans="1:6" x14ac:dyDescent="0.35">
      <c r="A74" s="30"/>
      <c r="B74" s="31"/>
      <c r="C74" s="31"/>
      <c r="D74" s="31"/>
      <c r="E74" s="8"/>
      <c r="F74" s="9"/>
    </row>
    <row r="75" spans="1:6" x14ac:dyDescent="0.35">
      <c r="E75" s="8"/>
      <c r="F75" s="9"/>
    </row>
    <row r="76" spans="1:6" x14ac:dyDescent="0.35">
      <c r="E76" s="31"/>
      <c r="F76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27" priority="9" stopIfTrue="1">
      <formula>$C11=""</formula>
    </cfRule>
  </conditionalFormatting>
  <conditionalFormatting sqref="C5:C8">
    <cfRule type="expression" dxfId="26" priority="8" stopIfTrue="1">
      <formula>$C5=""</formula>
    </cfRule>
  </conditionalFormatting>
  <conditionalFormatting sqref="C32:C35">
    <cfRule type="expression" dxfId="25" priority="11" stopIfTrue="1">
      <formula>$C32=""</formula>
    </cfRule>
  </conditionalFormatting>
  <conditionalFormatting sqref="C28:C29">
    <cfRule type="expression" dxfId="24" priority="10" stopIfTrue="1">
      <formula>$C28=""</formula>
    </cfRule>
  </conditionalFormatting>
  <conditionalFormatting sqref="C38:C41">
    <cfRule type="expression" dxfId="23" priority="12" stopIfTrue="1">
      <formula>$C38=""</formula>
    </cfRule>
  </conditionalFormatting>
  <conditionalFormatting sqref="B47:C48">
    <cfRule type="expression" dxfId="22" priority="3" stopIfTrue="1">
      <formula>$C$46=""</formula>
    </cfRule>
  </conditionalFormatting>
  <conditionalFormatting sqref="B50:C51">
    <cfRule type="expression" dxfId="21" priority="4" stopIfTrue="1">
      <formula>$C$49=""</formula>
    </cfRule>
  </conditionalFormatting>
  <conditionalFormatting sqref="B53:C54">
    <cfRule type="expression" dxfId="20" priority="5" stopIfTrue="1">
      <formula>$C$52=""</formula>
    </cfRule>
  </conditionalFormatting>
  <conditionalFormatting sqref="C44:C72">
    <cfRule type="expression" dxfId="19" priority="13" stopIfTrue="1">
      <formula>$C44=""</formula>
    </cfRule>
  </conditionalFormatting>
  <conditionalFormatting sqref="B56:C59">
    <cfRule type="expression" dxfId="18" priority="6" stopIfTrue="1">
      <formula>$C$55=""</formula>
    </cfRule>
  </conditionalFormatting>
  <conditionalFormatting sqref="B61:C64">
    <cfRule type="expression" dxfId="17" priority="7" stopIfTrue="1">
      <formula>$C$60=""</formula>
    </cfRule>
  </conditionalFormatting>
  <conditionalFormatting sqref="B66:C68">
    <cfRule type="expression" dxfId="16" priority="2" stopIfTrue="1">
      <formula>$C$65=""</formula>
    </cfRule>
  </conditionalFormatting>
  <conditionalFormatting sqref="B70:C72">
    <cfRule type="expression" dxfId="15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360" verticalDpi="36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5"/>
  <sheetViews>
    <sheetView zoomScale="90" zoomScaleNormal="90" workbookViewId="0">
      <pane ySplit="1" topLeftCell="A2" activePane="bottomLeft" state="frozen"/>
      <selection pane="bottomLeft" activeCell="L4" sqref="L4:L5"/>
    </sheetView>
  </sheetViews>
  <sheetFormatPr defaultRowHeight="14.5" x14ac:dyDescent="0.35"/>
  <cols>
    <col min="1" max="1" width="14.6328125" customWidth="1"/>
    <col min="2" max="2" width="19.90625" customWidth="1"/>
    <col min="3" max="3" width="18" bestFit="1" customWidth="1"/>
    <col min="4" max="4" width="18.54296875" bestFit="1" customWidth="1"/>
    <col min="5" max="5" width="21.36328125" customWidth="1"/>
    <col min="6" max="7" width="15.54296875" customWidth="1"/>
    <col min="8" max="8" width="15" customWidth="1"/>
    <col min="9" max="9" width="18.36328125" bestFit="1" customWidth="1"/>
    <col min="10" max="10" width="26.6328125" bestFit="1" customWidth="1"/>
    <col min="11" max="11" width="19.7265625" customWidth="1"/>
    <col min="12" max="12" width="17.453125" customWidth="1"/>
    <col min="13" max="13" width="31.1796875" bestFit="1" customWidth="1"/>
    <col min="14" max="14" width="6.90625" bestFit="1" customWidth="1"/>
    <col min="15" max="15" width="6.6328125" bestFit="1" customWidth="1"/>
    <col min="16" max="16" width="7.81640625" bestFit="1" customWidth="1"/>
    <col min="17" max="17" width="10.36328125" bestFit="1" customWidth="1"/>
    <col min="18" max="18" width="8.81640625" bestFit="1" customWidth="1"/>
    <col min="19" max="19" width="8.6328125" bestFit="1" customWidth="1"/>
    <col min="20" max="20" width="8.1796875" bestFit="1" customWidth="1"/>
  </cols>
  <sheetData>
    <row r="1" spans="1:20" ht="43.5" x14ac:dyDescent="0.35">
      <c r="A1" s="156" t="s">
        <v>501</v>
      </c>
      <c r="B1" s="156" t="s">
        <v>403</v>
      </c>
      <c r="C1" s="156" t="s">
        <v>404</v>
      </c>
      <c r="D1" s="156" t="s">
        <v>405</v>
      </c>
      <c r="E1" s="156" t="str">
        <f>PubAPI_Name</f>
        <v>Public API Network</v>
      </c>
      <c r="F1" s="156" t="str">
        <f>CONCATENATE(OOB_NAME,-OOB)</f>
        <v>OOB-110</v>
      </c>
      <c r="G1" s="156" t="str">
        <f>CONCATENATE(OOB_NAME,-OOB)</f>
        <v>OOB-110</v>
      </c>
      <c r="H1" s="156" t="str">
        <f>CONCATENATE(Prov_name,-Provisioner)</f>
        <v>Provisioner-120</v>
      </c>
      <c r="I1" s="156" t="str">
        <f>CONCATENATE(PrivAPI_name,-PrivAPI)</f>
        <v>Private API-140</v>
      </c>
      <c r="J1" s="156" t="str">
        <f>CONCATENATE(stor_name,-Storage)</f>
        <v>Storage Network-170</v>
      </c>
      <c r="K1" s="156" t="str">
        <f>CONCATENATE(ceph_clust_name,-CephCluster)</f>
        <v>Ceph Storage Cluster Vlan-180</v>
      </c>
      <c r="L1" s="156" t="str">
        <f>CONCATENATE(Ext_net_name,-EXTTen)</f>
        <v>External Network for Tenants (Floating IP)-191</v>
      </c>
      <c r="M1" s="156" t="s">
        <v>406</v>
      </c>
      <c r="N1" s="156" t="s">
        <v>407</v>
      </c>
      <c r="O1" s="156" t="s">
        <v>408</v>
      </c>
      <c r="P1" s="156" t="s">
        <v>409</v>
      </c>
      <c r="Q1" s="156" t="s">
        <v>410</v>
      </c>
      <c r="R1" s="156" t="s">
        <v>411</v>
      </c>
      <c r="S1" s="156" t="s">
        <v>412</v>
      </c>
      <c r="T1" s="156" t="s">
        <v>142</v>
      </c>
    </row>
    <row r="2" spans="1:20" ht="15" thickBot="1" x14ac:dyDescent="0.4">
      <c r="A2" s="156" t="s">
        <v>565</v>
      </c>
      <c r="B2" s="156" t="s">
        <v>565</v>
      </c>
      <c r="C2" s="156" t="s">
        <v>565</v>
      </c>
      <c r="D2" s="156" t="s">
        <v>565</v>
      </c>
      <c r="E2" s="157" t="s">
        <v>569</v>
      </c>
      <c r="F2" s="156" t="s">
        <v>503</v>
      </c>
      <c r="G2" s="156" t="s">
        <v>502</v>
      </c>
      <c r="H2" s="156"/>
      <c r="I2" s="157" t="s">
        <v>570</v>
      </c>
      <c r="J2" s="157" t="s">
        <v>571</v>
      </c>
      <c r="K2" s="157" t="s">
        <v>572</v>
      </c>
      <c r="L2" s="156"/>
      <c r="M2" s="156"/>
      <c r="N2" s="156"/>
      <c r="O2" s="156"/>
      <c r="P2" s="156"/>
      <c r="Q2" s="156"/>
      <c r="R2" s="156"/>
      <c r="S2" s="156"/>
      <c r="T2" s="156"/>
    </row>
    <row r="3" spans="1:20" ht="15" thickBot="1" x14ac:dyDescent="0.4">
      <c r="A3" s="158" t="s">
        <v>471</v>
      </c>
      <c r="B3" s="181"/>
      <c r="C3" s="182" t="s">
        <v>413</v>
      </c>
      <c r="D3" s="182" t="s">
        <v>482</v>
      </c>
      <c r="E3" s="159"/>
      <c r="F3" s="160"/>
      <c r="G3" s="160"/>
      <c r="H3" s="161"/>
      <c r="I3" s="162"/>
      <c r="J3" s="163"/>
      <c r="K3" s="164"/>
      <c r="L3" s="165"/>
      <c r="M3" s="166"/>
      <c r="N3" s="166" t="s">
        <v>414</v>
      </c>
      <c r="O3" s="166"/>
      <c r="P3" s="166"/>
      <c r="Q3" s="166"/>
      <c r="R3" s="166"/>
      <c r="S3" s="166"/>
      <c r="T3" s="166"/>
    </row>
    <row r="4" spans="1:20" ht="15" thickBot="1" x14ac:dyDescent="0.4">
      <c r="A4" s="158" t="s">
        <v>473</v>
      </c>
      <c r="B4" s="181" t="s">
        <v>468</v>
      </c>
      <c r="C4" s="182" t="s">
        <v>470</v>
      </c>
      <c r="D4" s="182" t="s">
        <v>137</v>
      </c>
      <c r="E4" s="159" t="s">
        <v>474</v>
      </c>
      <c r="F4" s="160"/>
      <c r="G4" s="160" t="s">
        <v>415</v>
      </c>
      <c r="H4" s="161" t="s">
        <v>416</v>
      </c>
      <c r="I4" s="162" t="s">
        <v>417</v>
      </c>
      <c r="J4" s="163" t="s">
        <v>418</v>
      </c>
      <c r="K4" s="164"/>
      <c r="L4" s="167" t="s">
        <v>499</v>
      </c>
      <c r="M4" s="166"/>
      <c r="N4" s="166" t="s">
        <v>419</v>
      </c>
      <c r="O4" s="166"/>
      <c r="P4" s="166"/>
      <c r="Q4" s="166"/>
      <c r="R4" s="166"/>
      <c r="S4" s="166"/>
      <c r="T4" s="166"/>
    </row>
    <row r="5" spans="1:20" ht="15" thickBot="1" x14ac:dyDescent="0.4">
      <c r="A5" s="158" t="s">
        <v>472</v>
      </c>
      <c r="B5" s="181" t="s">
        <v>469</v>
      </c>
      <c r="C5" s="182" t="s">
        <v>470</v>
      </c>
      <c r="D5" s="182" t="s">
        <v>137</v>
      </c>
      <c r="E5" s="159" t="s">
        <v>492</v>
      </c>
      <c r="F5" s="160"/>
      <c r="G5" s="160" t="s">
        <v>420</v>
      </c>
      <c r="H5" s="161" t="s">
        <v>421</v>
      </c>
      <c r="I5" s="162"/>
      <c r="J5" s="163" t="s">
        <v>422</v>
      </c>
      <c r="K5" s="168"/>
      <c r="L5" s="167" t="s">
        <v>500</v>
      </c>
      <c r="M5" s="166"/>
      <c r="N5" s="166" t="s">
        <v>419</v>
      </c>
      <c r="O5" s="166"/>
      <c r="P5" s="166"/>
      <c r="Q5" s="166"/>
      <c r="R5" s="166"/>
      <c r="S5" s="166"/>
      <c r="T5" s="166"/>
    </row>
    <row r="6" spans="1:20" ht="15" thickBot="1" x14ac:dyDescent="0.4">
      <c r="A6" s="166" t="s">
        <v>456</v>
      </c>
      <c r="B6" s="179" t="s">
        <v>585</v>
      </c>
      <c r="C6" s="166" t="s">
        <v>423</v>
      </c>
      <c r="D6" s="166" t="s">
        <v>482</v>
      </c>
      <c r="E6" s="159" t="s">
        <v>475</v>
      </c>
      <c r="F6" s="160" t="s">
        <v>424</v>
      </c>
      <c r="G6" s="160" t="s">
        <v>425</v>
      </c>
      <c r="H6" s="161" t="s">
        <v>426</v>
      </c>
      <c r="I6" s="162"/>
      <c r="J6" s="163" t="s">
        <v>427</v>
      </c>
      <c r="K6" s="168"/>
      <c r="L6" s="167"/>
      <c r="M6" s="166" t="s">
        <v>496</v>
      </c>
      <c r="N6" s="166" t="s">
        <v>428</v>
      </c>
      <c r="O6" s="166">
        <v>2.5</v>
      </c>
      <c r="P6" s="166" t="s">
        <v>573</v>
      </c>
      <c r="Q6" s="166" t="s">
        <v>574</v>
      </c>
      <c r="R6" s="166" t="s">
        <v>429</v>
      </c>
      <c r="S6" s="166" t="s">
        <v>430</v>
      </c>
      <c r="T6" s="166"/>
    </row>
    <row r="7" spans="1:20" ht="15" thickBot="1" x14ac:dyDescent="0.4">
      <c r="A7" s="166" t="s">
        <v>457</v>
      </c>
      <c r="B7" s="179" t="s">
        <v>483</v>
      </c>
      <c r="C7" s="166" t="s">
        <v>431</v>
      </c>
      <c r="D7" s="166" t="s">
        <v>137</v>
      </c>
      <c r="E7" s="159" t="s">
        <v>476</v>
      </c>
      <c r="F7" s="160" t="s">
        <v>137</v>
      </c>
      <c r="G7" s="160" t="s">
        <v>432</v>
      </c>
      <c r="H7" s="161" t="s">
        <v>433</v>
      </c>
      <c r="I7" s="162"/>
      <c r="J7" s="163" t="s">
        <v>434</v>
      </c>
      <c r="K7" s="168"/>
      <c r="L7" s="167"/>
      <c r="M7" s="166" t="s">
        <v>137</v>
      </c>
      <c r="N7" s="166" t="s">
        <v>137</v>
      </c>
      <c r="O7" s="166" t="s">
        <v>137</v>
      </c>
      <c r="P7" s="166" t="s">
        <v>137</v>
      </c>
      <c r="Q7" s="166" t="s">
        <v>137</v>
      </c>
      <c r="R7" s="166" t="s">
        <v>137</v>
      </c>
      <c r="S7" s="166" t="s">
        <v>137</v>
      </c>
      <c r="T7" s="166"/>
    </row>
    <row r="8" spans="1:20" ht="15" thickBot="1" x14ac:dyDescent="0.4">
      <c r="A8" s="166" t="s">
        <v>467</v>
      </c>
      <c r="B8" s="179" t="s">
        <v>484</v>
      </c>
      <c r="C8" s="166" t="s">
        <v>431</v>
      </c>
      <c r="D8" s="166" t="s">
        <v>137</v>
      </c>
      <c r="E8" s="159" t="s">
        <v>477</v>
      </c>
      <c r="F8" s="160" t="s">
        <v>137</v>
      </c>
      <c r="G8" s="160"/>
      <c r="H8" s="161"/>
      <c r="I8" s="162"/>
      <c r="J8" s="163" t="s">
        <v>435</v>
      </c>
      <c r="K8" s="168"/>
      <c r="L8" s="167"/>
      <c r="M8" s="166" t="s">
        <v>137</v>
      </c>
      <c r="N8" s="166" t="s">
        <v>137</v>
      </c>
      <c r="O8" s="166" t="s">
        <v>137</v>
      </c>
      <c r="P8" s="166" t="s">
        <v>137</v>
      </c>
      <c r="Q8" s="166" t="s">
        <v>137</v>
      </c>
      <c r="R8" s="166" t="s">
        <v>137</v>
      </c>
      <c r="S8" s="166" t="s">
        <v>137</v>
      </c>
      <c r="T8" s="166"/>
    </row>
    <row r="9" spans="1:20" ht="15" thickBot="1" x14ac:dyDescent="0.4">
      <c r="A9" s="166" t="s">
        <v>460</v>
      </c>
      <c r="B9" s="179" t="s">
        <v>562</v>
      </c>
      <c r="C9" s="166" t="s">
        <v>436</v>
      </c>
      <c r="D9" s="166" t="s">
        <v>482</v>
      </c>
      <c r="E9" s="159" t="s">
        <v>566</v>
      </c>
      <c r="F9" s="160" t="s">
        <v>437</v>
      </c>
      <c r="G9" s="160"/>
      <c r="H9" s="161" t="s">
        <v>438</v>
      </c>
      <c r="I9" s="162" t="s">
        <v>438</v>
      </c>
      <c r="J9" s="163" t="s">
        <v>438</v>
      </c>
      <c r="K9" s="168"/>
      <c r="L9" s="167"/>
      <c r="M9" s="166" t="s">
        <v>496</v>
      </c>
      <c r="N9" s="166" t="s">
        <v>428</v>
      </c>
      <c r="O9" s="166">
        <v>2.5</v>
      </c>
      <c r="P9" s="166" t="s">
        <v>573</v>
      </c>
      <c r="Q9" s="166" t="s">
        <v>574</v>
      </c>
      <c r="R9" s="166" t="s">
        <v>429</v>
      </c>
      <c r="S9" s="166" t="s">
        <v>430</v>
      </c>
      <c r="T9" s="166"/>
    </row>
    <row r="10" spans="1:20" ht="15" thickBot="1" x14ac:dyDescent="0.4">
      <c r="A10" s="166" t="s">
        <v>461</v>
      </c>
      <c r="B10" s="179" t="s">
        <v>563</v>
      </c>
      <c r="C10" s="166" t="s">
        <v>439</v>
      </c>
      <c r="D10" s="166" t="s">
        <v>482</v>
      </c>
      <c r="E10" s="159" t="s">
        <v>567</v>
      </c>
      <c r="F10" s="160" t="s">
        <v>440</v>
      </c>
      <c r="G10" s="160"/>
      <c r="H10" s="161" t="s">
        <v>438</v>
      </c>
      <c r="I10" s="162" t="s">
        <v>438</v>
      </c>
      <c r="J10" s="163" t="s">
        <v>438</v>
      </c>
      <c r="K10" s="168"/>
      <c r="L10" s="167"/>
      <c r="M10" s="166" t="s">
        <v>496</v>
      </c>
      <c r="N10" s="166" t="s">
        <v>428</v>
      </c>
      <c r="O10" s="166">
        <v>2.5</v>
      </c>
      <c r="P10" s="166" t="s">
        <v>573</v>
      </c>
      <c r="Q10" s="166" t="s">
        <v>574</v>
      </c>
      <c r="R10" s="166" t="s">
        <v>429</v>
      </c>
      <c r="S10" s="166" t="s">
        <v>430</v>
      </c>
      <c r="T10" s="166"/>
    </row>
    <row r="11" spans="1:20" ht="15" thickBot="1" x14ac:dyDescent="0.4">
      <c r="A11" s="166" t="s">
        <v>462</v>
      </c>
      <c r="B11" s="179" t="s">
        <v>564</v>
      </c>
      <c r="C11" s="166" t="s">
        <v>441</v>
      </c>
      <c r="D11" s="166" t="s">
        <v>482</v>
      </c>
      <c r="E11" s="159" t="s">
        <v>568</v>
      </c>
      <c r="F11" s="160" t="s">
        <v>442</v>
      </c>
      <c r="G11" s="160"/>
      <c r="H11" s="161" t="s">
        <v>438</v>
      </c>
      <c r="I11" s="162" t="s">
        <v>438</v>
      </c>
      <c r="J11" s="163" t="s">
        <v>438</v>
      </c>
      <c r="K11" s="168"/>
      <c r="L11" s="167"/>
      <c r="M11" s="166" t="s">
        <v>496</v>
      </c>
      <c r="N11" s="166" t="s">
        <v>428</v>
      </c>
      <c r="O11" s="166">
        <v>2.5</v>
      </c>
      <c r="P11" s="166" t="s">
        <v>573</v>
      </c>
      <c r="Q11" s="166" t="s">
        <v>574</v>
      </c>
      <c r="R11" s="166" t="s">
        <v>429</v>
      </c>
      <c r="S11" s="166" t="s">
        <v>430</v>
      </c>
      <c r="T11" s="166"/>
    </row>
    <row r="12" spans="1:20" ht="15" thickBot="1" x14ac:dyDescent="0.4">
      <c r="A12" s="166" t="s">
        <v>463</v>
      </c>
      <c r="B12" s="179" t="s">
        <v>575</v>
      </c>
      <c r="C12" s="166" t="s">
        <v>479</v>
      </c>
      <c r="D12" s="166" t="s">
        <v>482</v>
      </c>
      <c r="E12" s="169"/>
      <c r="F12" s="160" t="s">
        <v>444</v>
      </c>
      <c r="G12" s="160"/>
      <c r="H12" s="161" t="s">
        <v>438</v>
      </c>
      <c r="I12" s="162" t="s">
        <v>438</v>
      </c>
      <c r="J12" s="163" t="s">
        <v>438</v>
      </c>
      <c r="K12" s="168"/>
      <c r="L12" s="167"/>
      <c r="M12" s="166" t="s">
        <v>497</v>
      </c>
      <c r="N12" s="166" t="s">
        <v>414</v>
      </c>
      <c r="O12" s="166">
        <v>2.5</v>
      </c>
      <c r="P12" s="166" t="s">
        <v>573</v>
      </c>
      <c r="Q12" s="166" t="s">
        <v>574</v>
      </c>
      <c r="R12" s="166" t="s">
        <v>429</v>
      </c>
      <c r="S12" s="166" t="s">
        <v>430</v>
      </c>
      <c r="T12" s="166"/>
    </row>
    <row r="13" spans="1:20" ht="15" thickBot="1" x14ac:dyDescent="0.4">
      <c r="A13" s="166" t="s">
        <v>458</v>
      </c>
      <c r="B13" s="179" t="s">
        <v>576</v>
      </c>
      <c r="C13" s="166" t="s">
        <v>480</v>
      </c>
      <c r="D13" s="166" t="s">
        <v>482</v>
      </c>
      <c r="E13" s="169"/>
      <c r="F13" s="160" t="s">
        <v>446</v>
      </c>
      <c r="G13" s="160"/>
      <c r="H13" s="161" t="s">
        <v>438</v>
      </c>
      <c r="I13" s="162" t="s">
        <v>438</v>
      </c>
      <c r="J13" s="163" t="s">
        <v>438</v>
      </c>
      <c r="K13" s="168"/>
      <c r="L13" s="167"/>
      <c r="M13" s="166" t="s">
        <v>497</v>
      </c>
      <c r="N13" s="166" t="s">
        <v>414</v>
      </c>
      <c r="O13" s="166">
        <v>2.5</v>
      </c>
      <c r="P13" s="166" t="s">
        <v>573</v>
      </c>
      <c r="Q13" s="166" t="s">
        <v>574</v>
      </c>
      <c r="R13" s="166" t="s">
        <v>429</v>
      </c>
      <c r="S13" s="166" t="s">
        <v>430</v>
      </c>
      <c r="T13" s="166"/>
    </row>
    <row r="14" spans="1:20" ht="15" thickBot="1" x14ac:dyDescent="0.4">
      <c r="A14" s="166" t="s">
        <v>459</v>
      </c>
      <c r="B14" s="179" t="s">
        <v>577</v>
      </c>
      <c r="C14" s="166" t="s">
        <v>481</v>
      </c>
      <c r="D14" s="166" t="s">
        <v>482</v>
      </c>
      <c r="E14" s="169"/>
      <c r="F14" s="160" t="s">
        <v>448</v>
      </c>
      <c r="G14" s="160"/>
      <c r="H14" s="161" t="s">
        <v>438</v>
      </c>
      <c r="I14" s="162" t="s">
        <v>438</v>
      </c>
      <c r="J14" s="163" t="s">
        <v>438</v>
      </c>
      <c r="K14" s="168"/>
      <c r="L14" s="167"/>
      <c r="M14" s="166" t="s">
        <v>497</v>
      </c>
      <c r="N14" s="166" t="s">
        <v>414</v>
      </c>
      <c r="O14" s="166">
        <v>2.5</v>
      </c>
      <c r="P14" s="166" t="s">
        <v>573</v>
      </c>
      <c r="Q14" s="166" t="s">
        <v>574</v>
      </c>
      <c r="R14" s="166" t="s">
        <v>429</v>
      </c>
      <c r="S14" s="166" t="s">
        <v>430</v>
      </c>
      <c r="T14" s="166"/>
    </row>
    <row r="15" spans="1:20" ht="15" thickBot="1" x14ac:dyDescent="0.4">
      <c r="A15" s="170" t="s">
        <v>464</v>
      </c>
      <c r="B15" s="179" t="s">
        <v>578</v>
      </c>
      <c r="C15" s="166" t="s">
        <v>443</v>
      </c>
      <c r="D15" s="166" t="s">
        <v>482</v>
      </c>
      <c r="E15" s="169"/>
      <c r="F15" s="160" t="s">
        <v>449</v>
      </c>
      <c r="G15" s="160"/>
      <c r="H15" s="161" t="s">
        <v>438</v>
      </c>
      <c r="I15" s="162" t="s">
        <v>438</v>
      </c>
      <c r="J15" s="163" t="s">
        <v>438</v>
      </c>
      <c r="K15" s="168" t="s">
        <v>438</v>
      </c>
      <c r="L15" s="167"/>
      <c r="M15" s="166" t="s">
        <v>497</v>
      </c>
      <c r="N15" s="166" t="s">
        <v>428</v>
      </c>
      <c r="O15" s="166" t="s">
        <v>498</v>
      </c>
      <c r="P15" s="166" t="s">
        <v>573</v>
      </c>
      <c r="Q15" s="166" t="s">
        <v>574</v>
      </c>
      <c r="R15" s="166" t="s">
        <v>451</v>
      </c>
      <c r="S15" s="166" t="s">
        <v>430</v>
      </c>
      <c r="T15" s="166"/>
    </row>
    <row r="16" spans="1:20" ht="15" thickBot="1" x14ac:dyDescent="0.4">
      <c r="A16" s="170" t="s">
        <v>465</v>
      </c>
      <c r="B16" s="179" t="s">
        <v>579</v>
      </c>
      <c r="C16" s="166" t="s">
        <v>445</v>
      </c>
      <c r="D16" s="166" t="s">
        <v>482</v>
      </c>
      <c r="E16" s="169"/>
      <c r="F16" s="160" t="s">
        <v>450</v>
      </c>
      <c r="G16" s="160"/>
      <c r="H16" s="161" t="s">
        <v>438</v>
      </c>
      <c r="I16" s="162" t="s">
        <v>438</v>
      </c>
      <c r="J16" s="163" t="s">
        <v>438</v>
      </c>
      <c r="K16" s="168" t="s">
        <v>438</v>
      </c>
      <c r="L16" s="167"/>
      <c r="M16" s="166" t="s">
        <v>497</v>
      </c>
      <c r="N16" s="166" t="s">
        <v>428</v>
      </c>
      <c r="O16" s="166" t="s">
        <v>498</v>
      </c>
      <c r="P16" s="166" t="s">
        <v>573</v>
      </c>
      <c r="Q16" s="166" t="s">
        <v>574</v>
      </c>
      <c r="R16" s="166" t="s">
        <v>451</v>
      </c>
      <c r="S16" s="166" t="s">
        <v>430</v>
      </c>
      <c r="T16" s="166"/>
    </row>
    <row r="17" spans="1:20" ht="15" thickBot="1" x14ac:dyDescent="0.4">
      <c r="A17" s="170" t="s">
        <v>466</v>
      </c>
      <c r="B17" s="179" t="s">
        <v>580</v>
      </c>
      <c r="C17" s="166" t="s">
        <v>447</v>
      </c>
      <c r="D17" s="166" t="s">
        <v>482</v>
      </c>
      <c r="E17" s="169"/>
      <c r="F17" s="160" t="s">
        <v>452</v>
      </c>
      <c r="G17" s="160"/>
      <c r="H17" s="161" t="s">
        <v>438</v>
      </c>
      <c r="I17" s="162" t="s">
        <v>438</v>
      </c>
      <c r="J17" s="163" t="s">
        <v>438</v>
      </c>
      <c r="K17" s="168" t="s">
        <v>438</v>
      </c>
      <c r="L17" s="167"/>
      <c r="M17" s="166" t="s">
        <v>497</v>
      </c>
      <c r="N17" s="166" t="s">
        <v>428</v>
      </c>
      <c r="O17" s="166" t="s">
        <v>498</v>
      </c>
      <c r="P17" s="166" t="s">
        <v>573</v>
      </c>
      <c r="Q17" s="166" t="s">
        <v>574</v>
      </c>
      <c r="R17" s="166" t="s">
        <v>451</v>
      </c>
      <c r="S17" s="166" t="s">
        <v>430</v>
      </c>
      <c r="T17" s="166"/>
    </row>
    <row r="18" spans="1:20" s="137" customFormat="1" ht="15" thickBot="1" x14ac:dyDescent="0.4">
      <c r="A18" s="337" t="s">
        <v>584</v>
      </c>
      <c r="B18" s="337" t="s">
        <v>581</v>
      </c>
      <c r="C18" s="337" t="s">
        <v>582</v>
      </c>
      <c r="D18" s="337" t="s">
        <v>583</v>
      </c>
      <c r="E18" s="336" t="s">
        <v>478</v>
      </c>
      <c r="F18" s="166"/>
      <c r="G18" s="166"/>
      <c r="H18" s="171"/>
      <c r="I18" s="172"/>
      <c r="J18" s="141"/>
      <c r="K18" s="173"/>
      <c r="L18" s="174"/>
      <c r="M18" s="170"/>
      <c r="N18" s="170"/>
      <c r="O18" s="170"/>
      <c r="P18" s="170"/>
      <c r="Q18" s="170"/>
      <c r="R18" s="170"/>
      <c r="S18" s="170"/>
      <c r="T18" s="170"/>
    </row>
    <row r="19" spans="1:20" x14ac:dyDescent="0.35">
      <c r="A19" s="166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</row>
    <row r="20" spans="1:20" x14ac:dyDescent="0.35">
      <c r="A20" s="175" t="s">
        <v>453</v>
      </c>
      <c r="B20" s="175" t="s">
        <v>491</v>
      </c>
      <c r="C20" s="175" t="s">
        <v>454</v>
      </c>
      <c r="D20" s="175" t="s">
        <v>455</v>
      </c>
      <c r="E20" s="175" t="s">
        <v>485</v>
      </c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</row>
    <row r="21" spans="1:20" x14ac:dyDescent="0.35">
      <c r="A21" s="180" t="s">
        <v>558</v>
      </c>
      <c r="B21" s="176" t="s">
        <v>490</v>
      </c>
      <c r="C21" s="176" t="s">
        <v>488</v>
      </c>
      <c r="D21" s="180" t="s">
        <v>486</v>
      </c>
      <c r="E21" s="17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</row>
    <row r="22" spans="1:20" x14ac:dyDescent="0.35">
      <c r="A22" s="176"/>
      <c r="B22" s="176"/>
      <c r="C22" s="176" t="s">
        <v>489</v>
      </c>
      <c r="D22" s="180" t="s">
        <v>487</v>
      </c>
      <c r="E22" s="17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</row>
    <row r="23" spans="1:20" x14ac:dyDescent="0.35">
      <c r="A23" s="177" t="s">
        <v>494</v>
      </c>
      <c r="B23" s="177"/>
      <c r="C23" s="177" t="s">
        <v>527</v>
      </c>
      <c r="D23" s="177" t="s">
        <v>561</v>
      </c>
      <c r="E23" s="177" t="s">
        <v>559</v>
      </c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</row>
    <row r="24" spans="1:20" x14ac:dyDescent="0.35">
      <c r="A24" s="177" t="s">
        <v>495</v>
      </c>
      <c r="B24" s="177"/>
      <c r="C24" s="177" t="s">
        <v>527</v>
      </c>
      <c r="D24" s="177" t="s">
        <v>561</v>
      </c>
      <c r="E24" s="177" t="s">
        <v>560</v>
      </c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</row>
    <row r="25" spans="1:20" x14ac:dyDescent="0.35">
      <c r="A25" s="177" t="s">
        <v>493</v>
      </c>
      <c r="B25" s="177"/>
      <c r="C25" s="177" t="s">
        <v>528</v>
      </c>
      <c r="D25" s="177" t="s">
        <v>561</v>
      </c>
      <c r="E25" s="177" t="s">
        <v>385</v>
      </c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</row>
    <row r="26" spans="1:20" x14ac:dyDescent="0.35">
      <c r="A26" s="166"/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78"/>
      <c r="O26" s="178"/>
      <c r="P26" s="178"/>
      <c r="Q26" s="178"/>
      <c r="R26" s="178"/>
      <c r="S26" s="178"/>
      <c r="T26" s="178"/>
    </row>
    <row r="27" spans="1:20" x14ac:dyDescent="0.35">
      <c r="A27" s="183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78"/>
      <c r="O27" s="178"/>
      <c r="P27" s="178"/>
      <c r="Q27" s="178"/>
      <c r="R27" s="178"/>
      <c r="S27" s="178"/>
      <c r="T27" s="178"/>
    </row>
    <row r="28" spans="1:20" x14ac:dyDescent="0.35">
      <c r="A28" s="166"/>
      <c r="B28" s="183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78"/>
      <c r="O28" s="178"/>
      <c r="P28" s="178"/>
      <c r="Q28" s="178"/>
      <c r="R28" s="178"/>
      <c r="S28" s="178"/>
      <c r="T28" s="178"/>
    </row>
    <row r="29" spans="1:20" x14ac:dyDescent="0.35">
      <c r="A29" s="166"/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78"/>
      <c r="O29" s="178"/>
      <c r="P29" s="178"/>
      <c r="Q29" s="178"/>
      <c r="R29" s="178"/>
      <c r="S29" s="178"/>
      <c r="T29" s="178"/>
    </row>
    <row r="30" spans="1:20" x14ac:dyDescent="0.35">
      <c r="A30" s="166"/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78"/>
      <c r="O30" s="178"/>
      <c r="P30" s="178"/>
      <c r="Q30" s="178"/>
      <c r="R30" s="178"/>
      <c r="S30" s="178"/>
      <c r="T30" s="178"/>
    </row>
    <row r="31" spans="1:20" x14ac:dyDescent="0.35">
      <c r="A31" s="166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78"/>
      <c r="O31" s="178"/>
      <c r="P31" s="178"/>
      <c r="Q31" s="178"/>
      <c r="R31" s="178"/>
      <c r="S31" s="178"/>
      <c r="T31" s="178"/>
    </row>
    <row r="32" spans="1:20" x14ac:dyDescent="0.35">
      <c r="A32" s="166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78"/>
      <c r="O32" s="178"/>
      <c r="P32" s="178"/>
      <c r="Q32" s="178"/>
      <c r="R32" s="178"/>
      <c r="S32" s="178"/>
      <c r="T32" s="178"/>
    </row>
    <row r="33" spans="1:20" x14ac:dyDescent="0.35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78"/>
      <c r="O33" s="178"/>
      <c r="P33" s="178"/>
      <c r="Q33" s="178"/>
      <c r="R33" s="178"/>
      <c r="S33" s="178"/>
      <c r="T33" s="178"/>
    </row>
    <row r="34" spans="1:20" x14ac:dyDescent="0.35">
      <c r="A34" s="166"/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78"/>
      <c r="O34" s="178"/>
      <c r="P34" s="178"/>
      <c r="Q34" s="178"/>
      <c r="R34" s="178"/>
      <c r="S34" s="178"/>
      <c r="T34" s="178"/>
    </row>
    <row r="35" spans="1:20" x14ac:dyDescent="0.35">
      <c r="A35" s="166"/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78"/>
      <c r="O35" s="178"/>
      <c r="P35" s="178"/>
      <c r="Q35" s="178"/>
      <c r="R35" s="178"/>
      <c r="S35" s="178"/>
      <c r="T35" s="178"/>
    </row>
    <row r="36" spans="1:20" x14ac:dyDescent="0.35">
      <c r="A36" s="166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78"/>
      <c r="O36" s="178"/>
      <c r="P36" s="178"/>
      <c r="Q36" s="178"/>
      <c r="R36" s="178"/>
      <c r="S36" s="178"/>
      <c r="T36" s="178"/>
    </row>
    <row r="37" spans="1:20" x14ac:dyDescent="0.35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78"/>
      <c r="O37" s="178"/>
      <c r="P37" s="178"/>
      <c r="Q37" s="178"/>
      <c r="R37" s="178"/>
      <c r="S37" s="178"/>
      <c r="T37" s="178"/>
    </row>
    <row r="38" spans="1:20" x14ac:dyDescent="0.35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78"/>
      <c r="O38" s="178"/>
      <c r="P38" s="178"/>
      <c r="Q38" s="178"/>
      <c r="R38" s="178"/>
      <c r="S38" s="178"/>
      <c r="T38" s="178"/>
    </row>
    <row r="39" spans="1:20" x14ac:dyDescent="0.35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</row>
    <row r="40" spans="1:20" x14ac:dyDescent="0.35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</row>
    <row r="41" spans="1:20" x14ac:dyDescent="0.35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</row>
    <row r="42" spans="1:20" x14ac:dyDescent="0.35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</row>
    <row r="43" spans="1:20" x14ac:dyDescent="0.35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</row>
    <row r="44" spans="1:20" x14ac:dyDescent="0.35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</row>
    <row r="45" spans="1:20" x14ac:dyDescent="0.35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</row>
  </sheetData>
  <printOptions gridLines="1"/>
  <pageMargins left="0.7" right="0.7" top="0.75" bottom="0.75" header="0.3" footer="0.3"/>
  <pageSetup scale="48" fitToHeight="0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X57"/>
  <sheetViews>
    <sheetView zoomScale="80" zoomScaleNormal="80" workbookViewId="0">
      <pane ySplit="4" topLeftCell="A32" activePane="bottomLeft" state="frozen"/>
      <selection pane="bottomLeft" activeCell="G21" sqref="G21"/>
    </sheetView>
  </sheetViews>
  <sheetFormatPr defaultRowHeight="14.5" x14ac:dyDescent="0.35"/>
  <cols>
    <col min="1" max="1" width="16.7265625" bestFit="1" customWidth="1"/>
    <col min="2" max="2" width="24.54296875" bestFit="1" customWidth="1"/>
    <col min="3" max="3" width="15" bestFit="1" customWidth="1"/>
    <col min="4" max="4" width="5.7265625" customWidth="1"/>
    <col min="5" max="5" width="16.7265625" bestFit="1" customWidth="1"/>
    <col min="6" max="7" width="17.81640625" bestFit="1" customWidth="1"/>
    <col min="8" max="8" width="9.81640625" bestFit="1" customWidth="1"/>
    <col min="9" max="9" width="14.54296875" bestFit="1" customWidth="1"/>
    <col min="10" max="10" width="12.54296875" bestFit="1" customWidth="1"/>
    <col min="11" max="11" width="14.7265625" bestFit="1" customWidth="1"/>
    <col min="12" max="12" width="19.1796875" bestFit="1" customWidth="1"/>
    <col min="13" max="13" width="10.54296875" bestFit="1" customWidth="1"/>
    <col min="14" max="14" width="10.54296875" customWidth="1"/>
    <col min="15" max="15" width="6.453125" bestFit="1" customWidth="1"/>
    <col min="16" max="16" width="10.453125" bestFit="1" customWidth="1"/>
    <col min="17" max="17" width="5.7265625" customWidth="1"/>
    <col min="18" max="23" width="9.453125" customWidth="1"/>
    <col min="24" max="26" width="5.7265625" customWidth="1"/>
  </cols>
  <sheetData>
    <row r="2" spans="1:24" x14ac:dyDescent="0.35">
      <c r="E2" s="280" t="s">
        <v>402</v>
      </c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X2" s="137"/>
    </row>
    <row r="3" spans="1:24" x14ac:dyDescent="0.35">
      <c r="A3" s="270" t="s">
        <v>44</v>
      </c>
      <c r="B3" s="271"/>
      <c r="C3" s="34" t="s">
        <v>221</v>
      </c>
      <c r="E3" s="286" t="s">
        <v>36</v>
      </c>
      <c r="F3" s="283"/>
      <c r="G3" s="283" t="s">
        <v>49</v>
      </c>
      <c r="H3" s="283"/>
      <c r="I3" s="283" t="s">
        <v>44</v>
      </c>
      <c r="J3" s="283"/>
      <c r="K3" s="287" t="s">
        <v>296</v>
      </c>
      <c r="L3" s="288"/>
      <c r="M3" s="289"/>
      <c r="N3" s="150"/>
      <c r="O3" s="283" t="s">
        <v>45</v>
      </c>
      <c r="P3" s="284"/>
      <c r="R3" s="281" t="s">
        <v>54</v>
      </c>
      <c r="S3" s="281"/>
      <c r="T3" s="282"/>
      <c r="U3" s="282"/>
      <c r="V3" s="282"/>
      <c r="W3" s="282"/>
      <c r="X3" s="137"/>
    </row>
    <row r="4" spans="1:24" x14ac:dyDescent="0.35">
      <c r="A4" s="39" t="s">
        <v>69</v>
      </c>
      <c r="B4" s="39" t="s">
        <v>31</v>
      </c>
      <c r="C4" s="39" t="s">
        <v>221</v>
      </c>
      <c r="E4" s="34" t="s">
        <v>61</v>
      </c>
      <c r="F4" s="53" t="s">
        <v>62</v>
      </c>
      <c r="G4" s="53" t="s">
        <v>52</v>
      </c>
      <c r="H4" s="53" t="s">
        <v>48</v>
      </c>
      <c r="I4" s="49" t="s">
        <v>46</v>
      </c>
      <c r="J4" s="49" t="s">
        <v>47</v>
      </c>
      <c r="K4" s="49" t="s">
        <v>297</v>
      </c>
      <c r="L4" s="49" t="s">
        <v>298</v>
      </c>
      <c r="M4" s="49" t="s">
        <v>299</v>
      </c>
      <c r="N4" s="49" t="s">
        <v>373</v>
      </c>
      <c r="O4" s="49" t="s">
        <v>50</v>
      </c>
      <c r="P4" s="49" t="s">
        <v>51</v>
      </c>
      <c r="R4" s="285" t="s">
        <v>53</v>
      </c>
      <c r="S4" s="285"/>
      <c r="T4" s="282"/>
      <c r="U4" s="282"/>
      <c r="V4" s="282"/>
      <c r="W4" s="282"/>
      <c r="X4" s="137"/>
    </row>
    <row r="5" spans="1:24" x14ac:dyDescent="0.35">
      <c r="A5" s="39">
        <f>OOB</f>
        <v>110</v>
      </c>
      <c r="B5" s="126" t="str">
        <f>OOB_NAME</f>
        <v>OOB</v>
      </c>
      <c r="C5" s="39" t="s">
        <v>57</v>
      </c>
      <c r="E5" s="36" t="s">
        <v>317</v>
      </c>
      <c r="F5" s="145" t="s">
        <v>291</v>
      </c>
      <c r="G5" s="36" t="s">
        <v>223</v>
      </c>
      <c r="H5" s="36" t="s">
        <v>219</v>
      </c>
      <c r="I5" s="48">
        <f t="shared" ref="I5:I20" si="0">+OOB</f>
        <v>110</v>
      </c>
      <c r="J5" s="48"/>
      <c r="K5" s="61" t="s">
        <v>301</v>
      </c>
      <c r="L5" s="130" t="s">
        <v>304</v>
      </c>
      <c r="M5" s="130">
        <v>9216</v>
      </c>
      <c r="N5" s="130" t="s">
        <v>302</v>
      </c>
      <c r="O5" s="128" t="s">
        <v>38</v>
      </c>
      <c r="P5" s="61" t="s">
        <v>587</v>
      </c>
      <c r="R5" s="281" t="s">
        <v>42</v>
      </c>
      <c r="S5" s="281"/>
      <c r="T5" s="282"/>
      <c r="U5" s="282"/>
      <c r="V5" s="282"/>
      <c r="W5" s="282"/>
      <c r="X5" s="137"/>
    </row>
    <row r="6" spans="1:24" x14ac:dyDescent="0.35">
      <c r="A6" s="39">
        <f>Provisioner</f>
        <v>120</v>
      </c>
      <c r="B6" s="126" t="str">
        <f>Prov_name</f>
        <v>Provisioner</v>
      </c>
      <c r="C6" s="39" t="s">
        <v>57</v>
      </c>
      <c r="E6" s="36" t="s">
        <v>318</v>
      </c>
      <c r="F6" s="145" t="s">
        <v>291</v>
      </c>
      <c r="G6" s="36" t="s">
        <v>555</v>
      </c>
      <c r="H6" s="36" t="s">
        <v>219</v>
      </c>
      <c r="I6" s="48">
        <f t="shared" si="0"/>
        <v>110</v>
      </c>
      <c r="J6" s="48"/>
      <c r="K6" s="61" t="s">
        <v>301</v>
      </c>
      <c r="L6" s="130" t="s">
        <v>304</v>
      </c>
      <c r="M6" s="130">
        <v>9216</v>
      </c>
      <c r="N6" s="130" t="s">
        <v>302</v>
      </c>
      <c r="O6" s="128" t="s">
        <v>38</v>
      </c>
      <c r="P6" s="61" t="s">
        <v>587</v>
      </c>
      <c r="R6" s="285" t="s">
        <v>71</v>
      </c>
      <c r="S6" s="285"/>
      <c r="T6" s="282" t="str">
        <f>S3048_FW</f>
        <v>fw: 9.11(0.0)</v>
      </c>
      <c r="U6" s="282"/>
      <c r="V6" s="282"/>
      <c r="W6" s="282"/>
      <c r="X6" s="137"/>
    </row>
    <row r="7" spans="1:24" x14ac:dyDescent="0.35">
      <c r="A7" s="39">
        <f>TenTunnel</f>
        <v>130</v>
      </c>
      <c r="B7" s="126" t="str">
        <f>TenTunnelName</f>
        <v xml:space="preserve">Tenant Tunneling </v>
      </c>
      <c r="C7" s="39" t="s">
        <v>288</v>
      </c>
      <c r="E7" s="36" t="s">
        <v>319</v>
      </c>
      <c r="F7" s="145" t="s">
        <v>291</v>
      </c>
      <c r="G7" s="36" t="s">
        <v>224</v>
      </c>
      <c r="H7" s="36" t="s">
        <v>219</v>
      </c>
      <c r="I7" s="48">
        <f t="shared" si="0"/>
        <v>110</v>
      </c>
      <c r="J7" s="48"/>
      <c r="K7" s="61" t="s">
        <v>301</v>
      </c>
      <c r="L7" s="130" t="s">
        <v>304</v>
      </c>
      <c r="M7" s="130">
        <v>9216</v>
      </c>
      <c r="N7" s="130" t="s">
        <v>302</v>
      </c>
      <c r="O7" s="128" t="s">
        <v>38</v>
      </c>
      <c r="P7" s="61" t="s">
        <v>587</v>
      </c>
      <c r="X7" s="137"/>
    </row>
    <row r="8" spans="1:24" x14ac:dyDescent="0.35">
      <c r="A8" s="39">
        <f>PrivAPI</f>
        <v>140</v>
      </c>
      <c r="B8" s="126" t="str">
        <f>Prov_name</f>
        <v>Provisioner</v>
      </c>
      <c r="C8" s="39" t="s">
        <v>288</v>
      </c>
      <c r="E8" s="36" t="s">
        <v>320</v>
      </c>
      <c r="F8" s="145" t="s">
        <v>291</v>
      </c>
      <c r="G8" s="36" t="s">
        <v>225</v>
      </c>
      <c r="H8" s="36" t="s">
        <v>219</v>
      </c>
      <c r="I8" s="48">
        <f t="shared" si="0"/>
        <v>110</v>
      </c>
      <c r="J8" s="48"/>
      <c r="K8" s="61" t="s">
        <v>301</v>
      </c>
      <c r="L8" s="130" t="s">
        <v>304</v>
      </c>
      <c r="M8" s="130">
        <v>9216</v>
      </c>
      <c r="N8" s="130" t="s">
        <v>302</v>
      </c>
      <c r="O8" s="128" t="s">
        <v>38</v>
      </c>
      <c r="P8" s="61" t="s">
        <v>587</v>
      </c>
      <c r="R8" s="293" t="s">
        <v>167</v>
      </c>
      <c r="S8" s="293"/>
      <c r="T8" s="293"/>
      <c r="U8" s="294" t="s">
        <v>287</v>
      </c>
      <c r="V8" s="294"/>
      <c r="W8" s="294"/>
      <c r="X8" s="137"/>
    </row>
    <row r="9" spans="1:24" x14ac:dyDescent="0.35">
      <c r="A9" s="39">
        <f>Storage</f>
        <v>170</v>
      </c>
      <c r="B9" s="126" t="str">
        <f>TenTunnelName</f>
        <v xml:space="preserve">Tenant Tunneling </v>
      </c>
      <c r="C9" s="39" t="s">
        <v>288</v>
      </c>
      <c r="E9" s="36" t="s">
        <v>321</v>
      </c>
      <c r="F9" s="145" t="s">
        <v>291</v>
      </c>
      <c r="G9" s="38" t="s">
        <v>556</v>
      </c>
      <c r="H9" s="36" t="s">
        <v>219</v>
      </c>
      <c r="I9" s="48">
        <f t="shared" si="0"/>
        <v>110</v>
      </c>
      <c r="J9" s="48"/>
      <c r="K9" s="61" t="s">
        <v>301</v>
      </c>
      <c r="L9" s="130" t="s">
        <v>304</v>
      </c>
      <c r="M9" s="130">
        <v>9216</v>
      </c>
      <c r="N9" s="130" t="s">
        <v>302</v>
      </c>
      <c r="O9" s="128" t="s">
        <v>38</v>
      </c>
      <c r="P9" s="61" t="s">
        <v>587</v>
      </c>
      <c r="R9" s="295" t="s">
        <v>55</v>
      </c>
      <c r="S9" s="295"/>
      <c r="T9" s="295"/>
      <c r="U9" s="282"/>
      <c r="V9" s="282"/>
      <c r="W9" s="282"/>
      <c r="X9" s="137"/>
    </row>
    <row r="10" spans="1:24" x14ac:dyDescent="0.35">
      <c r="A10" s="39">
        <f>CephCluster</f>
        <v>180</v>
      </c>
      <c r="B10" s="126" t="str">
        <f>ceph_clust_name</f>
        <v>Ceph Storage Cluster Vlan</v>
      </c>
      <c r="C10" s="39" t="s">
        <v>288</v>
      </c>
      <c r="E10" s="36" t="s">
        <v>322</v>
      </c>
      <c r="F10" s="145" t="s">
        <v>291</v>
      </c>
      <c r="G10" s="38" t="s">
        <v>214</v>
      </c>
      <c r="H10" s="36" t="s">
        <v>219</v>
      </c>
      <c r="I10" s="48">
        <f t="shared" si="0"/>
        <v>110</v>
      </c>
      <c r="J10" s="48"/>
      <c r="K10" s="61" t="s">
        <v>301</v>
      </c>
      <c r="L10" s="130" t="s">
        <v>304</v>
      </c>
      <c r="M10" s="130">
        <v>9216</v>
      </c>
      <c r="N10" s="130" t="s">
        <v>302</v>
      </c>
      <c r="O10" s="128" t="s">
        <v>38</v>
      </c>
      <c r="P10" s="61" t="s">
        <v>587</v>
      </c>
      <c r="R10" s="296" t="s">
        <v>56</v>
      </c>
      <c r="S10" s="296"/>
      <c r="T10" s="296"/>
      <c r="U10" s="282">
        <v>24576</v>
      </c>
      <c r="V10" s="282"/>
      <c r="W10" s="282"/>
      <c r="X10" s="137"/>
    </row>
    <row r="11" spans="1:24" x14ac:dyDescent="0.35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323</v>
      </c>
      <c r="F11" s="145" t="s">
        <v>291</v>
      </c>
      <c r="G11" s="38" t="s">
        <v>215</v>
      </c>
      <c r="H11" s="36" t="s">
        <v>219</v>
      </c>
      <c r="I11" s="48">
        <f t="shared" si="0"/>
        <v>110</v>
      </c>
      <c r="J11" s="48"/>
      <c r="K11" s="61" t="s">
        <v>301</v>
      </c>
      <c r="L11" s="130" t="s">
        <v>304</v>
      </c>
      <c r="M11" s="130">
        <v>9216</v>
      </c>
      <c r="N11" s="130" t="s">
        <v>302</v>
      </c>
      <c r="O11" s="128" t="s">
        <v>38</v>
      </c>
      <c r="P11" s="61" t="s">
        <v>587</v>
      </c>
      <c r="X11" s="137"/>
    </row>
    <row r="12" spans="1:24" x14ac:dyDescent="0.35">
      <c r="A12" s="39">
        <f>EXTTen</f>
        <v>191</v>
      </c>
      <c r="B12" s="126" t="str">
        <f>Ext_net_name</f>
        <v>External Network for Tenants (Floating IP)</v>
      </c>
      <c r="C12" s="39" t="s">
        <v>288</v>
      </c>
      <c r="E12" s="36" t="s">
        <v>324</v>
      </c>
      <c r="F12" s="36" t="s">
        <v>37</v>
      </c>
      <c r="G12" s="38" t="s">
        <v>372</v>
      </c>
      <c r="H12" s="36"/>
      <c r="I12" s="48">
        <f t="shared" si="0"/>
        <v>110</v>
      </c>
      <c r="J12" s="48"/>
      <c r="K12" s="61"/>
      <c r="L12" s="130"/>
      <c r="M12" s="130"/>
      <c r="N12" s="130"/>
      <c r="O12" s="128" t="s">
        <v>38</v>
      </c>
      <c r="P12" s="48" t="s">
        <v>38</v>
      </c>
      <c r="R12" s="293" t="s">
        <v>58</v>
      </c>
      <c r="S12" s="293"/>
      <c r="T12" s="293"/>
      <c r="U12" s="294" t="s">
        <v>288</v>
      </c>
      <c r="V12" s="294"/>
      <c r="W12" s="294"/>
      <c r="X12" s="137"/>
    </row>
    <row r="13" spans="1:24" x14ac:dyDescent="0.35">
      <c r="A13" s="39" t="str">
        <f>CONCATENATE(TenantBeg,"-",TenantEnd)</f>
        <v>201-250</v>
      </c>
      <c r="B13" s="126" t="s">
        <v>226</v>
      </c>
      <c r="C13" s="39" t="s">
        <v>288</v>
      </c>
      <c r="E13" s="36" t="s">
        <v>325</v>
      </c>
      <c r="F13" s="36" t="s">
        <v>37</v>
      </c>
      <c r="G13" s="38" t="s">
        <v>372</v>
      </c>
      <c r="H13" s="36"/>
      <c r="I13" s="48">
        <f t="shared" si="0"/>
        <v>110</v>
      </c>
      <c r="J13" s="48"/>
      <c r="K13" s="61"/>
      <c r="L13" s="130"/>
      <c r="M13" s="130"/>
      <c r="N13" s="130"/>
      <c r="O13" s="128" t="s">
        <v>38</v>
      </c>
      <c r="P13" s="48" t="s">
        <v>38</v>
      </c>
      <c r="X13" s="137"/>
    </row>
    <row r="14" spans="1:24" x14ac:dyDescent="0.35">
      <c r="A14" s="286" t="s">
        <v>63</v>
      </c>
      <c r="B14" s="284"/>
      <c r="C14" s="34"/>
      <c r="E14" s="36" t="s">
        <v>326</v>
      </c>
      <c r="F14" s="36" t="s">
        <v>37</v>
      </c>
      <c r="G14" s="38" t="s">
        <v>372</v>
      </c>
      <c r="H14" s="36"/>
      <c r="I14" s="48">
        <f t="shared" si="0"/>
        <v>110</v>
      </c>
      <c r="J14" s="48"/>
      <c r="K14" s="61"/>
      <c r="L14" s="130"/>
      <c r="M14" s="130"/>
      <c r="N14" s="130"/>
      <c r="O14" s="128" t="s">
        <v>38</v>
      </c>
      <c r="P14" s="48" t="s">
        <v>38</v>
      </c>
      <c r="R14" s="290" t="s">
        <v>70</v>
      </c>
      <c r="S14" s="291"/>
      <c r="T14" s="291"/>
      <c r="U14" s="291"/>
      <c r="V14" s="291"/>
      <c r="W14" s="292"/>
      <c r="X14" s="137"/>
    </row>
    <row r="15" spans="1:24" x14ac:dyDescent="0.35">
      <c r="A15" s="39" t="s">
        <v>36</v>
      </c>
      <c r="B15" s="39" t="s">
        <v>64</v>
      </c>
      <c r="C15" s="39" t="s">
        <v>221</v>
      </c>
      <c r="E15" s="36" t="s">
        <v>327</v>
      </c>
      <c r="F15" s="36" t="s">
        <v>37</v>
      </c>
      <c r="G15" s="38" t="s">
        <v>372</v>
      </c>
      <c r="H15" s="36"/>
      <c r="I15" s="48">
        <f t="shared" si="0"/>
        <v>110</v>
      </c>
      <c r="J15" s="48"/>
      <c r="K15" s="61"/>
      <c r="L15" s="130"/>
      <c r="M15" s="130"/>
      <c r="N15" s="130"/>
      <c r="O15" s="128" t="s">
        <v>38</v>
      </c>
      <c r="P15" s="48" t="s">
        <v>38</v>
      </c>
      <c r="R15" s="297"/>
      <c r="S15" s="298"/>
      <c r="T15" s="298"/>
      <c r="U15" s="298"/>
      <c r="V15" s="298"/>
      <c r="W15" s="299"/>
      <c r="X15" s="137"/>
    </row>
    <row r="16" spans="1:24" x14ac:dyDescent="0.35">
      <c r="A16" s="39" t="s">
        <v>370</v>
      </c>
      <c r="B16" s="138"/>
      <c r="C16" s="39" t="s">
        <v>57</v>
      </c>
      <c r="E16" s="36" t="s">
        <v>328</v>
      </c>
      <c r="F16" s="145" t="s">
        <v>291</v>
      </c>
      <c r="G16" s="38" t="s">
        <v>557</v>
      </c>
      <c r="H16" s="36" t="s">
        <v>219</v>
      </c>
      <c r="I16" s="48">
        <f t="shared" si="0"/>
        <v>110</v>
      </c>
      <c r="J16" s="48"/>
      <c r="K16" s="61" t="s">
        <v>301</v>
      </c>
      <c r="L16" s="130" t="s">
        <v>304</v>
      </c>
      <c r="M16" s="130">
        <v>9216</v>
      </c>
      <c r="N16" s="130" t="s">
        <v>302</v>
      </c>
      <c r="O16" s="128" t="s">
        <v>38</v>
      </c>
      <c r="P16" s="61" t="s">
        <v>587</v>
      </c>
      <c r="R16" s="300"/>
      <c r="S16" s="301"/>
      <c r="T16" s="301"/>
      <c r="U16" s="301"/>
      <c r="V16" s="301"/>
      <c r="W16" s="302"/>
      <c r="X16" s="137"/>
    </row>
    <row r="17" spans="1:24" x14ac:dyDescent="0.35">
      <c r="A17" s="39">
        <f>OOB</f>
        <v>110</v>
      </c>
      <c r="B17" s="138" t="s">
        <v>401</v>
      </c>
      <c r="C17" s="39" t="s">
        <v>222</v>
      </c>
      <c r="E17" s="36" t="s">
        <v>329</v>
      </c>
      <c r="F17" s="145" t="s">
        <v>291</v>
      </c>
      <c r="G17" s="38" t="s">
        <v>216</v>
      </c>
      <c r="H17" s="36" t="s">
        <v>219</v>
      </c>
      <c r="I17" s="48">
        <f t="shared" si="0"/>
        <v>110</v>
      </c>
      <c r="J17" s="48"/>
      <c r="K17" s="61" t="s">
        <v>301</v>
      </c>
      <c r="L17" s="130" t="s">
        <v>304</v>
      </c>
      <c r="M17" s="130">
        <v>9216</v>
      </c>
      <c r="N17" s="130" t="s">
        <v>302</v>
      </c>
      <c r="O17" s="128" t="s">
        <v>38</v>
      </c>
      <c r="P17" s="61" t="s">
        <v>587</v>
      </c>
      <c r="R17" s="297"/>
      <c r="S17" s="298"/>
      <c r="T17" s="298"/>
      <c r="U17" s="298"/>
      <c r="V17" s="298"/>
      <c r="W17" s="299"/>
      <c r="X17" s="137"/>
    </row>
    <row r="18" spans="1:24" x14ac:dyDescent="0.35">
      <c r="A18" s="39">
        <f>Provisioner</f>
        <v>120</v>
      </c>
      <c r="B18" s="138" t="s">
        <v>400</v>
      </c>
      <c r="C18" s="39" t="s">
        <v>222</v>
      </c>
      <c r="E18" s="36" t="s">
        <v>330</v>
      </c>
      <c r="F18" s="145" t="s">
        <v>291</v>
      </c>
      <c r="G18" s="38" t="s">
        <v>217</v>
      </c>
      <c r="H18" s="36" t="s">
        <v>219</v>
      </c>
      <c r="I18" s="48">
        <f t="shared" si="0"/>
        <v>110</v>
      </c>
      <c r="J18" s="48"/>
      <c r="K18" s="61" t="s">
        <v>301</v>
      </c>
      <c r="L18" s="130" t="s">
        <v>304</v>
      </c>
      <c r="M18" s="130">
        <v>9216</v>
      </c>
      <c r="N18" s="130" t="s">
        <v>302</v>
      </c>
      <c r="O18" s="128" t="s">
        <v>38</v>
      </c>
      <c r="P18" s="61" t="s">
        <v>587</v>
      </c>
      <c r="R18" s="300"/>
      <c r="S18" s="301"/>
      <c r="T18" s="301"/>
      <c r="U18" s="301"/>
      <c r="V18" s="301"/>
      <c r="W18" s="302"/>
      <c r="X18" s="137"/>
    </row>
    <row r="19" spans="1:24" x14ac:dyDescent="0.35">
      <c r="A19" s="39">
        <f>PrivAPI</f>
        <v>140</v>
      </c>
      <c r="B19" s="138"/>
      <c r="C19" s="39" t="s">
        <v>288</v>
      </c>
      <c r="E19" s="36" t="s">
        <v>331</v>
      </c>
      <c r="F19" s="36" t="s">
        <v>37</v>
      </c>
      <c r="G19" s="38" t="s">
        <v>372</v>
      </c>
      <c r="H19" s="127"/>
      <c r="I19" s="48">
        <f t="shared" si="0"/>
        <v>110</v>
      </c>
      <c r="J19" s="48"/>
      <c r="K19" s="61"/>
      <c r="L19" s="130"/>
      <c r="M19" s="130"/>
      <c r="N19" s="130"/>
      <c r="O19" s="128" t="s">
        <v>38</v>
      </c>
      <c r="P19" s="48" t="s">
        <v>38</v>
      </c>
      <c r="X19" s="137"/>
    </row>
    <row r="20" spans="1:24" x14ac:dyDescent="0.35">
      <c r="A20" s="39">
        <f>Storage</f>
        <v>170</v>
      </c>
      <c r="B20" s="138"/>
      <c r="C20" s="39" t="s">
        <v>288</v>
      </c>
      <c r="E20" s="36" t="s">
        <v>332</v>
      </c>
      <c r="F20" s="36" t="s">
        <v>37</v>
      </c>
      <c r="G20" s="38" t="s">
        <v>372</v>
      </c>
      <c r="H20" s="127"/>
      <c r="I20" s="48">
        <f t="shared" si="0"/>
        <v>110</v>
      </c>
      <c r="J20" s="128"/>
      <c r="K20" s="61"/>
      <c r="L20" s="130"/>
      <c r="M20" s="130"/>
      <c r="N20" s="130"/>
      <c r="O20" s="128" t="s">
        <v>38</v>
      </c>
      <c r="P20" s="48" t="s">
        <v>38</v>
      </c>
    </row>
    <row r="21" spans="1:24" x14ac:dyDescent="0.35">
      <c r="A21" s="39">
        <f>CephCluster</f>
        <v>180</v>
      </c>
      <c r="B21" s="138"/>
      <c r="C21" s="39" t="s">
        <v>288</v>
      </c>
      <c r="E21" s="36" t="s">
        <v>333</v>
      </c>
      <c r="F21" s="129" t="s">
        <v>291</v>
      </c>
      <c r="G21" s="36" t="s">
        <v>555</v>
      </c>
      <c r="H21" s="38" t="s">
        <v>516</v>
      </c>
      <c r="I21" s="127">
        <f t="shared" ref="I21:I36" si="1">+Provisioner</f>
        <v>120</v>
      </c>
      <c r="J21" s="128"/>
      <c r="K21" s="128" t="s">
        <v>301</v>
      </c>
      <c r="L21" s="152" t="s">
        <v>304</v>
      </c>
      <c r="M21" s="152">
        <v>9216</v>
      </c>
      <c r="N21" s="152" t="s">
        <v>302</v>
      </c>
      <c r="O21" s="128" t="s">
        <v>38</v>
      </c>
      <c r="P21" s="61" t="s">
        <v>587</v>
      </c>
    </row>
    <row r="22" spans="1:24" x14ac:dyDescent="0.35">
      <c r="A22" s="39">
        <f>ExtAPI</f>
        <v>190</v>
      </c>
      <c r="B22" s="138"/>
      <c r="C22" s="39" t="s">
        <v>288</v>
      </c>
      <c r="E22" s="36" t="s">
        <v>334</v>
      </c>
      <c r="F22" s="129" t="s">
        <v>291</v>
      </c>
      <c r="G22" s="36" t="s">
        <v>224</v>
      </c>
      <c r="H22" s="38" t="s">
        <v>516</v>
      </c>
      <c r="I22" s="127">
        <f t="shared" si="1"/>
        <v>120</v>
      </c>
      <c r="J22" s="128"/>
      <c r="K22" s="128" t="s">
        <v>301</v>
      </c>
      <c r="L22" s="152" t="s">
        <v>304</v>
      </c>
      <c r="M22" s="152">
        <v>9216</v>
      </c>
      <c r="N22" s="152" t="s">
        <v>302</v>
      </c>
      <c r="O22" s="128" t="s">
        <v>38</v>
      </c>
      <c r="P22" s="61" t="s">
        <v>587</v>
      </c>
    </row>
    <row r="23" spans="1:24" x14ac:dyDescent="0.35">
      <c r="A23" s="39" t="str">
        <f>CONCATENATE(TenantBeg,"-",TenantEnd)</f>
        <v>201-250</v>
      </c>
      <c r="B23" s="138"/>
      <c r="C23" s="39" t="s">
        <v>288</v>
      </c>
      <c r="E23" s="36" t="s">
        <v>335</v>
      </c>
      <c r="F23" s="129" t="s">
        <v>291</v>
      </c>
      <c r="G23" s="36" t="s">
        <v>225</v>
      </c>
      <c r="H23" s="38" t="s">
        <v>516</v>
      </c>
      <c r="I23" s="127">
        <f t="shared" si="1"/>
        <v>120</v>
      </c>
      <c r="J23" s="128"/>
      <c r="K23" s="128" t="s">
        <v>301</v>
      </c>
      <c r="L23" s="152" t="s">
        <v>304</v>
      </c>
      <c r="M23" s="152">
        <v>9216</v>
      </c>
      <c r="N23" s="152" t="s">
        <v>302</v>
      </c>
      <c r="O23" s="128" t="s">
        <v>38</v>
      </c>
      <c r="P23" s="61" t="s">
        <v>587</v>
      </c>
    </row>
    <row r="24" spans="1:24" x14ac:dyDescent="0.35">
      <c r="E24" s="36" t="s">
        <v>336</v>
      </c>
      <c r="F24" s="129" t="s">
        <v>291</v>
      </c>
      <c r="G24" s="38" t="s">
        <v>556</v>
      </c>
      <c r="H24" s="38" t="s">
        <v>516</v>
      </c>
      <c r="I24" s="127">
        <f t="shared" si="1"/>
        <v>120</v>
      </c>
      <c r="J24" s="128"/>
      <c r="K24" s="128" t="s">
        <v>301</v>
      </c>
      <c r="L24" s="152" t="s">
        <v>304</v>
      </c>
      <c r="M24" s="152">
        <v>9216</v>
      </c>
      <c r="N24" s="152" t="s">
        <v>302</v>
      </c>
      <c r="O24" s="128" t="s">
        <v>38</v>
      </c>
      <c r="P24" s="61" t="s">
        <v>587</v>
      </c>
    </row>
    <row r="25" spans="1:24" x14ac:dyDescent="0.35">
      <c r="A25" s="270" t="s">
        <v>65</v>
      </c>
      <c r="B25" s="271"/>
      <c r="C25" s="34"/>
      <c r="E25" s="36" t="s">
        <v>337</v>
      </c>
      <c r="F25" s="129" t="s">
        <v>291</v>
      </c>
      <c r="G25" s="38" t="s">
        <v>214</v>
      </c>
      <c r="H25" s="38" t="s">
        <v>516</v>
      </c>
      <c r="I25" s="127">
        <f t="shared" si="1"/>
        <v>120</v>
      </c>
      <c r="J25" s="128"/>
      <c r="K25" s="128" t="s">
        <v>301</v>
      </c>
      <c r="L25" s="152" t="s">
        <v>304</v>
      </c>
      <c r="M25" s="152">
        <v>9216</v>
      </c>
      <c r="N25" s="152" t="s">
        <v>302</v>
      </c>
      <c r="O25" s="128" t="s">
        <v>38</v>
      </c>
      <c r="P25" s="61" t="s">
        <v>587</v>
      </c>
    </row>
    <row r="26" spans="1:24" x14ac:dyDescent="0.35">
      <c r="A26" s="39" t="s">
        <v>49</v>
      </c>
      <c r="B26" s="39" t="s">
        <v>40</v>
      </c>
      <c r="C26" s="39" t="s">
        <v>221</v>
      </c>
      <c r="E26" s="36" t="s">
        <v>338</v>
      </c>
      <c r="F26" s="129" t="s">
        <v>291</v>
      </c>
      <c r="G26" s="38" t="s">
        <v>215</v>
      </c>
      <c r="H26" s="38" t="s">
        <v>516</v>
      </c>
      <c r="I26" s="127">
        <f t="shared" si="1"/>
        <v>120</v>
      </c>
      <c r="J26" s="128"/>
      <c r="K26" s="128" t="s">
        <v>301</v>
      </c>
      <c r="L26" s="152" t="s">
        <v>304</v>
      </c>
      <c r="M26" s="152">
        <v>9216</v>
      </c>
      <c r="N26" s="152" t="s">
        <v>302</v>
      </c>
      <c r="O26" s="128" t="s">
        <v>38</v>
      </c>
      <c r="P26" s="61" t="s">
        <v>587</v>
      </c>
    </row>
    <row r="27" spans="1:24" x14ac:dyDescent="0.35">
      <c r="A27" s="39" t="s">
        <v>66</v>
      </c>
      <c r="B27" s="39"/>
      <c r="C27" s="39"/>
      <c r="E27" s="36" t="s">
        <v>339</v>
      </c>
      <c r="F27" s="36" t="s">
        <v>37</v>
      </c>
      <c r="G27" s="38" t="s">
        <v>372</v>
      </c>
      <c r="H27" s="38"/>
      <c r="I27" s="127">
        <f t="shared" si="1"/>
        <v>120</v>
      </c>
      <c r="J27" s="128"/>
      <c r="K27" s="128"/>
      <c r="L27" s="152"/>
      <c r="M27" s="152"/>
      <c r="N27" s="152"/>
      <c r="O27" s="128"/>
      <c r="P27" s="48" t="s">
        <v>38</v>
      </c>
    </row>
    <row r="28" spans="1:24" x14ac:dyDescent="0.35">
      <c r="A28" s="39"/>
      <c r="B28" s="39"/>
      <c r="C28" s="39"/>
      <c r="E28" s="36" t="s">
        <v>340</v>
      </c>
      <c r="F28" s="36" t="s">
        <v>37</v>
      </c>
      <c r="G28" s="38" t="s">
        <v>372</v>
      </c>
      <c r="H28" s="127"/>
      <c r="I28" s="127">
        <f t="shared" si="1"/>
        <v>120</v>
      </c>
      <c r="J28" s="128"/>
      <c r="K28" s="128"/>
      <c r="L28" s="152"/>
      <c r="M28" s="152"/>
      <c r="N28" s="152"/>
      <c r="O28" s="128"/>
      <c r="P28" s="48" t="s">
        <v>38</v>
      </c>
    </row>
    <row r="29" spans="1:24" x14ac:dyDescent="0.35">
      <c r="A29" s="39"/>
      <c r="B29" s="39"/>
      <c r="C29" s="39"/>
      <c r="E29" s="36" t="s">
        <v>341</v>
      </c>
      <c r="F29" s="36" t="s">
        <v>37</v>
      </c>
      <c r="G29" s="38" t="s">
        <v>372</v>
      </c>
      <c r="H29" s="127"/>
      <c r="I29" s="127">
        <f t="shared" si="1"/>
        <v>120</v>
      </c>
      <c r="J29" s="128"/>
      <c r="K29" s="128"/>
      <c r="L29" s="152"/>
      <c r="M29" s="152"/>
      <c r="N29" s="152"/>
      <c r="O29" s="128"/>
      <c r="P29" s="48" t="s">
        <v>38</v>
      </c>
    </row>
    <row r="30" spans="1:24" x14ac:dyDescent="0.35">
      <c r="E30" s="36" t="s">
        <v>342</v>
      </c>
      <c r="F30" s="36" t="s">
        <v>37</v>
      </c>
      <c r="G30" s="38" t="s">
        <v>372</v>
      </c>
      <c r="H30" s="127"/>
      <c r="I30" s="127">
        <f t="shared" si="1"/>
        <v>120</v>
      </c>
      <c r="J30" s="128"/>
      <c r="K30" s="128"/>
      <c r="L30" s="152"/>
      <c r="M30" s="152"/>
      <c r="N30" s="152"/>
      <c r="O30" s="128"/>
      <c r="P30" s="48" t="s">
        <v>38</v>
      </c>
    </row>
    <row r="31" spans="1:24" x14ac:dyDescent="0.35">
      <c r="A31" s="279" t="s">
        <v>397</v>
      </c>
      <c r="B31" s="279"/>
      <c r="C31" s="279"/>
      <c r="E31" s="36" t="s">
        <v>343</v>
      </c>
      <c r="F31" s="36" t="s">
        <v>37</v>
      </c>
      <c r="G31" s="38" t="s">
        <v>372</v>
      </c>
      <c r="H31" s="127"/>
      <c r="I31" s="127">
        <f t="shared" si="1"/>
        <v>120</v>
      </c>
      <c r="J31" s="128"/>
      <c r="K31" s="128"/>
      <c r="L31" s="152"/>
      <c r="M31" s="152"/>
      <c r="N31" s="152"/>
      <c r="O31" s="128"/>
      <c r="P31" s="48" t="s">
        <v>38</v>
      </c>
    </row>
    <row r="32" spans="1:24" x14ac:dyDescent="0.35">
      <c r="A32" s="279"/>
      <c r="B32" s="279"/>
      <c r="C32" s="279"/>
      <c r="E32" s="36" t="s">
        <v>344</v>
      </c>
      <c r="F32" s="129" t="s">
        <v>291</v>
      </c>
      <c r="G32" s="127" t="s">
        <v>216</v>
      </c>
      <c r="H32" s="38" t="s">
        <v>516</v>
      </c>
      <c r="I32" s="127">
        <f t="shared" si="1"/>
        <v>120</v>
      </c>
      <c r="J32" s="128"/>
      <c r="K32" s="128" t="s">
        <v>301</v>
      </c>
      <c r="L32" s="152" t="s">
        <v>304</v>
      </c>
      <c r="M32" s="152">
        <v>9216</v>
      </c>
      <c r="N32" s="152" t="s">
        <v>302</v>
      </c>
      <c r="O32" s="128" t="s">
        <v>38</v>
      </c>
      <c r="P32" s="61" t="s">
        <v>587</v>
      </c>
    </row>
    <row r="33" spans="1:16" ht="14.5" customHeight="1" x14ac:dyDescent="0.35">
      <c r="A33" s="279"/>
      <c r="B33" s="279"/>
      <c r="C33" s="279"/>
      <c r="E33" s="36" t="s">
        <v>345</v>
      </c>
      <c r="F33" s="129" t="s">
        <v>291</v>
      </c>
      <c r="G33" s="127" t="s">
        <v>217</v>
      </c>
      <c r="H33" s="38" t="s">
        <v>516</v>
      </c>
      <c r="I33" s="127">
        <f t="shared" si="1"/>
        <v>120</v>
      </c>
      <c r="J33" s="128"/>
      <c r="K33" s="128" t="s">
        <v>301</v>
      </c>
      <c r="L33" s="152" t="s">
        <v>304</v>
      </c>
      <c r="M33" s="152">
        <v>9216</v>
      </c>
      <c r="N33" s="152" t="s">
        <v>302</v>
      </c>
      <c r="O33" s="128" t="s">
        <v>38</v>
      </c>
      <c r="P33" s="61" t="s">
        <v>587</v>
      </c>
    </row>
    <row r="34" spans="1:16" x14ac:dyDescent="0.35">
      <c r="E34" s="36" t="s">
        <v>346</v>
      </c>
      <c r="F34" s="129" t="s">
        <v>291</v>
      </c>
      <c r="G34" s="127" t="s">
        <v>218</v>
      </c>
      <c r="H34" s="38" t="s">
        <v>516</v>
      </c>
      <c r="I34" s="127">
        <f t="shared" si="1"/>
        <v>120</v>
      </c>
      <c r="J34" s="128"/>
      <c r="K34" s="128" t="s">
        <v>301</v>
      </c>
      <c r="L34" s="152" t="s">
        <v>304</v>
      </c>
      <c r="M34" s="152">
        <v>9216</v>
      </c>
      <c r="N34" s="152" t="s">
        <v>302</v>
      </c>
      <c r="O34" s="128" t="s">
        <v>38</v>
      </c>
      <c r="P34" s="61" t="s">
        <v>587</v>
      </c>
    </row>
    <row r="35" spans="1:16" x14ac:dyDescent="0.35">
      <c r="E35" s="36" t="s">
        <v>347</v>
      </c>
      <c r="F35" s="36" t="s">
        <v>37</v>
      </c>
      <c r="G35" s="38" t="s">
        <v>372</v>
      </c>
      <c r="H35" s="127"/>
      <c r="I35" s="127">
        <f t="shared" si="1"/>
        <v>120</v>
      </c>
      <c r="J35" s="128"/>
      <c r="K35" s="128"/>
      <c r="L35" s="152"/>
      <c r="M35" s="152"/>
      <c r="N35" s="152"/>
      <c r="O35" s="128" t="s">
        <v>38</v>
      </c>
      <c r="P35" s="149" t="s">
        <v>38</v>
      </c>
    </row>
    <row r="36" spans="1:16" ht="14.5" customHeight="1" x14ac:dyDescent="0.35">
      <c r="E36" s="36" t="s">
        <v>348</v>
      </c>
      <c r="F36" s="36" t="s">
        <v>37</v>
      </c>
      <c r="G36" s="38" t="s">
        <v>372</v>
      </c>
      <c r="H36" s="127"/>
      <c r="I36" s="127">
        <f t="shared" si="1"/>
        <v>120</v>
      </c>
      <c r="J36" s="128"/>
      <c r="K36" s="128"/>
      <c r="L36" s="152"/>
      <c r="M36" s="152"/>
      <c r="N36" s="152"/>
      <c r="O36" s="128" t="s">
        <v>38</v>
      </c>
      <c r="P36" s="48" t="s">
        <v>38</v>
      </c>
    </row>
    <row r="37" spans="1:16" x14ac:dyDescent="0.35">
      <c r="E37" s="36" t="s">
        <v>349</v>
      </c>
      <c r="F37" s="145" t="s">
        <v>37</v>
      </c>
      <c r="G37" s="127"/>
      <c r="H37" s="127"/>
      <c r="I37" s="48"/>
      <c r="J37" s="48"/>
      <c r="K37" s="128"/>
      <c r="L37" s="152"/>
      <c r="M37" s="152"/>
      <c r="N37" s="152"/>
      <c r="O37" s="128"/>
      <c r="P37" s="48" t="s">
        <v>38</v>
      </c>
    </row>
    <row r="38" spans="1:16" x14ac:dyDescent="0.35">
      <c r="E38" s="36" t="s">
        <v>350</v>
      </c>
      <c r="F38" s="145" t="s">
        <v>37</v>
      </c>
      <c r="G38" s="127"/>
      <c r="H38" s="127"/>
      <c r="I38" s="48"/>
      <c r="J38" s="48"/>
      <c r="K38" s="128"/>
      <c r="L38" s="152"/>
      <c r="M38" s="152"/>
      <c r="N38" s="152"/>
      <c r="O38" s="128"/>
      <c r="P38" s="48" t="s">
        <v>38</v>
      </c>
    </row>
    <row r="39" spans="1:16" x14ac:dyDescent="0.35">
      <c r="E39" s="36" t="s">
        <v>351</v>
      </c>
      <c r="F39" s="145" t="s">
        <v>37</v>
      </c>
      <c r="G39" s="127"/>
      <c r="H39" s="127"/>
      <c r="I39" s="127"/>
      <c r="J39" s="48"/>
      <c r="K39" s="128"/>
      <c r="L39" s="152"/>
      <c r="M39" s="152"/>
      <c r="N39" s="152"/>
      <c r="O39" s="128"/>
      <c r="P39" s="48" t="s">
        <v>38</v>
      </c>
    </row>
    <row r="40" spans="1:16" x14ac:dyDescent="0.35">
      <c r="E40" s="36" t="s">
        <v>352</v>
      </c>
      <c r="F40" s="145" t="s">
        <v>37</v>
      </c>
      <c r="G40" s="127"/>
      <c r="H40" s="127"/>
      <c r="I40" s="127"/>
      <c r="J40" s="48"/>
      <c r="K40" s="128"/>
      <c r="L40" s="152"/>
      <c r="M40" s="152"/>
      <c r="N40" s="152"/>
      <c r="O40" s="128"/>
      <c r="P40" s="48" t="s">
        <v>38</v>
      </c>
    </row>
    <row r="41" spans="1:16" x14ac:dyDescent="0.35">
      <c r="E41" s="36" t="s">
        <v>353</v>
      </c>
      <c r="F41" s="145" t="s">
        <v>37</v>
      </c>
      <c r="G41" s="127"/>
      <c r="H41" s="127"/>
      <c r="I41" s="127"/>
      <c r="J41" s="48"/>
      <c r="K41" s="128"/>
      <c r="L41" s="152"/>
      <c r="M41" s="152"/>
      <c r="N41" s="152"/>
      <c r="O41" s="128"/>
      <c r="P41" s="48" t="s">
        <v>38</v>
      </c>
    </row>
    <row r="42" spans="1:16" x14ac:dyDescent="0.35">
      <c r="E42" s="36" t="s">
        <v>354</v>
      </c>
      <c r="F42" s="145" t="s">
        <v>37</v>
      </c>
      <c r="G42" s="127"/>
      <c r="H42" s="127"/>
      <c r="I42" s="127"/>
      <c r="J42" s="48"/>
      <c r="K42" s="128"/>
      <c r="L42" s="152"/>
      <c r="M42" s="152"/>
      <c r="N42" s="152"/>
      <c r="O42" s="128"/>
      <c r="P42" s="48" t="s">
        <v>38</v>
      </c>
    </row>
    <row r="43" spans="1:16" x14ac:dyDescent="0.35">
      <c r="E43" s="36" t="s">
        <v>355</v>
      </c>
      <c r="F43" s="145" t="s">
        <v>37</v>
      </c>
      <c r="G43" s="127"/>
      <c r="H43" s="127"/>
      <c r="I43" s="127"/>
      <c r="J43" s="48"/>
      <c r="K43" s="128"/>
      <c r="L43" s="152"/>
      <c r="M43" s="152"/>
      <c r="N43" s="152"/>
      <c r="O43" s="128"/>
      <c r="P43" s="48" t="s">
        <v>38</v>
      </c>
    </row>
    <row r="44" spans="1:16" x14ac:dyDescent="0.35">
      <c r="E44" s="36" t="s">
        <v>356</v>
      </c>
      <c r="F44" s="129" t="s">
        <v>291</v>
      </c>
      <c r="G44" s="127" t="s">
        <v>381</v>
      </c>
      <c r="H44" s="127" t="s">
        <v>383</v>
      </c>
      <c r="I44" s="127">
        <v>110</v>
      </c>
      <c r="J44" s="48"/>
      <c r="K44" s="128" t="s">
        <v>301</v>
      </c>
      <c r="L44" s="152" t="s">
        <v>304</v>
      </c>
      <c r="M44" s="152">
        <v>9216</v>
      </c>
      <c r="N44" s="152" t="s">
        <v>302</v>
      </c>
      <c r="O44" s="128" t="s">
        <v>38</v>
      </c>
      <c r="P44" s="61" t="s">
        <v>587</v>
      </c>
    </row>
    <row r="45" spans="1:16" x14ac:dyDescent="0.35">
      <c r="E45" s="36" t="s">
        <v>357</v>
      </c>
      <c r="F45" s="129" t="s">
        <v>291</v>
      </c>
      <c r="G45" s="127" t="s">
        <v>382</v>
      </c>
      <c r="H45" s="127" t="s">
        <v>383</v>
      </c>
      <c r="I45" s="127">
        <v>110</v>
      </c>
      <c r="J45" s="48"/>
      <c r="K45" s="128" t="s">
        <v>301</v>
      </c>
      <c r="L45" s="152" t="s">
        <v>304</v>
      </c>
      <c r="M45" s="152">
        <v>9216</v>
      </c>
      <c r="N45" s="152" t="s">
        <v>302</v>
      </c>
      <c r="O45" s="128" t="s">
        <v>38</v>
      </c>
      <c r="P45" s="61" t="s">
        <v>587</v>
      </c>
    </row>
    <row r="46" spans="1:16" x14ac:dyDescent="0.35">
      <c r="E46" s="36" t="s">
        <v>358</v>
      </c>
      <c r="F46" s="145" t="s">
        <v>37</v>
      </c>
      <c r="G46" s="127"/>
      <c r="H46" s="127"/>
      <c r="I46" s="127"/>
      <c r="J46" s="48"/>
      <c r="K46" s="128"/>
      <c r="L46" s="152"/>
      <c r="M46" s="152"/>
      <c r="N46" s="152"/>
      <c r="O46" s="128"/>
      <c r="P46" s="48" t="s">
        <v>38</v>
      </c>
    </row>
    <row r="47" spans="1:16" x14ac:dyDescent="0.35">
      <c r="E47" s="36" t="s">
        <v>359</v>
      </c>
      <c r="F47" s="145" t="s">
        <v>37</v>
      </c>
      <c r="G47" s="121"/>
      <c r="H47" s="127"/>
      <c r="I47" s="127"/>
      <c r="J47" s="48"/>
      <c r="K47" s="128"/>
      <c r="L47" s="152"/>
      <c r="M47" s="152"/>
      <c r="N47" s="152"/>
      <c r="O47" s="128"/>
      <c r="P47" s="48" t="s">
        <v>38</v>
      </c>
    </row>
    <row r="48" spans="1:16" x14ac:dyDescent="0.35">
      <c r="E48" s="36" t="s">
        <v>360</v>
      </c>
      <c r="F48" s="145" t="s">
        <v>37</v>
      </c>
      <c r="G48" s="121"/>
      <c r="H48" s="127"/>
      <c r="I48" s="127"/>
      <c r="J48" s="48"/>
      <c r="K48" s="128"/>
      <c r="L48" s="152"/>
      <c r="M48" s="152"/>
      <c r="N48" s="152"/>
      <c r="O48" s="128"/>
      <c r="P48" s="48" t="s">
        <v>38</v>
      </c>
    </row>
    <row r="49" spans="5:16" x14ac:dyDescent="0.35">
      <c r="E49" s="36" t="s">
        <v>361</v>
      </c>
      <c r="F49" s="36" t="s">
        <v>37</v>
      </c>
      <c r="G49" s="128"/>
      <c r="H49" s="127"/>
      <c r="I49" s="37"/>
      <c r="J49" s="48"/>
      <c r="K49" s="128"/>
      <c r="L49" s="152"/>
      <c r="M49" s="152"/>
      <c r="N49" s="152"/>
      <c r="O49" s="128"/>
      <c r="P49" s="48" t="s">
        <v>38</v>
      </c>
    </row>
    <row r="50" spans="5:16" x14ac:dyDescent="0.35">
      <c r="E50" s="36" t="s">
        <v>362</v>
      </c>
      <c r="F50" s="36" t="s">
        <v>37</v>
      </c>
      <c r="G50" s="121"/>
      <c r="H50" s="127"/>
      <c r="I50" s="37"/>
      <c r="J50" s="48"/>
      <c r="K50" s="128"/>
      <c r="L50" s="152"/>
      <c r="M50" s="152"/>
      <c r="N50" s="152"/>
      <c r="O50" s="128"/>
      <c r="P50" s="48" t="s">
        <v>38</v>
      </c>
    </row>
    <row r="51" spans="5:16" x14ac:dyDescent="0.35">
      <c r="E51" s="36" t="s">
        <v>363</v>
      </c>
      <c r="F51" s="36" t="s">
        <v>379</v>
      </c>
      <c r="G51" s="38" t="s">
        <v>395</v>
      </c>
      <c r="H51" s="127"/>
      <c r="I51" s="127">
        <f>ExtAPI</f>
        <v>190</v>
      </c>
      <c r="J51" s="127"/>
      <c r="K51" s="128"/>
      <c r="L51" s="152"/>
      <c r="M51" s="152"/>
      <c r="N51" s="152"/>
      <c r="O51" s="128"/>
      <c r="P51" s="48" t="s">
        <v>38</v>
      </c>
    </row>
    <row r="52" spans="5:16" x14ac:dyDescent="0.35">
      <c r="E52" s="36" t="s">
        <v>364</v>
      </c>
      <c r="F52" s="154" t="s">
        <v>291</v>
      </c>
      <c r="G52" s="155" t="s">
        <v>586</v>
      </c>
      <c r="H52" s="155" t="s">
        <v>517</v>
      </c>
      <c r="I52" s="155">
        <f>ExtAPI</f>
        <v>190</v>
      </c>
      <c r="J52" s="155"/>
      <c r="K52" s="153" t="s">
        <v>301</v>
      </c>
      <c r="L52" s="152" t="s">
        <v>304</v>
      </c>
      <c r="M52" s="152">
        <v>9216</v>
      </c>
      <c r="N52" s="152" t="s">
        <v>302</v>
      </c>
      <c r="O52" s="128" t="s">
        <v>38</v>
      </c>
      <c r="P52" s="61" t="s">
        <v>587</v>
      </c>
    </row>
    <row r="53" spans="5:16" x14ac:dyDescent="0.35">
      <c r="E53" s="54" t="s">
        <v>365</v>
      </c>
      <c r="F53" s="36" t="s">
        <v>37</v>
      </c>
      <c r="G53" s="37"/>
      <c r="H53" s="37"/>
      <c r="I53" s="37"/>
      <c r="J53" s="48"/>
      <c r="K53" s="61"/>
      <c r="L53" s="48"/>
      <c r="M53" s="48"/>
      <c r="N53" s="48" t="s">
        <v>38</v>
      </c>
      <c r="O53" s="128" t="s">
        <v>38</v>
      </c>
      <c r="P53" s="48" t="s">
        <v>38</v>
      </c>
    </row>
    <row r="54" spans="5:16" x14ac:dyDescent="0.35">
      <c r="E54" s="54" t="s">
        <v>368</v>
      </c>
      <c r="F54" s="36" t="s">
        <v>37</v>
      </c>
      <c r="G54" s="37"/>
      <c r="H54" s="37"/>
      <c r="I54" s="37"/>
      <c r="J54" s="48"/>
      <c r="K54" s="61"/>
      <c r="L54" s="48"/>
      <c r="M54" s="48"/>
      <c r="N54" s="48" t="s">
        <v>38</v>
      </c>
      <c r="O54" s="128" t="s">
        <v>38</v>
      </c>
      <c r="P54" s="48" t="s">
        <v>38</v>
      </c>
    </row>
    <row r="55" spans="5:16" x14ac:dyDescent="0.35">
      <c r="E55" s="54" t="s">
        <v>366</v>
      </c>
      <c r="F55" s="36" t="s">
        <v>289</v>
      </c>
      <c r="G55" s="38" t="s">
        <v>315</v>
      </c>
      <c r="H55" s="36" t="s">
        <v>281</v>
      </c>
      <c r="I55" s="37"/>
      <c r="J55" s="123" t="str">
        <f>CONCATENATE(OOB,",",Provisioner,",",ExtAPI)</f>
        <v>110,120,190</v>
      </c>
      <c r="K55" s="61" t="s">
        <v>301</v>
      </c>
      <c r="L55" s="130" t="s">
        <v>287</v>
      </c>
      <c r="M55" s="130">
        <v>9216</v>
      </c>
      <c r="N55" s="130" t="s">
        <v>305</v>
      </c>
      <c r="O55" s="128">
        <v>51</v>
      </c>
      <c r="P55" s="48" t="s">
        <v>39</v>
      </c>
    </row>
    <row r="56" spans="5:16" x14ac:dyDescent="0.35">
      <c r="E56" s="54" t="s">
        <v>367</v>
      </c>
      <c r="F56" s="36" t="s">
        <v>289</v>
      </c>
      <c r="G56" s="38" t="s">
        <v>316</v>
      </c>
      <c r="H56" s="36" t="s">
        <v>281</v>
      </c>
      <c r="I56" s="37"/>
      <c r="J56" s="123" t="str">
        <f>CONCATENATE(OOB,",",Provisioner,",",ExtAPI,)</f>
        <v>110,120,190</v>
      </c>
      <c r="K56" s="61" t="s">
        <v>301</v>
      </c>
      <c r="L56" s="130" t="s">
        <v>287</v>
      </c>
      <c r="M56" s="130">
        <v>9216</v>
      </c>
      <c r="N56" s="130" t="s">
        <v>305</v>
      </c>
      <c r="O56" s="128">
        <v>51</v>
      </c>
      <c r="P56" s="48" t="s">
        <v>39</v>
      </c>
    </row>
    <row r="57" spans="5:16" x14ac:dyDescent="0.35">
      <c r="E57" s="54" t="s">
        <v>370</v>
      </c>
      <c r="F57" s="145" t="s">
        <v>291</v>
      </c>
      <c r="G57" s="38" t="s">
        <v>396</v>
      </c>
      <c r="H57" s="38" t="s">
        <v>385</v>
      </c>
      <c r="I57" s="38" t="s">
        <v>526</v>
      </c>
      <c r="J57" s="48"/>
      <c r="K57" s="61" t="s">
        <v>227</v>
      </c>
      <c r="L57" s="48"/>
      <c r="M57" s="48"/>
      <c r="N57" s="48" t="s">
        <v>38</v>
      </c>
      <c r="O57" s="128" t="s">
        <v>38</v>
      </c>
      <c r="P57" s="48" t="s">
        <v>38</v>
      </c>
    </row>
  </sheetData>
  <mergeCells count="31">
    <mergeCell ref="R15:W15"/>
    <mergeCell ref="R16:W16"/>
    <mergeCell ref="R17:W17"/>
    <mergeCell ref="R18:W18"/>
    <mergeCell ref="A25:B25"/>
    <mergeCell ref="R12:T12"/>
    <mergeCell ref="U12:W12"/>
    <mergeCell ref="T6:W6"/>
    <mergeCell ref="R8:T8"/>
    <mergeCell ref="U8:W8"/>
    <mergeCell ref="R6:S6"/>
    <mergeCell ref="R9:T9"/>
    <mergeCell ref="U9:W9"/>
    <mergeCell ref="R10:T10"/>
    <mergeCell ref="U10:W10"/>
    <mergeCell ref="A31:C33"/>
    <mergeCell ref="E2:P2"/>
    <mergeCell ref="R5:S5"/>
    <mergeCell ref="T5:W5"/>
    <mergeCell ref="O3:P3"/>
    <mergeCell ref="I3:J3"/>
    <mergeCell ref="R4:S4"/>
    <mergeCell ref="T4:W4"/>
    <mergeCell ref="R3:S3"/>
    <mergeCell ref="T3:W3"/>
    <mergeCell ref="A3:B3"/>
    <mergeCell ref="E3:F3"/>
    <mergeCell ref="G3:H3"/>
    <mergeCell ref="K3:M3"/>
    <mergeCell ref="A14:B14"/>
    <mergeCell ref="R14:W14"/>
  </mergeCells>
  <conditionalFormatting sqref="F37:F43 F46:F48">
    <cfRule type="expression" dxfId="14" priority="6" stopIfTrue="1">
      <formula>E37=""</formula>
    </cfRule>
  </conditionalFormatting>
  <conditionalFormatting sqref="F21:F26 F32:F34">
    <cfRule type="expression" dxfId="13" priority="5" stopIfTrue="1">
      <formula>E20=""</formula>
    </cfRule>
  </conditionalFormatting>
  <conditionalFormatting sqref="F5:F11 F16:F18">
    <cfRule type="expression" dxfId="12" priority="4" stopIfTrue="1">
      <formula>E5=""</formula>
    </cfRule>
  </conditionalFormatting>
  <conditionalFormatting sqref="F57">
    <cfRule type="expression" dxfId="11" priority="3" stopIfTrue="1">
      <formula>E57=""</formula>
    </cfRule>
  </conditionalFormatting>
  <conditionalFormatting sqref="F52">
    <cfRule type="expression" dxfId="10" priority="2" stopIfTrue="1">
      <formula>E52=""</formula>
    </cfRule>
  </conditionalFormatting>
  <conditionalFormatting sqref="F44:F45">
    <cfRule type="expression" dxfId="9" priority="1" stopIfTrue="1">
      <formula>E43=""</formula>
    </cfRule>
  </conditionalFormatting>
  <dataValidations count="2">
    <dataValidation type="list" allowBlank="1" showInputMessage="1" showErrorMessage="1" sqref="F57 F52 F5:F11 F16:F18 F37:F43 F46:F48">
      <formula1>IF(ISERROR(VLOOKUP(G503,H503:J$575,3,FALSE)),"",INDIRECT(VLOOKUP(G503,H503:J$575,3,FALSE)))</formula1>
    </dataValidation>
    <dataValidation type="list" allowBlank="1" showInputMessage="1" showErrorMessage="1" sqref="F44:F45 F21:F26 F32:F34">
      <formula1>IF(ISERROR(VLOOKUP(G518,H518:J$575,3,FALSE)),"",INDIRECT(VLOOKUP(G518,H518:J$575,3,FALSE)))</formula1>
    </dataValidation>
  </dataValidations>
  <pageMargins left="0.7" right="0.7" top="0.75" bottom="0.75" header="0.3" footer="0.3"/>
  <pageSetup paperSize="9" orientation="portrait" horizontalDpi="360" verticalDpi="360" r:id="rId1"/>
  <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58"/>
  <sheetViews>
    <sheetView topLeftCell="B1" zoomScale="70" zoomScaleNormal="70" workbookViewId="0">
      <pane ySplit="3" topLeftCell="A4" activePane="bottomLeft" state="frozen"/>
      <selection pane="bottomLeft" activeCell="X57" sqref="X57"/>
    </sheetView>
  </sheetViews>
  <sheetFormatPr defaultRowHeight="14.5" x14ac:dyDescent="0.35"/>
  <cols>
    <col min="1" max="1" width="16.7265625" style="39" bestFit="1" customWidth="1"/>
    <col min="2" max="2" width="24.54296875" style="39" bestFit="1" customWidth="1"/>
    <col min="3" max="3" width="15" style="39" bestFit="1" customWidth="1"/>
    <col min="4" max="4" width="5.7265625" customWidth="1"/>
    <col min="5" max="5" width="16.7265625" bestFit="1" customWidth="1"/>
    <col min="6" max="6" width="19.26953125" bestFit="1" customWidth="1"/>
    <col min="7" max="7" width="18.26953125" customWidth="1"/>
    <col min="8" max="8" width="16" bestFit="1" customWidth="1"/>
    <col min="9" max="9" width="14.54296875" bestFit="1" customWidth="1"/>
    <col min="10" max="10" width="20.1796875" customWidth="1"/>
    <col min="11" max="11" width="11.81640625" bestFit="1" customWidth="1"/>
    <col min="12" max="12" width="14.7265625" bestFit="1" customWidth="1"/>
    <col min="13" max="13" width="19.1796875" bestFit="1" customWidth="1"/>
    <col min="14" max="14" width="10.54296875" bestFit="1" customWidth="1"/>
    <col min="15" max="15" width="17" bestFit="1" customWidth="1"/>
    <col min="16" max="16" width="7.54296875" bestFit="1" customWidth="1"/>
    <col min="17" max="17" width="11.26953125" bestFit="1" customWidth="1"/>
    <col min="18" max="18" width="16" bestFit="1" customWidth="1"/>
    <col min="19" max="19" width="5.7265625" customWidth="1"/>
    <col min="20" max="26" width="9.26953125" customWidth="1"/>
    <col min="27" max="27" width="14.1796875" bestFit="1" customWidth="1"/>
    <col min="28" max="28" width="21" customWidth="1"/>
    <col min="29" max="29" width="6.54296875" bestFit="1" customWidth="1"/>
    <col min="30" max="30" width="14.81640625" bestFit="1" customWidth="1"/>
    <col min="31" max="32" width="5.7265625" customWidth="1"/>
  </cols>
  <sheetData>
    <row r="1" spans="1:26" x14ac:dyDescent="0.35">
      <c r="E1" s="280" t="s">
        <v>402</v>
      </c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26" x14ac:dyDescent="0.35">
      <c r="A2"/>
      <c r="B2"/>
      <c r="C2"/>
      <c r="E2" s="286" t="s">
        <v>36</v>
      </c>
      <c r="F2" s="283"/>
      <c r="G2" s="283" t="s">
        <v>49</v>
      </c>
      <c r="H2" s="283"/>
      <c r="I2" s="283" t="s">
        <v>44</v>
      </c>
      <c r="J2" s="283"/>
      <c r="K2" s="151"/>
      <c r="L2" s="287" t="s">
        <v>296</v>
      </c>
      <c r="M2" s="288"/>
      <c r="N2" s="288"/>
      <c r="O2" s="289"/>
      <c r="P2" s="283" t="s">
        <v>45</v>
      </c>
      <c r="Q2" s="284"/>
      <c r="Z2" s="137"/>
    </row>
    <row r="3" spans="1:26" x14ac:dyDescent="0.35">
      <c r="A3" s="270" t="s">
        <v>44</v>
      </c>
      <c r="B3" s="271"/>
      <c r="C3" s="34" t="s">
        <v>221</v>
      </c>
      <c r="E3" s="34" t="s">
        <v>61</v>
      </c>
      <c r="F3" s="144" t="s">
        <v>62</v>
      </c>
      <c r="G3" s="144" t="s">
        <v>52</v>
      </c>
      <c r="H3" s="144" t="s">
        <v>48</v>
      </c>
      <c r="I3" s="49" t="s">
        <v>46</v>
      </c>
      <c r="J3" s="49" t="s">
        <v>47</v>
      </c>
      <c r="K3" s="49" t="s">
        <v>376</v>
      </c>
      <c r="L3" s="49" t="s">
        <v>297</v>
      </c>
      <c r="M3" s="49" t="s">
        <v>298</v>
      </c>
      <c r="N3" s="49" t="s">
        <v>299</v>
      </c>
      <c r="O3" s="49" t="s">
        <v>300</v>
      </c>
      <c r="P3" s="49" t="s">
        <v>50</v>
      </c>
      <c r="Q3" s="49" t="s">
        <v>51</v>
      </c>
      <c r="T3" s="281" t="s">
        <v>54</v>
      </c>
      <c r="U3" s="281"/>
      <c r="V3" s="282"/>
      <c r="W3" s="282"/>
      <c r="X3" s="282"/>
      <c r="Y3" s="282"/>
      <c r="Z3" s="139"/>
    </row>
    <row r="4" spans="1:26" x14ac:dyDescent="0.35">
      <c r="A4" s="39" t="s">
        <v>69</v>
      </c>
      <c r="B4" s="39" t="s">
        <v>31</v>
      </c>
      <c r="C4" s="39" t="s">
        <v>221</v>
      </c>
      <c r="E4" s="36" t="s">
        <v>228</v>
      </c>
      <c r="F4" s="36" t="s">
        <v>289</v>
      </c>
      <c r="G4" s="36" t="s">
        <v>223</v>
      </c>
      <c r="H4" s="38" t="s">
        <v>518</v>
      </c>
      <c r="I4" s="38" t="s">
        <v>38</v>
      </c>
      <c r="J4" s="130" t="str">
        <f>CONCATENATE(OOB,",",Provisioner,",",PrivAPI,",",Storage,)</f>
        <v>110,120,140,170</v>
      </c>
      <c r="K4" s="130" t="s">
        <v>377</v>
      </c>
      <c r="L4" s="130" t="s">
        <v>301</v>
      </c>
      <c r="M4" s="130" t="s">
        <v>304</v>
      </c>
      <c r="N4" s="130">
        <v>9216</v>
      </c>
      <c r="O4" s="130" t="s">
        <v>302</v>
      </c>
      <c r="P4" s="48">
        <v>1</v>
      </c>
      <c r="Q4" s="61" t="s">
        <v>39</v>
      </c>
      <c r="T4" s="285" t="s">
        <v>53</v>
      </c>
      <c r="U4" s="285"/>
      <c r="V4" s="282"/>
      <c r="W4" s="282"/>
      <c r="X4" s="282"/>
      <c r="Y4" s="282"/>
      <c r="Z4" s="139"/>
    </row>
    <row r="5" spans="1:26" x14ac:dyDescent="0.35">
      <c r="A5" s="39">
        <f>OOB</f>
        <v>110</v>
      </c>
      <c r="B5" s="126" t="str">
        <f>OOB_NAME</f>
        <v>OOB</v>
      </c>
      <c r="C5" s="39" t="s">
        <v>57</v>
      </c>
      <c r="E5" s="36" t="s">
        <v>229</v>
      </c>
      <c r="F5" s="36" t="s">
        <v>289</v>
      </c>
      <c r="G5" s="36" t="s">
        <v>555</v>
      </c>
      <c r="H5" s="38" t="s">
        <v>518</v>
      </c>
      <c r="I5" s="38" t="s">
        <v>38</v>
      </c>
      <c r="J5" s="61" t="str">
        <f>CONCATENATE(TenTunnel,",",PrivAPI,",",Storage,",",TenantBeg,"-",TenantEnd)</f>
        <v>130,140,170,201-250</v>
      </c>
      <c r="K5" s="130" t="s">
        <v>377</v>
      </c>
      <c r="L5" s="130" t="s">
        <v>301</v>
      </c>
      <c r="M5" s="130" t="s">
        <v>304</v>
      </c>
      <c r="N5" s="130">
        <v>9216</v>
      </c>
      <c r="O5" s="130" t="s">
        <v>302</v>
      </c>
      <c r="P5" s="48">
        <v>2</v>
      </c>
      <c r="Q5" s="61" t="s">
        <v>39</v>
      </c>
      <c r="T5" s="281" t="s">
        <v>42</v>
      </c>
      <c r="U5" s="281"/>
      <c r="V5" s="282"/>
      <c r="W5" s="282"/>
      <c r="X5" s="282"/>
      <c r="Y5" s="282"/>
      <c r="Z5" s="139"/>
    </row>
    <row r="6" spans="1:26" x14ac:dyDescent="0.35">
      <c r="A6" s="39">
        <f>Provisioner</f>
        <v>120</v>
      </c>
      <c r="B6" s="126" t="str">
        <f>Prov_name</f>
        <v>Provisioner</v>
      </c>
      <c r="C6" s="39" t="s">
        <v>222</v>
      </c>
      <c r="E6" s="36" t="s">
        <v>230</v>
      </c>
      <c r="F6" s="36" t="s">
        <v>289</v>
      </c>
      <c r="G6" s="36" t="s">
        <v>224</v>
      </c>
      <c r="H6" s="38" t="s">
        <v>518</v>
      </c>
      <c r="I6" s="127" t="s">
        <v>38</v>
      </c>
      <c r="J6" s="61" t="str">
        <f>CONCATENATE(TenTunnel,",",PrivAPI,",",Storage,",",TenantBeg,"-",TenantEnd)</f>
        <v>130,140,170,201-250</v>
      </c>
      <c r="K6" s="130" t="s">
        <v>377</v>
      </c>
      <c r="L6" s="130" t="s">
        <v>301</v>
      </c>
      <c r="M6" s="130" t="s">
        <v>304</v>
      </c>
      <c r="N6" s="130">
        <v>9216</v>
      </c>
      <c r="O6" s="130" t="s">
        <v>302</v>
      </c>
      <c r="P6" s="48">
        <v>3</v>
      </c>
      <c r="Q6" s="61" t="s">
        <v>39</v>
      </c>
      <c r="T6" s="285" t="s">
        <v>71</v>
      </c>
      <c r="U6" s="285"/>
      <c r="V6" s="282" t="str">
        <f>S4048_1_FW</f>
        <v>fw: 9.11(0.0P2)</v>
      </c>
      <c r="W6" s="282"/>
      <c r="X6" s="282"/>
      <c r="Y6" s="282"/>
      <c r="Z6" s="139"/>
    </row>
    <row r="7" spans="1:26" x14ac:dyDescent="0.35">
      <c r="A7" s="39">
        <f>TenTunnel</f>
        <v>130</v>
      </c>
      <c r="B7" s="126" t="str">
        <f>TenTunnelName</f>
        <v xml:space="preserve">Tenant Tunneling </v>
      </c>
      <c r="C7" s="39" t="s">
        <v>222</v>
      </c>
      <c r="E7" s="36" t="s">
        <v>231</v>
      </c>
      <c r="F7" s="36" t="s">
        <v>289</v>
      </c>
      <c r="G7" s="36" t="s">
        <v>225</v>
      </c>
      <c r="H7" s="38" t="s">
        <v>518</v>
      </c>
      <c r="I7" s="127" t="s">
        <v>38</v>
      </c>
      <c r="J7" s="61" t="str">
        <f>CONCATENATE(TenTunnel,",",PrivAPI,",",Storage,",",TenantBeg,"-",TenantEnd)</f>
        <v>130,140,170,201-250</v>
      </c>
      <c r="K7" s="130" t="s">
        <v>377</v>
      </c>
      <c r="L7" s="130" t="s">
        <v>301</v>
      </c>
      <c r="M7" s="130" t="s">
        <v>304</v>
      </c>
      <c r="N7" s="130">
        <v>9216</v>
      </c>
      <c r="O7" s="130" t="s">
        <v>302</v>
      </c>
      <c r="P7" s="48">
        <v>4</v>
      </c>
      <c r="Q7" s="61" t="s">
        <v>39</v>
      </c>
      <c r="Z7" s="137"/>
    </row>
    <row r="8" spans="1:26" x14ac:dyDescent="0.35">
      <c r="A8" s="39">
        <f>PrivAPI</f>
        <v>140</v>
      </c>
      <c r="B8" s="126" t="str">
        <f>PrivAPI_name</f>
        <v>Private API</v>
      </c>
      <c r="C8" s="39" t="s">
        <v>222</v>
      </c>
      <c r="E8" s="36" t="s">
        <v>232</v>
      </c>
      <c r="F8" s="36" t="s">
        <v>292</v>
      </c>
      <c r="G8" s="38" t="s">
        <v>556</v>
      </c>
      <c r="H8" s="38" t="s">
        <v>518</v>
      </c>
      <c r="I8" s="127" t="s">
        <v>38</v>
      </c>
      <c r="J8" s="128" t="str">
        <f>CONCATENATE(TenTunnel,",",PrivAPI,",",TenantBeg,"-",TenantEnd)</f>
        <v>130,140,201-250</v>
      </c>
      <c r="K8" s="130" t="s">
        <v>377</v>
      </c>
      <c r="L8" s="130" t="s">
        <v>301</v>
      </c>
      <c r="M8" s="130" t="s">
        <v>304</v>
      </c>
      <c r="N8" s="130">
        <v>9216</v>
      </c>
      <c r="O8" s="130" t="s">
        <v>302</v>
      </c>
      <c r="P8" s="48">
        <v>5</v>
      </c>
      <c r="Q8" s="61" t="s">
        <v>39</v>
      </c>
      <c r="T8" s="293" t="s">
        <v>167</v>
      </c>
      <c r="U8" s="293"/>
      <c r="V8" s="293"/>
      <c r="W8" s="294" t="s">
        <v>287</v>
      </c>
      <c r="X8" s="294"/>
      <c r="Y8" s="294"/>
      <c r="Z8" s="139"/>
    </row>
    <row r="9" spans="1:26" x14ac:dyDescent="0.35">
      <c r="A9" s="39">
        <f>Storage</f>
        <v>170</v>
      </c>
      <c r="B9" s="126" t="str">
        <f>stor_name</f>
        <v>Storage Network</v>
      </c>
      <c r="C9" s="39" t="s">
        <v>57</v>
      </c>
      <c r="E9" s="36" t="s">
        <v>233</v>
      </c>
      <c r="F9" s="36" t="s">
        <v>292</v>
      </c>
      <c r="G9" s="38" t="s">
        <v>214</v>
      </c>
      <c r="H9" s="38" t="s">
        <v>518</v>
      </c>
      <c r="I9" s="127" t="s">
        <v>38</v>
      </c>
      <c r="J9" s="128" t="str">
        <f>CONCATENATE(TenTunnel,",",PrivAPI,",",TenantBeg,"-",TenantEnd)</f>
        <v>130,140,201-250</v>
      </c>
      <c r="K9" s="130" t="s">
        <v>377</v>
      </c>
      <c r="L9" s="130" t="s">
        <v>301</v>
      </c>
      <c r="M9" s="130" t="s">
        <v>304</v>
      </c>
      <c r="N9" s="130">
        <v>9216</v>
      </c>
      <c r="O9" s="130" t="s">
        <v>302</v>
      </c>
      <c r="P9" s="48">
        <v>6</v>
      </c>
      <c r="Q9" s="61" t="s">
        <v>39</v>
      </c>
      <c r="T9" s="295" t="s">
        <v>55</v>
      </c>
      <c r="U9" s="295"/>
      <c r="V9" s="295"/>
      <c r="W9" s="282"/>
      <c r="X9" s="282"/>
      <c r="Y9" s="282"/>
      <c r="Z9" s="139"/>
    </row>
    <row r="10" spans="1:26" x14ac:dyDescent="0.35">
      <c r="A10" s="39">
        <f>CephCluster</f>
        <v>180</v>
      </c>
      <c r="B10" s="126" t="str">
        <f>ceph_clust_name</f>
        <v>Ceph Storage Cluster Vlan</v>
      </c>
      <c r="C10" s="39" t="s">
        <v>57</v>
      </c>
      <c r="E10" s="36" t="s">
        <v>234</v>
      </c>
      <c r="F10" s="36" t="s">
        <v>292</v>
      </c>
      <c r="G10" s="38" t="s">
        <v>215</v>
      </c>
      <c r="H10" s="38" t="s">
        <v>518</v>
      </c>
      <c r="I10" s="127" t="s">
        <v>38</v>
      </c>
      <c r="J10" s="128" t="str">
        <f>CONCATENATE(TenTunnel,",",PrivAPI,",",TenantBeg,"-",TenantEnd)</f>
        <v>130,140,201-250</v>
      </c>
      <c r="K10" s="130" t="s">
        <v>377</v>
      </c>
      <c r="L10" s="130" t="s">
        <v>301</v>
      </c>
      <c r="M10" s="130" t="s">
        <v>304</v>
      </c>
      <c r="N10" s="130">
        <v>9216</v>
      </c>
      <c r="O10" s="130" t="s">
        <v>302</v>
      </c>
      <c r="P10" s="48">
        <v>7</v>
      </c>
      <c r="Q10" s="61" t="s">
        <v>39</v>
      </c>
      <c r="T10" s="296" t="s">
        <v>56</v>
      </c>
      <c r="U10" s="296"/>
      <c r="V10" s="296"/>
      <c r="W10" s="282">
        <v>16384</v>
      </c>
      <c r="X10" s="282"/>
      <c r="Y10" s="282"/>
      <c r="Z10" s="139"/>
    </row>
    <row r="11" spans="1:26" x14ac:dyDescent="0.35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235</v>
      </c>
      <c r="F11" s="36" t="s">
        <v>37</v>
      </c>
      <c r="G11" s="38" t="s">
        <v>372</v>
      </c>
      <c r="H11" s="38"/>
      <c r="I11" s="127" t="s">
        <v>38</v>
      </c>
      <c r="J11" s="128"/>
      <c r="K11" s="128"/>
      <c r="L11" s="130"/>
      <c r="M11" s="130"/>
      <c r="N11" s="130"/>
      <c r="O11" s="130"/>
      <c r="P11" s="48"/>
      <c r="Q11" s="61"/>
      <c r="Z11" s="137"/>
    </row>
    <row r="12" spans="1:26" x14ac:dyDescent="0.35">
      <c r="A12" s="39">
        <f>EXTTen</f>
        <v>191</v>
      </c>
      <c r="B12" s="126" t="str">
        <f>Ext_net_name</f>
        <v>External Network for Tenants (Floating IP)</v>
      </c>
      <c r="C12" s="39" t="s">
        <v>57</v>
      </c>
      <c r="E12" s="36" t="s">
        <v>236</v>
      </c>
      <c r="F12" s="36" t="s">
        <v>37</v>
      </c>
      <c r="G12" s="38" t="s">
        <v>372</v>
      </c>
      <c r="H12" s="38"/>
      <c r="I12" s="127" t="s">
        <v>38</v>
      </c>
      <c r="J12" s="128"/>
      <c r="K12" s="128"/>
      <c r="L12" s="130"/>
      <c r="M12" s="130"/>
      <c r="N12" s="130"/>
      <c r="O12" s="130"/>
      <c r="P12" s="48"/>
      <c r="Q12" s="61"/>
      <c r="T12" s="309" t="s">
        <v>59</v>
      </c>
      <c r="U12" s="310"/>
      <c r="V12" s="311"/>
      <c r="W12" s="312"/>
      <c r="X12" s="313"/>
      <c r="Y12" s="314"/>
      <c r="Z12" s="139"/>
    </row>
    <row r="13" spans="1:26" x14ac:dyDescent="0.35">
      <c r="A13" s="39" t="str">
        <f>CONCATENATE(TenantBeg,"-",TenantEnd)</f>
        <v>201-250</v>
      </c>
      <c r="B13" s="126" t="s">
        <v>226</v>
      </c>
      <c r="C13" s="39" t="s">
        <v>57</v>
      </c>
      <c r="E13" s="36" t="s">
        <v>237</v>
      </c>
      <c r="F13" s="36" t="s">
        <v>37</v>
      </c>
      <c r="G13" s="38" t="s">
        <v>372</v>
      </c>
      <c r="H13" s="38"/>
      <c r="I13" s="127" t="s">
        <v>38</v>
      </c>
      <c r="J13" s="128"/>
      <c r="K13" s="128"/>
      <c r="L13" s="130"/>
      <c r="M13" s="130"/>
      <c r="N13" s="130"/>
      <c r="O13" s="130"/>
      <c r="P13" s="48"/>
      <c r="Q13" s="61"/>
      <c r="T13" s="306" t="s">
        <v>60</v>
      </c>
      <c r="U13" s="307"/>
      <c r="V13" s="308"/>
      <c r="W13" s="303">
        <v>1</v>
      </c>
      <c r="X13" s="304"/>
      <c r="Y13" s="305"/>
      <c r="Z13" s="139"/>
    </row>
    <row r="14" spans="1:26" x14ac:dyDescent="0.35">
      <c r="A14" s="137"/>
      <c r="B14" s="137"/>
      <c r="C14" s="36"/>
      <c r="E14" s="36" t="s">
        <v>238</v>
      </c>
      <c r="F14" s="36" t="s">
        <v>37</v>
      </c>
      <c r="G14" s="38" t="s">
        <v>372</v>
      </c>
      <c r="H14" s="38"/>
      <c r="I14" s="127" t="s">
        <v>38</v>
      </c>
      <c r="J14" s="128"/>
      <c r="K14" s="128"/>
      <c r="L14" s="130"/>
      <c r="M14" s="130"/>
      <c r="N14" s="130"/>
      <c r="O14" s="130"/>
      <c r="P14" s="48"/>
      <c r="Q14" s="61"/>
      <c r="T14" s="306" t="s">
        <v>166</v>
      </c>
      <c r="U14" s="307"/>
      <c r="V14" s="308"/>
      <c r="W14" s="312">
        <v>1</v>
      </c>
      <c r="X14" s="313"/>
      <c r="Y14" s="314"/>
      <c r="Z14" s="139"/>
    </row>
    <row r="15" spans="1:26" x14ac:dyDescent="0.35">
      <c r="A15" s="286" t="s">
        <v>63</v>
      </c>
      <c r="B15" s="284"/>
      <c r="C15" s="36"/>
      <c r="E15" s="36" t="s">
        <v>239</v>
      </c>
      <c r="F15" s="36" t="s">
        <v>292</v>
      </c>
      <c r="G15" s="38" t="s">
        <v>557</v>
      </c>
      <c r="H15" s="38" t="s">
        <v>518</v>
      </c>
      <c r="I15" s="127" t="s">
        <v>38</v>
      </c>
      <c r="J15" s="127">
        <f>Storage</f>
        <v>170</v>
      </c>
      <c r="K15" s="130" t="s">
        <v>377</v>
      </c>
      <c r="L15" s="130" t="s">
        <v>301</v>
      </c>
      <c r="M15" s="130" t="s">
        <v>304</v>
      </c>
      <c r="N15" s="130">
        <v>9216</v>
      </c>
      <c r="O15" s="130" t="s">
        <v>302</v>
      </c>
      <c r="P15" s="48">
        <v>12</v>
      </c>
      <c r="Q15" s="61" t="s">
        <v>39</v>
      </c>
      <c r="T15" s="309" t="s">
        <v>67</v>
      </c>
      <c r="U15" s="310"/>
      <c r="V15" s="311"/>
      <c r="W15" s="312">
        <v>0</v>
      </c>
      <c r="X15" s="313"/>
      <c r="Y15" s="314"/>
      <c r="Z15" s="139"/>
    </row>
    <row r="16" spans="1:26" x14ac:dyDescent="0.35">
      <c r="A16" s="39" t="s">
        <v>36</v>
      </c>
      <c r="B16" s="39" t="s">
        <v>64</v>
      </c>
      <c r="C16" s="36"/>
      <c r="E16" s="36" t="s">
        <v>240</v>
      </c>
      <c r="F16" s="36" t="s">
        <v>292</v>
      </c>
      <c r="G16" s="38" t="s">
        <v>216</v>
      </c>
      <c r="H16" s="38" t="s">
        <v>518</v>
      </c>
      <c r="I16" s="127" t="s">
        <v>38</v>
      </c>
      <c r="J16" s="127">
        <f>Storage</f>
        <v>170</v>
      </c>
      <c r="K16" s="130" t="s">
        <v>377</v>
      </c>
      <c r="L16" s="130" t="s">
        <v>301</v>
      </c>
      <c r="M16" s="130" t="s">
        <v>304</v>
      </c>
      <c r="N16" s="130">
        <v>9216</v>
      </c>
      <c r="O16" s="130" t="s">
        <v>302</v>
      </c>
      <c r="P16" s="48">
        <v>13</v>
      </c>
      <c r="Q16" s="61" t="s">
        <v>39</v>
      </c>
    </row>
    <row r="17" spans="1:25" x14ac:dyDescent="0.35">
      <c r="A17" s="39" t="s">
        <v>370</v>
      </c>
      <c r="B17" s="184" t="str">
        <f>S4048_1_OOB_IP</f>
        <v>192.168.110.2</v>
      </c>
      <c r="C17" s="36"/>
      <c r="E17" s="36" t="s">
        <v>241</v>
      </c>
      <c r="F17" s="36" t="s">
        <v>292</v>
      </c>
      <c r="G17" s="38" t="s">
        <v>217</v>
      </c>
      <c r="H17" s="38" t="s">
        <v>518</v>
      </c>
      <c r="I17" s="127" t="s">
        <v>38</v>
      </c>
      <c r="J17" s="127">
        <f>Storage</f>
        <v>170</v>
      </c>
      <c r="K17" s="130" t="s">
        <v>377</v>
      </c>
      <c r="L17" s="130" t="s">
        <v>301</v>
      </c>
      <c r="M17" s="130" t="s">
        <v>304</v>
      </c>
      <c r="N17" s="130">
        <v>9216</v>
      </c>
      <c r="O17" s="130" t="s">
        <v>302</v>
      </c>
      <c r="P17" s="48">
        <v>14</v>
      </c>
      <c r="Q17" s="61" t="s">
        <v>39</v>
      </c>
      <c r="T17" s="290" t="s">
        <v>70</v>
      </c>
      <c r="U17" s="291"/>
      <c r="V17" s="291"/>
      <c r="W17" s="291"/>
      <c r="X17" s="291"/>
      <c r="Y17" s="292"/>
    </row>
    <row r="18" spans="1:25" x14ac:dyDescent="0.35">
      <c r="A18" s="39">
        <f>OOB</f>
        <v>110</v>
      </c>
      <c r="C18" s="36"/>
      <c r="E18" s="36" t="s">
        <v>242</v>
      </c>
      <c r="F18" s="36" t="s">
        <v>37</v>
      </c>
      <c r="G18" s="38" t="s">
        <v>372</v>
      </c>
      <c r="H18" s="127"/>
      <c r="I18" s="127" t="s">
        <v>38</v>
      </c>
      <c r="J18" s="128"/>
      <c r="K18" s="128"/>
      <c r="L18" s="130"/>
      <c r="M18" s="130"/>
      <c r="N18" s="130"/>
      <c r="O18" s="130"/>
      <c r="P18" s="48" t="s">
        <v>38</v>
      </c>
      <c r="Q18" s="48" t="s">
        <v>38</v>
      </c>
      <c r="T18" s="297"/>
      <c r="U18" s="298"/>
      <c r="V18" s="298"/>
      <c r="W18" s="298"/>
      <c r="X18" s="298"/>
      <c r="Y18" s="299"/>
    </row>
    <row r="19" spans="1:25" x14ac:dyDescent="0.35">
      <c r="A19" s="39">
        <f>Provisioner</f>
        <v>120</v>
      </c>
      <c r="C19" s="36"/>
      <c r="E19" s="36" t="s">
        <v>243</v>
      </c>
      <c r="F19" s="36" t="s">
        <v>37</v>
      </c>
      <c r="G19" s="38" t="s">
        <v>372</v>
      </c>
      <c r="H19" s="121"/>
      <c r="I19" s="127" t="s">
        <v>38</v>
      </c>
      <c r="J19" s="48"/>
      <c r="K19" s="48"/>
      <c r="L19" s="130"/>
      <c r="M19" s="130"/>
      <c r="N19" s="130"/>
      <c r="O19" s="130"/>
      <c r="P19" s="48" t="s">
        <v>38</v>
      </c>
      <c r="Q19" s="48" t="s">
        <v>38</v>
      </c>
      <c r="T19" s="300"/>
      <c r="U19" s="301"/>
      <c r="V19" s="301"/>
      <c r="W19" s="301"/>
      <c r="X19" s="301"/>
      <c r="Y19" s="302"/>
    </row>
    <row r="20" spans="1:25" x14ac:dyDescent="0.35">
      <c r="A20" s="39">
        <f>PrivAPI</f>
        <v>140</v>
      </c>
      <c r="C20" s="36"/>
      <c r="E20" s="36" t="s">
        <v>244</v>
      </c>
      <c r="F20" s="36" t="s">
        <v>37</v>
      </c>
      <c r="G20" s="121"/>
      <c r="H20" s="121"/>
      <c r="I20" s="127"/>
      <c r="J20" s="48"/>
      <c r="K20" s="48"/>
      <c r="L20" s="48"/>
      <c r="M20" s="48"/>
      <c r="N20" s="48"/>
      <c r="O20" s="48"/>
      <c r="P20" s="48" t="s">
        <v>38</v>
      </c>
      <c r="Q20" s="48" t="s">
        <v>38</v>
      </c>
      <c r="T20" s="297"/>
      <c r="U20" s="298"/>
      <c r="V20" s="298"/>
      <c r="W20" s="298"/>
      <c r="X20" s="298"/>
      <c r="Y20" s="299"/>
    </row>
    <row r="21" spans="1:25" x14ac:dyDescent="0.35">
      <c r="A21" s="39">
        <f>Storage</f>
        <v>170</v>
      </c>
      <c r="C21" s="36"/>
      <c r="E21" s="36" t="s">
        <v>245</v>
      </c>
      <c r="F21" s="36" t="s">
        <v>37</v>
      </c>
      <c r="G21" s="121"/>
      <c r="H21" s="121"/>
      <c r="I21" s="37"/>
      <c r="J21" s="48"/>
      <c r="K21" s="48"/>
      <c r="L21" s="48"/>
      <c r="M21" s="48"/>
      <c r="N21" s="48"/>
      <c r="O21" s="48"/>
      <c r="P21" s="48" t="s">
        <v>38</v>
      </c>
      <c r="Q21" s="48" t="s">
        <v>38</v>
      </c>
      <c r="T21" s="300"/>
      <c r="U21" s="301"/>
      <c r="V21" s="301"/>
      <c r="W21" s="301"/>
      <c r="X21" s="301"/>
      <c r="Y21" s="302"/>
    </row>
    <row r="22" spans="1:25" x14ac:dyDescent="0.35">
      <c r="A22" s="39">
        <f>CephCluster</f>
        <v>180</v>
      </c>
      <c r="C22" s="36"/>
      <c r="E22" s="36" t="s">
        <v>246</v>
      </c>
      <c r="F22" s="36" t="s">
        <v>37</v>
      </c>
      <c r="G22" s="121"/>
      <c r="H22" s="121"/>
      <c r="I22" s="121"/>
      <c r="J22" s="122"/>
      <c r="K22" s="122"/>
      <c r="L22" s="122"/>
      <c r="M22" s="122"/>
      <c r="N22" s="122"/>
      <c r="O22" s="122"/>
      <c r="P22" s="48" t="s">
        <v>38</v>
      </c>
      <c r="Q22" s="48" t="s">
        <v>38</v>
      </c>
    </row>
    <row r="23" spans="1:25" x14ac:dyDescent="0.35">
      <c r="A23" s="39">
        <f>ExtAPI</f>
        <v>190</v>
      </c>
      <c r="C23" s="137"/>
      <c r="E23" s="36" t="s">
        <v>247</v>
      </c>
      <c r="F23" s="36" t="s">
        <v>37</v>
      </c>
      <c r="G23" s="121"/>
      <c r="H23" s="121"/>
      <c r="I23" s="121"/>
      <c r="J23" s="122"/>
      <c r="K23" s="122"/>
      <c r="L23" s="122"/>
      <c r="M23" s="122"/>
      <c r="N23" s="122"/>
      <c r="O23" s="122"/>
      <c r="P23" s="48" t="s">
        <v>38</v>
      </c>
      <c r="Q23" s="48" t="s">
        <v>38</v>
      </c>
    </row>
    <row r="24" spans="1:25" x14ac:dyDescent="0.35">
      <c r="A24" s="39" t="str">
        <f>CONCATENATE(TenantBeg,"-",TenantEnd)</f>
        <v>201-250</v>
      </c>
      <c r="C24" s="125"/>
      <c r="E24" s="36" t="s">
        <v>248</v>
      </c>
      <c r="F24" s="36" t="s">
        <v>37</v>
      </c>
      <c r="G24" s="121"/>
      <c r="H24" s="121"/>
      <c r="I24" s="121"/>
      <c r="J24" s="122"/>
      <c r="K24" s="122"/>
      <c r="L24" s="122"/>
      <c r="M24" s="122"/>
      <c r="N24" s="122"/>
      <c r="O24" s="122"/>
      <c r="P24" s="48" t="s">
        <v>38</v>
      </c>
      <c r="Q24" s="48" t="s">
        <v>38</v>
      </c>
    </row>
    <row r="25" spans="1:25" x14ac:dyDescent="0.35">
      <c r="A25"/>
      <c r="B25"/>
      <c r="C25" s="36"/>
      <c r="E25" s="36" t="s">
        <v>249</v>
      </c>
      <c r="F25" s="36" t="s">
        <v>37</v>
      </c>
      <c r="G25" s="121"/>
      <c r="H25" s="121"/>
      <c r="I25" s="121"/>
      <c r="J25" s="122"/>
      <c r="K25" s="122"/>
      <c r="L25" s="122"/>
      <c r="M25" s="122"/>
      <c r="N25" s="122"/>
      <c r="O25" s="122"/>
      <c r="P25" s="48" t="s">
        <v>38</v>
      </c>
      <c r="Q25" s="48" t="s">
        <v>38</v>
      </c>
    </row>
    <row r="26" spans="1:25" x14ac:dyDescent="0.35">
      <c r="A26" s="315" t="s">
        <v>398</v>
      </c>
      <c r="B26" s="315"/>
      <c r="C26" s="36"/>
      <c r="E26" s="36" t="s">
        <v>250</v>
      </c>
      <c r="F26" s="36" t="s">
        <v>37</v>
      </c>
      <c r="G26" s="121"/>
      <c r="H26" s="121"/>
      <c r="I26" s="121"/>
      <c r="J26" s="122"/>
      <c r="K26" s="122"/>
      <c r="L26" s="122"/>
      <c r="M26" s="122"/>
      <c r="N26" s="122"/>
      <c r="O26" s="122"/>
      <c r="P26" s="48" t="s">
        <v>38</v>
      </c>
      <c r="Q26" s="48" t="s">
        <v>38</v>
      </c>
    </row>
    <row r="27" spans="1:25" x14ac:dyDescent="0.35">
      <c r="A27" s="315"/>
      <c r="B27" s="315"/>
      <c r="C27" s="36"/>
      <c r="E27" s="36" t="s">
        <v>251</v>
      </c>
      <c r="F27" s="36" t="s">
        <v>37</v>
      </c>
      <c r="G27" s="121"/>
      <c r="H27" s="121"/>
      <c r="I27" s="121"/>
      <c r="J27" s="122"/>
      <c r="K27" s="122"/>
      <c r="L27" s="122"/>
      <c r="M27" s="122"/>
      <c r="N27" s="122"/>
      <c r="O27" s="122"/>
      <c r="P27" s="48" t="s">
        <v>38</v>
      </c>
      <c r="Q27" s="48" t="s">
        <v>38</v>
      </c>
    </row>
    <row r="28" spans="1:25" x14ac:dyDescent="0.35">
      <c r="A28" s="270" t="s">
        <v>65</v>
      </c>
      <c r="B28" s="271"/>
      <c r="C28" s="36"/>
      <c r="E28" s="36" t="s">
        <v>252</v>
      </c>
      <c r="F28" s="36" t="s">
        <v>289</v>
      </c>
      <c r="G28" s="36" t="s">
        <v>223</v>
      </c>
      <c r="H28" s="38" t="s">
        <v>519</v>
      </c>
      <c r="I28" s="38" t="s">
        <v>38</v>
      </c>
      <c r="J28" s="122" t="str">
        <f>CONCATENATE(ExtAPI,",",EXTTen)</f>
        <v>190,191</v>
      </c>
      <c r="K28" s="61" t="s">
        <v>378</v>
      </c>
      <c r="L28" s="130" t="s">
        <v>301</v>
      </c>
      <c r="M28" s="130" t="s">
        <v>304</v>
      </c>
      <c r="N28" s="130">
        <v>9216</v>
      </c>
      <c r="O28" s="130" t="s">
        <v>302</v>
      </c>
      <c r="P28" s="48">
        <v>25</v>
      </c>
      <c r="Q28" s="61" t="s">
        <v>39</v>
      </c>
    </row>
    <row r="29" spans="1:25" x14ac:dyDescent="0.35">
      <c r="A29" s="39" t="s">
        <v>49</v>
      </c>
      <c r="B29" s="39" t="s">
        <v>40</v>
      </c>
      <c r="C29" s="137"/>
      <c r="E29" s="36" t="s">
        <v>253</v>
      </c>
      <c r="F29" s="36" t="s">
        <v>289</v>
      </c>
      <c r="G29" s="36" t="s">
        <v>555</v>
      </c>
      <c r="H29" s="38" t="s">
        <v>519</v>
      </c>
      <c r="I29" s="38" t="s">
        <v>38</v>
      </c>
      <c r="J29" s="122" t="str">
        <f>CONCATENATE(ExtAPI,",",EXTTen)</f>
        <v>190,191</v>
      </c>
      <c r="K29" s="61" t="s">
        <v>378</v>
      </c>
      <c r="L29" s="130" t="s">
        <v>301</v>
      </c>
      <c r="M29" s="130" t="s">
        <v>304</v>
      </c>
      <c r="N29" s="130">
        <v>9216</v>
      </c>
      <c r="O29" s="130" t="s">
        <v>302</v>
      </c>
      <c r="P29" s="48">
        <v>26</v>
      </c>
      <c r="Q29" s="61" t="s">
        <v>39</v>
      </c>
    </row>
    <row r="30" spans="1:25" x14ac:dyDescent="0.35">
      <c r="A30" s="39" t="s">
        <v>66</v>
      </c>
      <c r="C30" s="137"/>
      <c r="E30" s="36" t="s">
        <v>254</v>
      </c>
      <c r="F30" s="36" t="s">
        <v>289</v>
      </c>
      <c r="G30" s="36" t="s">
        <v>224</v>
      </c>
      <c r="H30" s="38" t="s">
        <v>519</v>
      </c>
      <c r="I30" s="127" t="s">
        <v>38</v>
      </c>
      <c r="J30" s="122" t="str">
        <f>CONCATENATE(ExtAPI,",",EXTTen)</f>
        <v>190,191</v>
      </c>
      <c r="K30" s="61" t="s">
        <v>378</v>
      </c>
      <c r="L30" s="130" t="s">
        <v>301</v>
      </c>
      <c r="M30" s="130" t="s">
        <v>304</v>
      </c>
      <c r="N30" s="130">
        <v>9216</v>
      </c>
      <c r="O30" s="130" t="s">
        <v>302</v>
      </c>
      <c r="P30" s="48">
        <v>27</v>
      </c>
      <c r="Q30" s="61" t="s">
        <v>39</v>
      </c>
    </row>
    <row r="31" spans="1:25" x14ac:dyDescent="0.35">
      <c r="C31" s="137"/>
      <c r="E31" s="36" t="s">
        <v>255</v>
      </c>
      <c r="F31" s="36" t="s">
        <v>289</v>
      </c>
      <c r="G31" s="36" t="s">
        <v>225</v>
      </c>
      <c r="H31" s="38" t="s">
        <v>519</v>
      </c>
      <c r="I31" s="127" t="s">
        <v>38</v>
      </c>
      <c r="J31" s="122" t="str">
        <f>CONCATENATE(ExtAPI,",",EXTTen)</f>
        <v>190,191</v>
      </c>
      <c r="K31" s="61" t="s">
        <v>378</v>
      </c>
      <c r="L31" s="130" t="s">
        <v>301</v>
      </c>
      <c r="M31" s="130" t="s">
        <v>304</v>
      </c>
      <c r="N31" s="130">
        <v>9216</v>
      </c>
      <c r="O31" s="130" t="s">
        <v>302</v>
      </c>
      <c r="P31" s="48">
        <v>28</v>
      </c>
      <c r="Q31" s="61" t="s">
        <v>39</v>
      </c>
    </row>
    <row r="32" spans="1:25" x14ac:dyDescent="0.35">
      <c r="C32" s="137"/>
      <c r="E32" s="36" t="s">
        <v>256</v>
      </c>
      <c r="F32" s="36" t="s">
        <v>292</v>
      </c>
      <c r="G32" s="38" t="s">
        <v>556</v>
      </c>
      <c r="H32" s="38" t="s">
        <v>519</v>
      </c>
      <c r="I32" s="127" t="s">
        <v>38</v>
      </c>
      <c r="J32" s="127">
        <f t="shared" ref="J32:J34" si="0">Storage</f>
        <v>170</v>
      </c>
      <c r="K32" s="61" t="s">
        <v>378</v>
      </c>
      <c r="L32" s="130" t="s">
        <v>301</v>
      </c>
      <c r="M32" s="130" t="s">
        <v>304</v>
      </c>
      <c r="N32" s="130">
        <v>9216</v>
      </c>
      <c r="O32" s="130" t="s">
        <v>302</v>
      </c>
      <c r="P32" s="48">
        <v>29</v>
      </c>
      <c r="Q32" s="61" t="s">
        <v>39</v>
      </c>
    </row>
    <row r="33" spans="1:17" x14ac:dyDescent="0.35">
      <c r="A33" s="279"/>
      <c r="B33" s="279"/>
      <c r="C33" s="279"/>
      <c r="E33" s="36" t="s">
        <v>257</v>
      </c>
      <c r="F33" s="36" t="s">
        <v>292</v>
      </c>
      <c r="G33" s="38" t="s">
        <v>214</v>
      </c>
      <c r="H33" s="38" t="s">
        <v>519</v>
      </c>
      <c r="I33" s="127" t="s">
        <v>38</v>
      </c>
      <c r="J33" s="127">
        <f t="shared" si="0"/>
        <v>170</v>
      </c>
      <c r="K33" s="61" t="s">
        <v>378</v>
      </c>
      <c r="L33" s="130" t="s">
        <v>301</v>
      </c>
      <c r="M33" s="130" t="s">
        <v>304</v>
      </c>
      <c r="N33" s="130">
        <v>9216</v>
      </c>
      <c r="O33" s="130" t="s">
        <v>302</v>
      </c>
      <c r="P33" s="48">
        <v>30</v>
      </c>
      <c r="Q33" s="61" t="s">
        <v>39</v>
      </c>
    </row>
    <row r="34" spans="1:17" x14ac:dyDescent="0.35">
      <c r="A34" s="279"/>
      <c r="B34" s="279"/>
      <c r="C34" s="279"/>
      <c r="E34" s="36" t="s">
        <v>258</v>
      </c>
      <c r="F34" s="36" t="s">
        <v>292</v>
      </c>
      <c r="G34" s="38" t="s">
        <v>215</v>
      </c>
      <c r="H34" s="38" t="s">
        <v>519</v>
      </c>
      <c r="I34" s="127" t="s">
        <v>38</v>
      </c>
      <c r="J34" s="127">
        <f t="shared" si="0"/>
        <v>170</v>
      </c>
      <c r="K34" s="61" t="s">
        <v>378</v>
      </c>
      <c r="L34" s="130" t="s">
        <v>301</v>
      </c>
      <c r="M34" s="130" t="s">
        <v>304</v>
      </c>
      <c r="N34" s="130">
        <v>9216</v>
      </c>
      <c r="O34" s="130" t="s">
        <v>302</v>
      </c>
      <c r="P34" s="48">
        <v>31</v>
      </c>
      <c r="Q34" s="61" t="s">
        <v>39</v>
      </c>
    </row>
    <row r="35" spans="1:17" x14ac:dyDescent="0.35">
      <c r="A35" s="279"/>
      <c r="B35" s="279"/>
      <c r="C35" s="279"/>
      <c r="E35" s="36" t="s">
        <v>259</v>
      </c>
      <c r="F35" s="36" t="s">
        <v>37</v>
      </c>
      <c r="G35" s="38" t="s">
        <v>372</v>
      </c>
      <c r="H35" s="38"/>
      <c r="I35" s="127" t="s">
        <v>38</v>
      </c>
      <c r="J35" s="48"/>
      <c r="K35" s="48"/>
      <c r="L35" s="130"/>
      <c r="M35" s="130"/>
      <c r="N35" s="130"/>
      <c r="O35" s="130"/>
      <c r="P35" s="48"/>
      <c r="Q35" s="61"/>
    </row>
    <row r="36" spans="1:17" x14ac:dyDescent="0.35">
      <c r="A36"/>
      <c r="B36"/>
      <c r="E36" s="36" t="s">
        <v>260</v>
      </c>
      <c r="F36" s="36" t="s">
        <v>37</v>
      </c>
      <c r="G36" s="38" t="s">
        <v>372</v>
      </c>
      <c r="H36" s="38"/>
      <c r="I36" s="127" t="s">
        <v>38</v>
      </c>
      <c r="J36" s="48"/>
      <c r="K36" s="48"/>
      <c r="L36" s="130"/>
      <c r="M36" s="130"/>
      <c r="N36" s="130"/>
      <c r="O36" s="130"/>
      <c r="P36" s="48"/>
      <c r="Q36" s="61"/>
    </row>
    <row r="37" spans="1:17" x14ac:dyDescent="0.35">
      <c r="A37"/>
      <c r="B37"/>
      <c r="E37" s="36" t="s">
        <v>261</v>
      </c>
      <c r="F37" s="36" t="s">
        <v>37</v>
      </c>
      <c r="G37" s="38" t="s">
        <v>372</v>
      </c>
      <c r="H37" s="38"/>
      <c r="I37" s="127" t="s">
        <v>38</v>
      </c>
      <c r="J37" s="48"/>
      <c r="K37" s="48"/>
      <c r="L37" s="130"/>
      <c r="M37" s="130"/>
      <c r="N37" s="130"/>
      <c r="O37" s="130"/>
      <c r="P37" s="48"/>
      <c r="Q37" s="61"/>
    </row>
    <row r="38" spans="1:17" x14ac:dyDescent="0.35">
      <c r="E38" s="36" t="s">
        <v>262</v>
      </c>
      <c r="F38" s="36" t="s">
        <v>37</v>
      </c>
      <c r="G38" s="38" t="s">
        <v>372</v>
      </c>
      <c r="H38" s="38"/>
      <c r="I38" s="127" t="s">
        <v>38</v>
      </c>
      <c r="J38" s="48"/>
      <c r="K38" s="48"/>
      <c r="L38" s="130"/>
      <c r="M38" s="130"/>
      <c r="N38" s="130"/>
      <c r="O38" s="130"/>
      <c r="P38" s="48"/>
      <c r="Q38" s="61"/>
    </row>
    <row r="39" spans="1:17" x14ac:dyDescent="0.35">
      <c r="E39" s="36" t="s">
        <v>263</v>
      </c>
      <c r="F39" s="36" t="s">
        <v>292</v>
      </c>
      <c r="G39" s="38" t="s">
        <v>557</v>
      </c>
      <c r="H39" s="38" t="s">
        <v>519</v>
      </c>
      <c r="I39" s="127" t="s">
        <v>38</v>
      </c>
      <c r="J39" s="127">
        <f>CephCluster</f>
        <v>180</v>
      </c>
      <c r="K39" s="61" t="s">
        <v>378</v>
      </c>
      <c r="L39" s="130" t="s">
        <v>301</v>
      </c>
      <c r="M39" s="130" t="s">
        <v>304</v>
      </c>
      <c r="N39" s="130">
        <v>9216</v>
      </c>
      <c r="O39" s="130" t="s">
        <v>302</v>
      </c>
      <c r="P39" s="48">
        <v>36</v>
      </c>
      <c r="Q39" s="61" t="s">
        <v>39</v>
      </c>
    </row>
    <row r="40" spans="1:17" x14ac:dyDescent="0.35">
      <c r="E40" s="36" t="s">
        <v>264</v>
      </c>
      <c r="F40" s="36" t="s">
        <v>292</v>
      </c>
      <c r="G40" s="38" t="s">
        <v>216</v>
      </c>
      <c r="H40" s="38" t="s">
        <v>519</v>
      </c>
      <c r="I40" s="127" t="s">
        <v>38</v>
      </c>
      <c r="J40" s="127">
        <f>CephCluster</f>
        <v>180</v>
      </c>
      <c r="K40" s="61" t="s">
        <v>378</v>
      </c>
      <c r="L40" s="130" t="s">
        <v>301</v>
      </c>
      <c r="M40" s="130" t="s">
        <v>304</v>
      </c>
      <c r="N40" s="130">
        <v>9216</v>
      </c>
      <c r="O40" s="130" t="s">
        <v>302</v>
      </c>
      <c r="P40" s="48">
        <v>37</v>
      </c>
      <c r="Q40" s="61" t="s">
        <v>39</v>
      </c>
    </row>
    <row r="41" spans="1:17" x14ac:dyDescent="0.35">
      <c r="E41" s="36" t="s">
        <v>265</v>
      </c>
      <c r="F41" s="36" t="s">
        <v>292</v>
      </c>
      <c r="G41" s="38" t="s">
        <v>217</v>
      </c>
      <c r="H41" s="38" t="s">
        <v>519</v>
      </c>
      <c r="I41" s="127" t="s">
        <v>38</v>
      </c>
      <c r="J41" s="127">
        <f>CephCluster</f>
        <v>180</v>
      </c>
      <c r="K41" s="61" t="s">
        <v>378</v>
      </c>
      <c r="L41" s="130" t="s">
        <v>301</v>
      </c>
      <c r="M41" s="130" t="s">
        <v>304</v>
      </c>
      <c r="N41" s="130">
        <v>9216</v>
      </c>
      <c r="O41" s="130" t="s">
        <v>302</v>
      </c>
      <c r="P41" s="48">
        <v>38</v>
      </c>
      <c r="Q41" s="61" t="s">
        <v>39</v>
      </c>
    </row>
    <row r="42" spans="1:17" x14ac:dyDescent="0.35">
      <c r="E42" s="36" t="s">
        <v>266</v>
      </c>
      <c r="F42" s="36" t="s">
        <v>37</v>
      </c>
      <c r="G42" s="38" t="s">
        <v>372</v>
      </c>
      <c r="H42" s="121"/>
      <c r="I42" s="127" t="s">
        <v>38</v>
      </c>
      <c r="J42" s="48"/>
      <c r="K42" s="61"/>
      <c r="L42" s="130"/>
      <c r="M42" s="130"/>
      <c r="N42" s="130"/>
      <c r="O42" s="130"/>
      <c r="P42" s="48"/>
      <c r="Q42" s="61"/>
    </row>
    <row r="43" spans="1:17" x14ac:dyDescent="0.35">
      <c r="E43" s="36" t="s">
        <v>267</v>
      </c>
      <c r="F43" s="36" t="s">
        <v>37</v>
      </c>
      <c r="G43" s="38" t="s">
        <v>372</v>
      </c>
      <c r="H43" s="121"/>
      <c r="I43" s="127" t="s">
        <v>38</v>
      </c>
      <c r="J43" s="48"/>
      <c r="K43" s="48"/>
      <c r="L43" s="130"/>
      <c r="M43" s="130"/>
      <c r="N43" s="130"/>
      <c r="O43" s="130"/>
      <c r="P43" s="48"/>
      <c r="Q43" s="48" t="s">
        <v>38</v>
      </c>
    </row>
    <row r="44" spans="1:17" x14ac:dyDescent="0.35">
      <c r="E44" s="36" t="s">
        <v>268</v>
      </c>
      <c r="F44" s="36" t="s">
        <v>292</v>
      </c>
      <c r="G44" s="38" t="s">
        <v>525</v>
      </c>
      <c r="H44" s="38" t="s">
        <v>391</v>
      </c>
      <c r="I44" s="127">
        <v>170</v>
      </c>
      <c r="J44" s="128" t="s">
        <v>38</v>
      </c>
      <c r="K44" s="128" t="s">
        <v>385</v>
      </c>
      <c r="L44" s="130" t="s">
        <v>301</v>
      </c>
      <c r="M44" s="130" t="s">
        <v>304</v>
      </c>
      <c r="N44" s="130">
        <v>9216</v>
      </c>
      <c r="O44" s="130" t="s">
        <v>302</v>
      </c>
      <c r="P44" s="48" t="s">
        <v>38</v>
      </c>
      <c r="Q44" s="61" t="s">
        <v>384</v>
      </c>
    </row>
    <row r="45" spans="1:17" x14ac:dyDescent="0.35">
      <c r="E45" s="36" t="s">
        <v>269</v>
      </c>
      <c r="F45" s="36" t="s">
        <v>292</v>
      </c>
      <c r="G45" s="38" t="s">
        <v>525</v>
      </c>
      <c r="H45" s="38" t="s">
        <v>393</v>
      </c>
      <c r="I45" s="37">
        <v>170</v>
      </c>
      <c r="J45" s="61" t="s">
        <v>38</v>
      </c>
      <c r="K45" s="61" t="s">
        <v>385</v>
      </c>
      <c r="L45" s="130" t="s">
        <v>301</v>
      </c>
      <c r="M45" s="130" t="s">
        <v>304</v>
      </c>
      <c r="N45" s="130">
        <v>9216</v>
      </c>
      <c r="O45" s="130" t="s">
        <v>302</v>
      </c>
      <c r="P45" s="48" t="s">
        <v>38</v>
      </c>
      <c r="Q45" s="61" t="s">
        <v>384</v>
      </c>
    </row>
    <row r="46" spans="1:17" x14ac:dyDescent="0.35">
      <c r="E46" s="36" t="s">
        <v>270</v>
      </c>
      <c r="F46" s="36" t="s">
        <v>37</v>
      </c>
      <c r="G46" s="121"/>
      <c r="H46" s="121"/>
      <c r="I46" s="121"/>
      <c r="J46" s="48"/>
      <c r="K46" s="48"/>
      <c r="L46" s="48"/>
      <c r="M46" s="48"/>
      <c r="N46" s="48"/>
      <c r="O46" s="48"/>
      <c r="P46" s="48" t="s">
        <v>38</v>
      </c>
      <c r="Q46" s="48" t="s">
        <v>38</v>
      </c>
    </row>
    <row r="47" spans="1:17" x14ac:dyDescent="0.35">
      <c r="E47" s="36" t="s">
        <v>271</v>
      </c>
      <c r="F47" s="36" t="s">
        <v>37</v>
      </c>
      <c r="G47" s="121"/>
      <c r="H47" s="121"/>
      <c r="I47" s="121"/>
      <c r="J47" s="48"/>
      <c r="K47" s="48"/>
      <c r="L47" s="48"/>
      <c r="M47" s="48"/>
      <c r="N47" s="48"/>
      <c r="O47" s="48"/>
      <c r="P47" s="48" t="s">
        <v>38</v>
      </c>
      <c r="Q47" s="48" t="s">
        <v>38</v>
      </c>
    </row>
    <row r="48" spans="1:17" x14ac:dyDescent="0.35">
      <c r="E48" s="36" t="s">
        <v>272</v>
      </c>
      <c r="F48" s="36" t="s">
        <v>37</v>
      </c>
      <c r="G48" s="121"/>
      <c r="H48" s="121"/>
      <c r="I48" s="121"/>
      <c r="J48" s="48"/>
      <c r="K48" s="48"/>
      <c r="L48" s="48"/>
      <c r="M48" s="48"/>
      <c r="N48" s="48"/>
      <c r="O48" s="48"/>
      <c r="P48" s="48" t="s">
        <v>38</v>
      </c>
      <c r="Q48" s="48" t="s">
        <v>38</v>
      </c>
    </row>
    <row r="49" spans="5:17" x14ac:dyDescent="0.35">
      <c r="E49" s="36" t="s">
        <v>273</v>
      </c>
      <c r="F49" s="36" t="s">
        <v>37</v>
      </c>
      <c r="G49" s="121"/>
      <c r="H49" s="121"/>
      <c r="I49" s="121"/>
      <c r="J49" s="48"/>
      <c r="K49" s="48"/>
      <c r="L49" s="48"/>
      <c r="M49" s="48"/>
      <c r="N49" s="48"/>
      <c r="O49" s="48"/>
      <c r="P49" s="48" t="s">
        <v>38</v>
      </c>
      <c r="Q49" s="48" t="s">
        <v>38</v>
      </c>
    </row>
    <row r="50" spans="5:17" x14ac:dyDescent="0.35">
      <c r="E50" s="36" t="s">
        <v>274</v>
      </c>
      <c r="F50" s="36" t="s">
        <v>374</v>
      </c>
      <c r="G50" s="38" t="s">
        <v>387</v>
      </c>
      <c r="H50" s="54" t="s">
        <v>375</v>
      </c>
      <c r="I50" s="37"/>
      <c r="J50" s="123" t="str">
        <f>CONCATENATE(ExtAPI,",",EXTTen)</f>
        <v>190,191</v>
      </c>
      <c r="K50" s="123"/>
      <c r="L50" s="130" t="s">
        <v>301</v>
      </c>
      <c r="M50" s="130" t="s">
        <v>287</v>
      </c>
      <c r="N50" s="130">
        <v>9216</v>
      </c>
      <c r="O50" s="130" t="s">
        <v>302</v>
      </c>
      <c r="P50" s="48">
        <v>47</v>
      </c>
      <c r="Q50" s="61" t="s">
        <v>39</v>
      </c>
    </row>
    <row r="51" spans="5:17" x14ac:dyDescent="0.35">
      <c r="E51" s="36" t="s">
        <v>275</v>
      </c>
      <c r="F51" s="36" t="s">
        <v>289</v>
      </c>
      <c r="G51" s="38" t="s">
        <v>294</v>
      </c>
      <c r="H51" s="36" t="s">
        <v>371</v>
      </c>
      <c r="I51" s="121"/>
      <c r="J51" s="123" t="str">
        <f>CONCATENATE(OOB,",",Provisioner,",",ExtAPI)</f>
        <v>110,120,190</v>
      </c>
      <c r="K51" s="123"/>
      <c r="L51" s="130" t="s">
        <v>301</v>
      </c>
      <c r="M51" s="130" t="s">
        <v>287</v>
      </c>
      <c r="N51" s="130">
        <v>9216</v>
      </c>
      <c r="O51" s="130" t="s">
        <v>305</v>
      </c>
      <c r="P51" s="48">
        <v>48</v>
      </c>
      <c r="Q51" s="48" t="s">
        <v>39</v>
      </c>
    </row>
    <row r="52" spans="5:17" x14ac:dyDescent="0.35">
      <c r="E52" s="54" t="s">
        <v>276</v>
      </c>
      <c r="F52" s="145" t="s">
        <v>290</v>
      </c>
      <c r="G52" s="38" t="s">
        <v>295</v>
      </c>
      <c r="H52" s="54" t="s">
        <v>276</v>
      </c>
      <c r="I52" s="37"/>
      <c r="J52" s="48"/>
      <c r="K52" s="61" t="s">
        <v>380</v>
      </c>
      <c r="L52" s="130" t="s">
        <v>301</v>
      </c>
      <c r="M52" s="130" t="s">
        <v>287</v>
      </c>
      <c r="N52" s="130">
        <v>9216</v>
      </c>
      <c r="O52" s="130" t="s">
        <v>305</v>
      </c>
      <c r="P52" s="48">
        <v>100</v>
      </c>
      <c r="Q52" s="61" t="s">
        <v>303</v>
      </c>
    </row>
    <row r="53" spans="5:17" x14ac:dyDescent="0.35">
      <c r="E53" s="54" t="s">
        <v>277</v>
      </c>
      <c r="F53" s="145" t="s">
        <v>290</v>
      </c>
      <c r="G53" s="38" t="s">
        <v>295</v>
      </c>
      <c r="H53" s="54" t="s">
        <v>277</v>
      </c>
      <c r="I53" s="37"/>
      <c r="J53" s="48"/>
      <c r="K53" s="61" t="s">
        <v>380</v>
      </c>
      <c r="L53" s="130" t="s">
        <v>301</v>
      </c>
      <c r="M53" s="130" t="s">
        <v>287</v>
      </c>
      <c r="N53" s="130">
        <v>9216</v>
      </c>
      <c r="O53" s="130" t="s">
        <v>305</v>
      </c>
      <c r="P53" s="48">
        <v>100</v>
      </c>
      <c r="Q53" s="61" t="s">
        <v>303</v>
      </c>
    </row>
    <row r="54" spans="5:17" x14ac:dyDescent="0.35">
      <c r="E54" s="54" t="s">
        <v>278</v>
      </c>
      <c r="F54" s="36" t="s">
        <v>374</v>
      </c>
      <c r="G54" s="38" t="s">
        <v>388</v>
      </c>
      <c r="H54" s="54" t="s">
        <v>375</v>
      </c>
      <c r="I54" s="37"/>
      <c r="J54" s="123" t="str">
        <f>CONCATENATE(ExtAPI,",",EXTTen)</f>
        <v>190,191</v>
      </c>
      <c r="K54" s="123"/>
      <c r="L54" s="130" t="s">
        <v>301</v>
      </c>
      <c r="M54" s="130" t="s">
        <v>287</v>
      </c>
      <c r="N54" s="130">
        <v>9216</v>
      </c>
      <c r="O54" s="130" t="s">
        <v>302</v>
      </c>
      <c r="P54" s="48">
        <v>51</v>
      </c>
      <c r="Q54" s="61" t="s">
        <v>39</v>
      </c>
    </row>
    <row r="55" spans="5:17" x14ac:dyDescent="0.35">
      <c r="E55" s="54" t="s">
        <v>68</v>
      </c>
      <c r="F55" s="129"/>
      <c r="G55" s="38"/>
      <c r="H55" s="54"/>
      <c r="I55" s="37"/>
      <c r="J55" s="123"/>
      <c r="K55" s="123"/>
      <c r="L55" s="123"/>
      <c r="M55" s="123"/>
      <c r="N55" s="123"/>
      <c r="O55" s="123"/>
      <c r="P55" s="48" t="s">
        <v>38</v>
      </c>
      <c r="Q55" s="48" t="s">
        <v>38</v>
      </c>
    </row>
    <row r="56" spans="5:17" x14ac:dyDescent="0.35">
      <c r="E56" s="54" t="s">
        <v>279</v>
      </c>
      <c r="F56" s="129"/>
      <c r="G56" s="37"/>
      <c r="H56" s="37"/>
      <c r="I56" s="37"/>
      <c r="J56" s="48"/>
      <c r="K56" s="48"/>
      <c r="L56" s="48"/>
      <c r="M56" s="48"/>
      <c r="N56" s="48"/>
      <c r="O56" s="48"/>
      <c r="P56" s="48" t="s">
        <v>38</v>
      </c>
      <c r="Q56" s="48" t="s">
        <v>38</v>
      </c>
    </row>
    <row r="57" spans="5:17" x14ac:dyDescent="0.35">
      <c r="E57" s="54" t="s">
        <v>280</v>
      </c>
      <c r="F57" s="36"/>
      <c r="G57" s="127"/>
      <c r="H57" s="127"/>
      <c r="I57" s="127"/>
      <c r="J57" s="128"/>
      <c r="K57" s="128"/>
      <c r="L57" s="128"/>
      <c r="M57" s="128"/>
      <c r="N57" s="128"/>
      <c r="O57" s="128"/>
      <c r="P57" s="127"/>
      <c r="Q57" s="127"/>
    </row>
    <row r="58" spans="5:17" x14ac:dyDescent="0.35">
      <c r="E58" s="54" t="s">
        <v>370</v>
      </c>
      <c r="F58" s="145" t="s">
        <v>291</v>
      </c>
      <c r="G58" s="127" t="s">
        <v>389</v>
      </c>
      <c r="H58" s="38" t="s">
        <v>356</v>
      </c>
      <c r="I58" s="127"/>
      <c r="J58" s="128" t="s">
        <v>385</v>
      </c>
      <c r="K58" s="128" t="s">
        <v>385</v>
      </c>
      <c r="L58" s="130" t="s">
        <v>301</v>
      </c>
      <c r="M58" s="128"/>
      <c r="N58" s="128"/>
      <c r="O58" s="128"/>
      <c r="P58" s="128"/>
      <c r="Q58" s="128"/>
    </row>
  </sheetData>
  <mergeCells count="38">
    <mergeCell ref="A28:B28"/>
    <mergeCell ref="E1:Q1"/>
    <mergeCell ref="E2:F2"/>
    <mergeCell ref="G2:H2"/>
    <mergeCell ref="I2:J2"/>
    <mergeCell ref="L2:O2"/>
    <mergeCell ref="P2:Q2"/>
    <mergeCell ref="A26:B27"/>
    <mergeCell ref="A15:B15"/>
    <mergeCell ref="T15:V15"/>
    <mergeCell ref="W15:Y15"/>
    <mergeCell ref="T17:Y17"/>
    <mergeCell ref="T18:Y18"/>
    <mergeCell ref="W14:Y14"/>
    <mergeCell ref="T14:V14"/>
    <mergeCell ref="T8:V8"/>
    <mergeCell ref="W8:Y8"/>
    <mergeCell ref="A3:B3"/>
    <mergeCell ref="T10:V10"/>
    <mergeCell ref="T4:U4"/>
    <mergeCell ref="T5:U5"/>
    <mergeCell ref="V6:Y6"/>
    <mergeCell ref="A33:C35"/>
    <mergeCell ref="T20:Y20"/>
    <mergeCell ref="T21:Y21"/>
    <mergeCell ref="V3:Y3"/>
    <mergeCell ref="V4:Y4"/>
    <mergeCell ref="V5:Y5"/>
    <mergeCell ref="T9:V9"/>
    <mergeCell ref="W9:Y9"/>
    <mergeCell ref="W13:Y13"/>
    <mergeCell ref="T13:V13"/>
    <mergeCell ref="T12:V12"/>
    <mergeCell ref="T6:U6"/>
    <mergeCell ref="T3:U3"/>
    <mergeCell ref="W12:Y12"/>
    <mergeCell ref="W10:Y10"/>
    <mergeCell ref="T19:Y19"/>
  </mergeCells>
  <conditionalFormatting sqref="F52:F53">
    <cfRule type="expression" dxfId="8" priority="2" stopIfTrue="1">
      <formula>E52=""</formula>
    </cfRule>
  </conditionalFormatting>
  <conditionalFormatting sqref="F58">
    <cfRule type="expression" dxfId="7" priority="1" stopIfTrue="1">
      <formula>E58=""</formula>
    </cfRule>
  </conditionalFormatting>
  <dataValidations disablePrompts="1" count="1">
    <dataValidation type="list" allowBlank="1" showInputMessage="1" showErrorMessage="1" sqref="F58 F52:F53">
      <formula1>IF(ISERROR(VLOOKUP(G550,H550:J$575,3,FALSE)),"",INDIRECT(VLOOKUP(G550,H550:J$575,3,FALSE)))</formula1>
    </dataValidation>
  </dataValidation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535616-3E13-4575-9B51-ECA7D821FF84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Introduction</vt:lpstr>
      <vt:lpstr>Contact Info</vt:lpstr>
      <vt:lpstr>Equipment List</vt:lpstr>
      <vt:lpstr>Topology</vt:lpstr>
      <vt:lpstr>Logical Layout</vt:lpstr>
      <vt:lpstr>General Configuration</vt:lpstr>
      <vt:lpstr>RHOSP Inventory</vt:lpstr>
      <vt:lpstr>Dell Networking S3048</vt:lpstr>
      <vt:lpstr>Dell Networking S4048-1</vt:lpstr>
      <vt:lpstr>Dell Networking S4048-2</vt:lpstr>
      <vt:lpstr>ceph_clust_name</vt:lpstr>
      <vt:lpstr>CephCluster</vt:lpstr>
      <vt:lpstr>Ext_net_name</vt:lpstr>
      <vt:lpstr>ExtAPI</vt:lpstr>
      <vt:lpstr>EXTTen</vt:lpstr>
      <vt:lpstr>OOB</vt:lpstr>
      <vt:lpstr>OOB_NAME</vt:lpstr>
      <vt:lpstr>'RHOSP Inventory'!Print_Area</vt:lpstr>
      <vt:lpstr>PrivAPI</vt:lpstr>
      <vt:lpstr>PrivAPI_name</vt:lpstr>
      <vt:lpstr>Prov_name</vt:lpstr>
      <vt:lpstr>Provisioner</vt:lpstr>
      <vt:lpstr>PubAPI_Name</vt:lpstr>
      <vt:lpstr>S3048_FW</vt:lpstr>
      <vt:lpstr>S4048_1_FW</vt:lpstr>
      <vt:lpstr>S4048_1_OOB_IP</vt:lpstr>
      <vt:lpstr>S4048_2_FW</vt:lpstr>
      <vt:lpstr>S4048_2_OOB_IP</vt:lpstr>
      <vt:lpstr>stor_name</vt:lpstr>
      <vt:lpstr>Storage</vt:lpstr>
      <vt:lpstr>ten_beg_name</vt:lpstr>
      <vt:lpstr>ten_end_name</vt:lpstr>
      <vt:lpstr>TenantBeg</vt:lpstr>
      <vt:lpstr>TenantEnd</vt:lpstr>
      <vt:lpstr>TenTunnel</vt:lpstr>
      <vt:lpstr>TenTunnelName</vt:lpstr>
      <vt:lpstr>VLTDOMAIN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Tondee, Michael</cp:lastModifiedBy>
  <dcterms:created xsi:type="dcterms:W3CDTF">2012-09-25T18:45:55Z</dcterms:created>
  <dcterms:modified xsi:type="dcterms:W3CDTF">2017-04-15T16:49:41Z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