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DY_perryman\Documents\GitHub\dell-esg\JetPack\data\sample_switch_configs\PowerEdge-R\"/>
    </mc:Choice>
  </mc:AlternateContent>
  <bookViews>
    <workbookView xWindow="0" yWindow="0" windowWidth="19200" windowHeight="6765" tabRatio="888" firstSheet="2" activeTab="9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Inventory'!$B$1:$T$38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J5" i="42" l="1"/>
  <c r="J4" i="10"/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L1" i="44"/>
  <c r="K1" i="44"/>
  <c r="I1" i="44"/>
  <c r="J1" i="44"/>
  <c r="H1" i="44"/>
  <c r="F1" i="44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1" i="10" l="1"/>
  <c r="J30" i="10"/>
  <c r="J29" i="10"/>
  <c r="I52" i="13" l="1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<sst xmlns="http://schemas.openxmlformats.org/spreadsheetml/2006/main" count="1766" uniqueCount="579">
  <si>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</si>
  <si>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</si>
  <si>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</si>
  <si>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</si>
  <si>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</si>
  <si>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</si>
  <si>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</si>
  <si>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</si>
  <si>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</si>
  <si>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</si>
  <si>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</si>
  <si>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</si>
  <si>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</si>
  <si>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</si>
  <si>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</si>
  <si>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</si>
  <si>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</si>
  <si>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</si>
  <si>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</si>
  <si>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</si>
  <si>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</si>
  <si>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</si>
  <si>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</si>
  <si>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</si>
  <si>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</si>
  <si>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</si>
  <si>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</si>
  <si>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</si>
  <si>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</si>
  <si>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</si>
  <si>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</si>
  <si>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</si>
  <si>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</si>
  <si>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</si>
  <si>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</si>
  <si>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</si>
  <si>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</si>
  <si>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</si>
  <si>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</si>
  <si>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</si>
  <si>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</si>
  <si>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</si>
  <si>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</si>
  <si>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</si>
  <si>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</si>
  <si>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</si>
  <si>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</si>
  <si>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</si>
  <si>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</si>
  <si>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</si>
  <si>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</si>
  <si>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</si>
  <si>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</si>
  <si>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</si>
  <si>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</si>
  <si>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</si>
  <si>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</si>
  <si>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</si>
  <si>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</si>
  <si>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</si>
  <si>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</si>
  <si>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</si>
  <si>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</si>
  <si>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</si>
  <si>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</si>
  <si>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</si>
  <si>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</si>
  <si>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</si>
  <si>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</si>
  <si>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</si>
  <si>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</si>
  <si>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</si>
  <si>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</si>
  <si>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</si>
  <si>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</si>
  <si>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</si>
  <si>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</si>
  <si>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</si>
  <si>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</si>
  <si>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</si>
  <si>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</si>
  <si>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</si>
  <si>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</si>
  <si>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</si>
  <si>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</si>
  <si>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</si>
  <si>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</si>
  <si>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</si>
  <si>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</si>
  <si>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</si>
  <si>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</si>
  <si>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</si>
  <si>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</si>
  <si>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</si>
  <si>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</si>
  <si>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</si>
  <si>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</si>
  <si>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</si>
  <si>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</si>
  <si>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</si>
  <si>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</si>
  <si>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</si>
  <si>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</si>
  <si>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</si>
  <si>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</si>
  <si>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</si>
  <si>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</si>
  <si>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</si>
  <si>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</si>
  <si>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</si>
  <si>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</si>
  <si>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</si>
  <si>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</si>
  <si>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</si>
  <si>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</si>
  <si>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</si>
  <si>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</si>
  <si>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</si>
  <si>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</si>
  <si>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</si>
  <si>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</si>
  <si>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</si>
  <si>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</si>
  <si>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</si>
  <si>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</si>
  <si>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</si>
  <si>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</si>
  <si>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</si>
  <si>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</si>
  <si>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</si>
  <si>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</si>
  <si>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</si>
  <si>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</si>
  <si>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</si>
  <si>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</si>
  <si>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</si>
  <si>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</si>
  <si>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</si>
  <si>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</si>
  <si>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</si>
  <si>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</si>
  <si>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</si>
  <si>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</si>
  <si>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</si>
  <si>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</si>
  <si>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</si>
  <si>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</si>
  <si>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</si>
  <si>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</si>
  <si>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</si>
  <si>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</si>
  <si>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</si>
  <si>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</si>
  <si>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</si>
  <si>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</si>
  <si>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</si>
  <si>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</si>
  <si>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</si>
  <si>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</si>
  <si>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</si>
  <si>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</si>
  <si>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</si>
  <si>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</si>
  <si>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</si>
  <si>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</si>
  <si>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</si>
  <si>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</si>
  <si>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</si>
  <si>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</si>
  <si>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</si>
  <si>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</si>
  <si>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</si>
  <si>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</si>
  <si>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</si>
  <si>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</si>
  <si>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</si>
  <si>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</si>
  <si>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</si>
  <si>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</si>
  <si>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</si>
  <si>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</si>
  <si>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</si>
  <si>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</si>
  <si>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</si>
  <si>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</si>
  <si>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</si>
  <si>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</si>
  <si>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</si>
  <si>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</si>
  <si>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</si>
  <si>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</si>
  <si>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</si>
  <si>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</si>
  <si>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</si>
  <si>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</si>
  <si>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</si>
  <si>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</si>
  <si>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</si>
  <si>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</si>
  <si>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</si>
  <si>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</si>
  <si>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</si>
  <si>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</si>
  <si>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</si>
  <si>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</si>
  <si>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</si>
  <si>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</si>
  <si>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</si>
  <si>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</si>
  <si>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</si>
  <si>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</si>
  <si>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</si>
  <si>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</si>
  <si>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</si>
  <si>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</si>
  <si>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</si>
  <si>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Storage 1</t>
  </si>
  <si>
    <t>Storage 2</t>
  </si>
  <si>
    <t>Storage 3</t>
  </si>
  <si>
    <t>iDrac</t>
  </si>
  <si>
    <t>Storage Network</t>
  </si>
  <si>
    <t>Required?</t>
  </si>
  <si>
    <t>yes</t>
  </si>
  <si>
    <t>SAH</t>
  </si>
  <si>
    <t>OS Controller 1</t>
  </si>
  <si>
    <t>OS Controller 2</t>
  </si>
  <si>
    <t>Tenant Network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</si>
  <si>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</si>
  <si>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</si>
  <si>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</si>
  <si>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</si>
  <si>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</si>
  <si>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</si>
  <si>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</si>
  <si>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</si>
  <si>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</si>
  <si>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</si>
  <si>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</si>
  <si>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</si>
  <si>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</si>
  <si>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</si>
  <si>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</si>
  <si>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</si>
  <si>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</si>
  <si>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</si>
  <si>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</si>
  <si>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</si>
  <si>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</si>
  <si>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</si>
  <si>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</si>
  <si>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</si>
  <si>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</si>
  <si>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</si>
  <si>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</si>
  <si>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</si>
  <si>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</si>
  <si>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</si>
  <si>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</si>
  <si>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</si>
  <si>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</si>
  <si>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</si>
  <si>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</si>
  <si>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</si>
  <si>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</si>
  <si>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</si>
  <si>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</si>
  <si>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</si>
  <si>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</si>
  <si>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</si>
  <si>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</si>
  <si>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</si>
  <si>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</si>
  <si>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</si>
  <si>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</si>
  <si>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</si>
  <si>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</si>
  <si>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</si>
  <si>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</si>
  <si>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</si>
  <si>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</si>
  <si>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</si>
  <si>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</si>
  <si>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</si>
  <si>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</si>
  <si>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</si>
  <si>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</si>
  <si>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</si>
  <si>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</si>
  <si>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</si>
  <si>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</si>
  <si>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</si>
  <si>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</si>
  <si>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</si>
  <si>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</si>
  <si>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</si>
  <si>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</si>
  <si>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</si>
  <si>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</si>
  <si>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</si>
  <si>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</si>
  <si>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</si>
  <si>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</si>
  <si>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</si>
  <si>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</si>
  <si>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</si>
  <si>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</si>
  <si>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</si>
  <si>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</si>
  <si>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</si>
  <si>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</si>
  <si>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</si>
  <si>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</si>
  <si>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</si>
  <si>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</si>
  <si>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</si>
  <si>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</si>
  <si>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</si>
  <si>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</si>
  <si>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</si>
  <si>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</si>
  <si>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</si>
  <si>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</si>
  <si>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</si>
  <si>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</si>
  <si>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</si>
  <si>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</si>
  <si>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</si>
  <si>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</si>
  <si>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</si>
  <si>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</si>
  <si>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</si>
  <si>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</si>
  <si>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</si>
  <si>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</si>
  <si>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</si>
  <si>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</si>
  <si>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</si>
  <si>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</si>
  <si>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</si>
  <si>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</si>
  <si>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</si>
  <si>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</si>
  <si>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</si>
  <si>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</si>
  <si>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</si>
  <si>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</si>
  <si>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</si>
  <si>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</si>
  <si>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</si>
  <si>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</si>
  <si>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</si>
  <si>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</si>
  <si>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</si>
  <si>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</si>
  <si>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</si>
  <si>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</si>
  <si>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</si>
  <si>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</si>
  <si>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</si>
  <si>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</si>
  <si>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</si>
  <si>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</si>
  <si>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</si>
  <si>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</si>
  <si>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</si>
  <si>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</si>
  <si>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</si>
  <si>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</si>
  <si>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</si>
  <si>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</si>
  <si>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</si>
  <si>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</si>
  <si>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RSVD for Expansion</t>
  </si>
  <si>
    <t>Flowcontrol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</si>
  <si>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</si>
  <si>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</si>
  <si>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</si>
  <si>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</si>
  <si>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</si>
  <si>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</si>
  <si>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</si>
  <si>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</si>
  <si>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</si>
  <si>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</si>
  <si>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</si>
  <si>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</si>
  <si>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</si>
  <si>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</si>
  <si>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</si>
  <si>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</si>
  <si>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</si>
  <si>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</si>
  <si>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</si>
  <si>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</si>
  <si>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</si>
  <si>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</si>
  <si>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</si>
  <si>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</si>
  <si>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</si>
  <si>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</si>
  <si>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</si>
  <si>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</si>
  <si>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</si>
  <si>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</si>
  <si>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</si>
  <si>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</si>
  <si>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</si>
  <si>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</si>
  <si>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</si>
  <si>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</si>
  <si>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</si>
  <si>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</si>
  <si>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</si>
  <si>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R720xd</t>
  </si>
  <si>
    <t>192.168.110.7</t>
  </si>
  <si>
    <t>192.168.120.7</t>
  </si>
  <si>
    <t>192.168.140.7</t>
  </si>
  <si>
    <t>192.168.170.7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</si>
  <si>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</si>
  <si>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</si>
  <si>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</si>
  <si>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</si>
  <si>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</si>
  <si>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</si>
  <si>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</si>
  <si>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</si>
  <si>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</si>
  <si>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</si>
  <si>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</si>
  <si>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</si>
  <si>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</si>
  <si>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</si>
  <si>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</si>
  <si>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</si>
  <si>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</si>
  <si>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</si>
  <si>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</si>
  <si>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</si>
  <si>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</si>
  <si>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</si>
  <si>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</si>
  <si>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</si>
  <si>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</si>
  <si>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</si>
  <si>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</si>
  <si>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</si>
  <si>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192.168.110.20</t>
  </si>
  <si>
    <t>Group Name</t>
  </si>
  <si>
    <t>Group IP Parameter</t>
  </si>
  <si>
    <t>192.168.170.248</t>
  </si>
  <si>
    <t>sah</t>
  </si>
  <si>
    <t>director</t>
  </si>
  <si>
    <t>nova1</t>
  </si>
  <si>
    <t>nova2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</si>
  <si>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</si>
  <si>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</si>
  <si>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</si>
  <si>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</si>
  <si>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</si>
  <si>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</si>
  <si>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</si>
  <si>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</si>
  <si>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Windows Bastion</t>
  </si>
  <si>
    <t>Red Hat Bastion</t>
  </si>
  <si>
    <t>VM on Stamp host1</t>
  </si>
  <si>
    <t>Stamp's host</t>
  </si>
  <si>
    <t>RHJP1vm</t>
  </si>
  <si>
    <t>WJP1vm</t>
  </si>
  <si>
    <t>192.168.190.7</t>
  </si>
  <si>
    <t>192.168.190.9</t>
  </si>
  <si>
    <t>192.168.190.10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</si>
  <si>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</si>
  <si>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</si>
  <si>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</si>
  <si>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</si>
  <si>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</si>
  <si>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</si>
  <si>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</si>
  <si>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</si>
  <si>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</si>
  <si>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</si>
  <si>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</si>
  <si>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</si>
  <si>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</si>
  <si>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</si>
  <si>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</si>
  <si>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192.168.190.8</t>
  </si>
  <si>
    <t>Force10 S3048</t>
  </si>
  <si>
    <t>Force10 S4048-1</t>
  </si>
  <si>
    <t>Force10 S4048-2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</si>
  <si>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</si>
  <si>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</si>
  <si>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</si>
  <si>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</si>
  <si>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</si>
  <si>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</si>
  <si>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</si>
  <si>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</si>
  <si>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</si>
  <si>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</si>
  <si>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</si>
  <si>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</si>
  <si>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</si>
  <si>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</si>
  <si>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</si>
  <si>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</si>
  <si>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</si>
  <si>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</si>
  <si>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</si>
  <si>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</si>
  <si>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</si>
  <si>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</si>
  <si>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P3p1 (verify)</t>
  </si>
  <si>
    <t>P4p1 (verify)</t>
  </si>
  <si>
    <t>P3p2 (verify)</t>
  </si>
  <si>
    <t>P4p2 (verify)</t>
  </si>
  <si>
    <t>Optional - EQLX/CML</t>
  </si>
  <si>
    <t>gw: IP-VLAN-110</t>
  </si>
  <si>
    <t>fw: 9.11(0.0P2)</t>
  </si>
  <si>
    <t>fw: 9.11(0.0)</t>
  </si>
  <si>
    <t>VLAN ID</t>
  </si>
  <si>
    <t>VLAN Description</t>
  </si>
  <si>
    <t xml:space="preserve">Network </t>
  </si>
  <si>
    <t xml:space="preserve">gateway Information </t>
  </si>
  <si>
    <t>OOB-iDRAC</t>
  </si>
  <si>
    <t>192.168.110.0/24</t>
  </si>
  <si>
    <t>192.168.120.0/24</t>
  </si>
  <si>
    <t>Tenant-Tunneling GRE/VXLAN</t>
  </si>
  <si>
    <t>192.168.130.0/24</t>
  </si>
  <si>
    <t>Private API Network</t>
  </si>
  <si>
    <t>192.168.140.0/24</t>
  </si>
  <si>
    <t>no gateway required</t>
  </si>
  <si>
    <t>192.168.170.0/24</t>
  </si>
  <si>
    <t>Storage Clustering Network</t>
  </si>
  <si>
    <t>192.168.180.0/24</t>
  </si>
  <si>
    <t>Public API - Horizon Login</t>
  </si>
  <si>
    <t>192.168.190.0/24</t>
  </si>
  <si>
    <t>External_VM (Floating IPs)</t>
  </si>
  <si>
    <t>192.168.191.0/24</t>
  </si>
  <si>
    <t>201-250</t>
  </si>
  <si>
    <t>Internal Tenant Networks</t>
  </si>
  <si>
    <t>192.168.201-250.0/24</t>
  </si>
  <si>
    <t>external gateway: 192.168.191.1</t>
  </si>
  <si>
    <t>external gateway: 192.168.190.1</t>
  </si>
  <si>
    <t xml:space="preserve">S3048 gateway: 192.168.110.1 </t>
  </si>
  <si>
    <t>S3048 gateway:  192.168.120.1</t>
  </si>
  <si>
    <t>OS Controller 0</t>
  </si>
  <si>
    <t>Nova 0</t>
  </si>
  <si>
    <t>Storage 0</t>
  </si>
  <si>
    <t>EQL_FW: 9.05</t>
  </si>
  <si>
    <t>192.168.110.2</t>
  </si>
  <si>
    <t>192.168.110.3</t>
  </si>
  <si>
    <t>username/password</t>
  </si>
  <si>
    <t>Controller0</t>
  </si>
  <si>
    <t>Controller1</t>
  </si>
  <si>
    <t>Controller2</t>
  </si>
  <si>
    <t>DHCP Ranges&gt;&gt;</t>
  </si>
  <si>
    <t>192.168.190.12</t>
  </si>
  <si>
    <t>192.168.190.13</t>
  </si>
  <si>
    <t>192.168.190.14</t>
  </si>
  <si>
    <t>192.168.190.150-200</t>
  </si>
  <si>
    <t>192.168.140.150-200</t>
  </si>
  <si>
    <t>192.168.170.150-200</t>
  </si>
  <si>
    <t>192.168.180.150-200</t>
  </si>
  <si>
    <t>Compute0</t>
  </si>
  <si>
    <t>Compute1</t>
  </si>
  <si>
    <t>Compute2</t>
  </si>
  <si>
    <t>Storage0</t>
  </si>
  <si>
    <t>Storage1</t>
  </si>
  <si>
    <t>Storage2</t>
  </si>
  <si>
    <t>&gt;&gt;&gt;&gt;&gt;&gt;&gt;&gt;&gt;&gt;&gt;&gt;&gt;&gt;&gt;&gt;&gt;&gt;</t>
  </si>
  <si>
    <t>&gt;&gt;&gt;&gt;&gt;&gt;&gt;&gt;&gt;&gt;&gt;&gt;&gt;&gt;&gt;&gt;</t>
  </si>
  <si>
    <t>&gt;&gt;&gt;&gt;&gt;&gt;&gt;&gt;&gt;&gt;&gt;&gt;&gt;&gt;&gt;&gt;&gt;</t>
  </si>
  <si>
    <t>sah-Anaconda IP</t>
  </si>
  <si>
    <t>Dell Solution Admin Host</t>
  </si>
  <si>
    <t>SAH Anaconda NIC</t>
  </si>
  <si>
    <t>switchport</t>
  </si>
  <si>
    <t xml:space="preserve"> Enable support for GRE/VXLAN</t>
  </si>
  <si>
    <t>no gateways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</si>
</sst>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4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95" borderId="6" xfId="0" applyFont="1" applyFill="1" applyBorder="1"/>
    <xf numFmtId="0" fontId="0" fillId="95" borderId="6" xfId="0" applyFill="1" applyBorder="1"/>
    <xf numFmtId="0" fontId="36" fillId="92" borderId="6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5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36" fillId="0" borderId="6" xfId="0" applyFont="1" applyBorder="1"/>
    <xf numFmtId="0" fontId="0" fillId="0" borderId="0" xfId="0" applyFont="1" applyAlignment="1">
      <alignment horizontal="center"/>
    </xf>
    <xf numFmtId="0" fontId="0" fillId="96" borderId="6" xfId="0" applyFont="1" applyFill="1" applyBorder="1" applyAlignment="1">
      <alignment horizontal="center"/>
    </xf>
    <xf numFmtId="0" fontId="0" fillId="100" borderId="6" xfId="0" applyFont="1" applyFill="1" applyBorder="1" applyAlignment="1">
      <alignment horizontal="center"/>
    </xf>
    <xf numFmtId="0" fontId="0" fillId="30" borderId="6" xfId="0" applyFont="1" applyFill="1" applyBorder="1" applyAlignment="1">
      <alignment horizontal="center"/>
    </xf>
    <xf numFmtId="0" fontId="0" fillId="97" borderId="6" xfId="0" applyFont="1" applyFill="1" applyBorder="1" applyAlignment="1">
      <alignment horizontal="center"/>
    </xf>
    <xf numFmtId="0" fontId="0" fillId="90" borderId="6" xfId="0" applyFont="1" applyFill="1" applyBorder="1" applyAlignment="1">
      <alignment horizontal="center"/>
    </xf>
    <xf numFmtId="0" fontId="0" fillId="95" borderId="6" xfId="0" applyFont="1" applyFill="1" applyBorder="1" applyAlignment="1">
      <alignment horizontal="center"/>
    </xf>
    <xf numFmtId="0" fontId="0" fillId="98" borderId="6" xfId="0" applyFont="1" applyFill="1" applyBorder="1" applyAlignment="1">
      <alignment horizontal="center"/>
    </xf>
    <xf numFmtId="0" fontId="0" fillId="94" borderId="6" xfId="0" applyFont="1" applyFill="1" applyBorder="1" applyAlignment="1">
      <alignment horizontal="center"/>
    </xf>
    <xf numFmtId="0" fontId="0" fillId="99" borderId="6" xfId="0" applyFont="1" applyFill="1" applyBorder="1" applyAlignment="1">
      <alignment horizontal="center"/>
    </xf>
    <xf numFmtId="0" fontId="36" fillId="91" borderId="6" xfId="0" applyFont="1" applyFill="1" applyBorder="1" applyAlignment="1">
      <alignment horizontal="left" vertical="center" wrapText="1"/>
    </xf>
    <xf numFmtId="0" fontId="36" fillId="91" borderId="6" xfId="0" applyFont="1" applyFill="1" applyBorder="1" applyAlignment="1">
      <alignment horizontal="left"/>
    </xf>
    <xf numFmtId="0" fontId="0" fillId="97" borderId="58" xfId="0" applyFont="1" applyFill="1" applyBorder="1" applyAlignment="1">
      <alignment horizontal="center"/>
    </xf>
    <xf numFmtId="0" fontId="0" fillId="97" borderId="59" xfId="0" applyFont="1" applyFill="1" applyBorder="1" applyAlignment="1">
      <alignment horizontal="center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0" fillId="30" borderId="47" xfId="0" applyFill="1" applyBorder="1" applyAlignment="1" applyProtection="1">
      <alignment horizontal="center"/>
      <protection locked="0"/>
    </xf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0" fillId="0" borderId="0" xfId="0" applyAlignment="1">
      <alignment horizontal="left" vertical="top" wrapText="1"/>
    </xf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70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theme="0"/>
        </top>
      </border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38100</xdr:rowOff>
        </xdr:from>
        <xdr:to>
          <xdr:col>10</xdr:col>
          <xdr:colOff>333375</xdr:colOff>
          <xdr:row>45</xdr:row>
          <xdr:rowOff>9525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164955</xdr:colOff>
      <xdr:row>43</xdr:row>
      <xdr:rowOff>114091</xdr:rowOff>
    </xdr:to>
    <xdr:sp macro="" textlink="">
      <xdr:nvSpPr>
        <xdr:cNvPr id="56322" name="AutoShape 2"/>
        <xdr:cNvSpPr>
          <a:spLocks noChangeAspect="1" noChangeArrowheads="1" noTextEdit="1"/>
        </xdr:cNvSpPr>
      </xdr:nvSpPr>
      <xdr:spPr bwMode="auto">
        <a:xfrm>
          <a:off x="0" y="0"/>
          <a:ext cx="10600122" cy="89300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214312</xdr:colOff>
      <xdr:row>0</xdr:row>
      <xdr:rowOff>100012</xdr:rowOff>
    </xdr:from>
    <xdr:to>
      <xdr:col>16</xdr:col>
      <xdr:colOff>238124</xdr:colOff>
      <xdr:row>42</xdr:row>
      <xdr:rowOff>149170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" y="100012"/>
          <a:ext cx="9777412" cy="86311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_SHIPMAN/Documents/Jobs/Active/EAST%20CAROLINA%20UNIV-P1220476/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2" dataDxfId="161">
  <autoFilter ref="B4:E9"/>
  <sortState ref="B2:E120">
    <sortCondition ref="B1:B120"/>
  </sortState>
  <tableColumns count="4">
    <tableColumn id="1" name="Dell Order#" dataDxfId="160"/>
    <tableColumn id="2" name="SKU #" dataDxfId="159"/>
    <tableColumn id="3" name="Description" dataDxfId="158"/>
    <tableColumn id="4" name="Qty" dataDxfId="1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16" displayName="Table16" ref="AC3:AC27" totalsRowShown="0" headerRowDxfId="111" dataDxfId="110">
  <autoFilter ref="AC3:AC27"/>
  <tableColumns count="1">
    <tableColumn id="1" name="Syslog Facility" dataDxfId="109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44" name="Table144" displayName="Table144" ref="G3:G9" totalsRowShown="0" headerRowDxfId="108" dataDxfId="107">
  <autoFilter ref="G3:G9"/>
  <tableColumns count="1">
    <tableColumn id="1" name="Login Methods" dataDxfId="10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6" name="Table144177" displayName="Table144177" ref="I3:I8" totalsRowShown="0" headerRowDxfId="105" dataDxfId="104">
  <autoFilter ref="I3:I8"/>
  <tableColumns count="1">
    <tableColumn id="1" name="Enable Methods" dataDxfId="103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7" name="Table144177178" displayName="Table144177178" ref="K3:K8" totalsRowShown="0" headerRowDxfId="102" dataDxfId="101">
  <autoFilter ref="K3:K8"/>
  <tableColumns count="1">
    <tableColumn id="1" name="Exec Methods" dataDxfId="100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8" name="Table144177178179" displayName="Table144177178179" ref="M3:M6" totalsRowShown="0" headerRowDxfId="99" dataDxfId="98">
  <autoFilter ref="M3:M6"/>
  <tableColumns count="1">
    <tableColumn id="1" name="Commands Methods" dataDxfId="97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9" name="Table144177178179180" displayName="Table144177178179180" ref="O3:O5" totalsRowShown="0" headerRowDxfId="96" dataDxfId="95">
  <autoFilter ref="O3:O5"/>
  <tableColumns count="1">
    <tableColumn id="1" name="Config-Commands" dataDxfId="94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8" name="Table144177178179180189" displayName="Table144177178179180189" ref="Q3:Q4" totalsRowShown="0" headerRowDxfId="93" dataDxfId="92">
  <autoFilter ref="Q3:Q4"/>
  <tableColumns count="1">
    <tableColumn id="1" name="Accounting" dataDxfId="91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2" name="Table29521013" displayName="Table29521013" ref="A15:C23" totalsRowShown="0" headerRowDxfId="70" dataDxfId="69">
  <autoFilter ref="A15:C23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3" name="Table30531114" displayName="Table30531114" ref="A26:C29" totalsRowShown="0" headerRowDxfId="65" dataDxfId="64" tableBorderDxfId="63">
  <autoFilter ref="A26:C29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6" dataDxfId="155">
  <autoFilter ref="G4:G7"/>
  <tableColumns count="1">
    <tableColumn id="1" name="Legend" dataDxfId="154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4" name="Table37591215" displayName="Table37591215" ref="A4:C13" totalsRowShown="0" headerRowDxfId="59" dataDxfId="58" tableBorderDxfId="57">
  <autoFilter ref="A4:C13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9" name="Table305311121820" displayName="Table305311121820" ref="A29:B32" totalsRowShown="0" headerRowDxfId="41" dataDxfId="40" tableBorderDxfId="39">
  <autoFilter ref="A29:B32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0" name="Table2952101316171921" displayName="Table2952101316171921" ref="A16:B24" totalsRowShown="0" headerRowDxfId="36" dataDxfId="35">
  <autoFilter ref="A16:B24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0" name="Table3759121511" displayName="Table3759121511" ref="A4:C13" totalsRowShown="0" headerRowDxfId="32" dataDxfId="31" tableBorderDxfId="30">
  <autoFilter ref="A4:C13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 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7" name="Table3053111218" displayName="Table3053111218" ref="A39:B42" totalsRowShown="0" headerRowDxfId="14" dataDxfId="13" tableBorderDxfId="12">
  <autoFilter ref="A39:B42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8" name="Table29521013161719" displayName="Table29521013161719" ref="A15:B23" totalsRowShown="0" headerRowDxfId="9" dataDxfId="8">
  <autoFilter ref="A15:B23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1" name="Table3759121512" displayName="Table3759121512" ref="A4:C13" totalsRowShown="0" headerRowDxfId="5" dataDxfId="4" tableBorderDxfId="3">
  <autoFilter ref="A4:C13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5" name="Table2125" displayName="Table2125" ref="S20:W30" totalsRowShown="0" headerRowDxfId="153" dataDxfId="152">
  <autoFilter ref="S20:W30"/>
  <tableColumns count="5">
    <tableColumn id="1" name="Network" dataDxfId="151"/>
    <tableColumn id="2" name="SAH" dataDxfId="150"/>
    <tableColumn id="3" name="OpenStack Controller" dataDxfId="149"/>
    <tableColumn id="4" name="OpenStack Compute" dataDxfId="148"/>
    <tableColumn id="5" name="Red Hat Ceph Storage" dataDxfId="147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16" name="Table3710" displayName="Table3710" ref="S4:V13" totalsRowShown="0" headerRowDxfId="146" dataDxfId="145" tableBorderDxfId="144">
  <autoFilter ref="S4:V13"/>
  <tableColumns count="4">
    <tableColumn id="1" name="VLAN ID" dataDxfId="143"/>
    <tableColumn id="2" name="VLAN Description" dataDxfId="142"/>
    <tableColumn id="3" name="Network " dataDxfId="141"/>
    <tableColumn id="4" name="gateway Information " dataDxfId="14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6" displayName="Table6" ref="S3:S9" totalsRowShown="0" headerRowDxfId="126" dataDxfId="125">
  <autoFilter ref="S3:S9"/>
  <tableColumns count="1">
    <tableColumn id="1" name="Spanning-Tree Protocols" dataDxfId="12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4" name="Table8" displayName="Table8" ref="U3:U20" totalsRowShown="0" headerRowDxfId="123" dataDxfId="122">
  <autoFilter ref="U3:U20"/>
  <tableColumns count="1">
    <tableColumn id="1" name="STP Priorities" dataDxfId="121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610" displayName="Table610" ref="W3:W8" totalsRowShown="0" headerRowDxfId="120" dataDxfId="119">
  <autoFilter ref="W3:W8"/>
  <tableColumns count="1">
    <tableColumn id="1" name="Timezone" dataDxfId="118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able61013" displayName="Table61013" ref="Y3:Y6" totalsRowShown="0" headerRowDxfId="117" dataDxfId="116">
  <autoFilter ref="Y3:Y6"/>
  <tableColumns count="1">
    <tableColumn id="1" name="SNMP Version" dataDxfId="11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Table15" displayName="Table15" ref="AA3:AA5" totalsRowShown="0" headerRowDxfId="114" dataDxfId="113">
  <autoFilter ref="AA3:AA5"/>
  <tableColumns count="1">
    <tableColumn id="1" name="SNMP Permission" dataDxfId="11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topLeftCell="A16" workbookViewId="0"/>
  </sheetViews>
  <sheetFormatPr defaultRowHeight="15"/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.75" thickBot="1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75">
      <c r="A7" s="4"/>
      <c r="B7" s="198" t="s">
        <v>1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9"/>
    </row>
    <row r="8" spans="1:13" ht="15" customHeight="1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>
      <c r="A13" s="4"/>
      <c r="B13" s="201" t="s">
        <v>6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3"/>
      <c r="M13" s="9"/>
    </row>
    <row r="14" spans="1:13" ht="15" customHeight="1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>
      <c r="A19" s="4"/>
      <c r="B19" s="204" t="s">
        <v>11</v>
      </c>
      <c r="C19" s="205"/>
      <c r="D19" s="205"/>
      <c r="E19" s="205"/>
      <c r="F19" s="205"/>
      <c r="G19" s="205"/>
      <c r="H19" s="205"/>
      <c r="I19" s="205"/>
      <c r="J19" s="205"/>
      <c r="K19" s="205"/>
      <c r="L19" s="206"/>
      <c r="M19" s="9"/>
    </row>
    <row r="20" spans="1:13" ht="15" customHeight="1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>
      <c r="A24" s="4"/>
      <c r="B24" s="207" t="s">
        <v>15</v>
      </c>
      <c r="C24" s="208"/>
      <c r="D24" s="208"/>
      <c r="E24" s="208"/>
      <c r="F24" s="208"/>
      <c r="G24" s="208"/>
      <c r="H24" s="208"/>
      <c r="I24" s="208"/>
      <c r="J24" s="208"/>
      <c r="K24" s="208"/>
      <c r="L24" s="209"/>
      <c r="M24" s="9"/>
    </row>
    <row r="25" spans="1:13" ht="15" customHeight="1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>
      <c r="A34" s="4"/>
      <c r="B34" s="210" t="s">
        <v>24</v>
      </c>
      <c r="C34" s="211"/>
      <c r="D34" s="211"/>
      <c r="E34" s="211"/>
      <c r="F34" s="211"/>
      <c r="G34" s="211"/>
      <c r="H34" s="211"/>
      <c r="I34" s="211"/>
      <c r="J34" s="211"/>
      <c r="K34" s="211"/>
      <c r="L34" s="212"/>
      <c r="M34" s="9"/>
    </row>
    <row r="35" spans="1:13" ht="15.75" thickBot="1">
      <c r="A35" s="4"/>
      <c r="B35" s="213" t="s">
        <v>25</v>
      </c>
      <c r="C35" s="214"/>
      <c r="D35" s="215"/>
      <c r="E35" s="213" t="s">
        <v>26</v>
      </c>
      <c r="F35" s="214"/>
      <c r="G35" s="215"/>
      <c r="H35" s="213" t="s">
        <v>27</v>
      </c>
      <c r="I35" s="214"/>
      <c r="J35" s="215"/>
      <c r="K35" s="213" t="s">
        <v>28</v>
      </c>
      <c r="L35" s="215"/>
      <c r="M35" s="9"/>
    </row>
    <row r="36" spans="1:13">
      <c r="A36" s="4"/>
      <c r="B36" s="216">
        <v>1</v>
      </c>
      <c r="C36" s="217"/>
      <c r="D36" s="217"/>
      <c r="E36" s="218"/>
      <c r="F36" s="217"/>
      <c r="G36" s="217"/>
      <c r="H36" s="217"/>
      <c r="I36" s="217"/>
      <c r="J36" s="217"/>
      <c r="K36" s="217"/>
      <c r="L36" s="219"/>
      <c r="M36" s="9"/>
    </row>
    <row r="37" spans="1:13">
      <c r="A37" s="4"/>
      <c r="B37" s="223">
        <v>1.1000000000000001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5"/>
      <c r="M37" s="9"/>
    </row>
    <row r="38" spans="1:13">
      <c r="A38" s="4"/>
      <c r="B38" s="223">
        <v>1.2</v>
      </c>
      <c r="C38" s="224"/>
      <c r="D38" s="224"/>
      <c r="E38" s="224"/>
      <c r="F38" s="224"/>
      <c r="G38" s="224"/>
      <c r="H38" s="224"/>
      <c r="I38" s="224"/>
      <c r="J38" s="224"/>
      <c r="K38" s="224"/>
      <c r="L38" s="225"/>
      <c r="M38" s="9"/>
    </row>
    <row r="39" spans="1:13" ht="15.75" thickBot="1">
      <c r="A39" s="4"/>
      <c r="B39" s="220">
        <v>1.3</v>
      </c>
      <c r="C39" s="221"/>
      <c r="D39" s="221"/>
      <c r="E39" s="221"/>
      <c r="F39" s="221"/>
      <c r="G39" s="221"/>
      <c r="H39" s="221"/>
      <c r="I39" s="221"/>
      <c r="J39" s="221"/>
      <c r="K39" s="221"/>
      <c r="L39" s="222"/>
      <c r="M39" s="9"/>
    </row>
    <row r="40" spans="1:1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tabSelected="1" zoomScale="70" zoomScaleNormal="70" workbookViewId="0">
      <pane ySplit="4" topLeftCell="A5" activePane="bottomLeft" state="frozen"/>
      <selection pane="bottomLeft" activeCell="J31" sqref="J31"/>
    </sheetView>
  </sheetViews>
  <sheetFormatPr defaultColWidth="9.28515625" defaultRowHeight="15"/>
  <cols>
    <col min="1" max="1" width="16.140625" style="137" bestFit="1" customWidth="1"/>
    <col min="2" max="2" width="23.5703125" style="137" bestFit="1" customWidth="1"/>
    <col min="3" max="3" width="9.28515625" style="137"/>
    <col min="5" max="5" width="16.140625" bestFit="1" customWidth="1"/>
    <col min="6" max="6" width="19.28515625" bestFit="1" customWidth="1"/>
    <col min="7" max="7" width="20.42578125" customWidth="1"/>
    <col min="8" max="8" width="18.42578125" customWidth="1"/>
    <col min="9" max="9" width="14.140625" bestFit="1" customWidth="1"/>
    <col min="10" max="10" width="18.5703125" customWidth="1"/>
    <col min="11" max="11" width="11.85546875" bestFit="1" customWidth="1"/>
    <col min="12" max="12" width="14.28515625" bestFit="1" customWidth="1"/>
    <col min="13" max="13" width="18.85546875" bestFit="1" customWidth="1"/>
    <col min="14" max="14" width="9.85546875" bestFit="1" customWidth="1"/>
    <col min="15" max="15" width="16.85546875" bestFit="1" customWidth="1"/>
    <col min="16" max="16" width="6.5703125" bestFit="1" customWidth="1"/>
    <col min="17" max="17" width="10.85546875" bestFit="1" customWidth="1"/>
    <col min="20" max="20" width="9.28515625" customWidth="1"/>
    <col min="25" max="25" width="9.28515625" style="137"/>
  </cols>
  <sheetData>
    <row r="1" spans="1:25">
      <c r="A1" s="39"/>
      <c r="B1" s="39"/>
      <c r="C1" s="39"/>
    </row>
    <row r="2" spans="1:25">
      <c r="A2"/>
      <c r="B2"/>
      <c r="C2"/>
      <c r="E2" s="303" t="s">
        <v>306</v>
      </c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S2" s="125"/>
      <c r="T2" s="125"/>
      <c r="U2" s="125"/>
      <c r="V2" s="125"/>
      <c r="W2" s="125"/>
      <c r="X2" s="125"/>
      <c r="Y2" s="125"/>
    </row>
    <row r="3" spans="1:25">
      <c r="A3" s="281" t="s">
        <v>44</v>
      </c>
      <c r="B3" s="282"/>
      <c r="C3" s="34" t="s">
        <v>221</v>
      </c>
      <c r="E3" s="307" t="s">
        <v>36</v>
      </c>
      <c r="F3" s="305"/>
      <c r="G3" s="305" t="s">
        <v>49</v>
      </c>
      <c r="H3" s="305"/>
      <c r="I3" s="305" t="s">
        <v>44</v>
      </c>
      <c r="J3" s="305"/>
      <c r="K3" s="151"/>
      <c r="L3" s="308" t="s">
        <v>296</v>
      </c>
      <c r="M3" s="309"/>
      <c r="N3" s="309"/>
      <c r="O3" s="310"/>
      <c r="P3" s="305" t="s">
        <v>45</v>
      </c>
      <c r="Q3" s="306"/>
      <c r="S3" s="330" t="s">
        <v>54</v>
      </c>
      <c r="T3" s="331"/>
      <c r="U3" s="318"/>
      <c r="V3" s="319"/>
      <c r="W3" s="319"/>
      <c r="X3" s="320"/>
      <c r="Y3" s="146"/>
    </row>
    <row r="4" spans="1:25">
      <c r="A4" s="39" t="s">
        <v>69</v>
      </c>
      <c r="B4" s="39" t="s">
        <v>31</v>
      </c>
      <c r="C4" s="39" t="s">
        <v>221</v>
      </c>
      <c r="E4" s="34" t="s">
        <v>61</v>
      </c>
      <c r="F4" s="35" t="s">
        <v>62</v>
      </c>
      <c r="G4" s="35" t="s">
        <v>52</v>
      </c>
      <c r="H4" s="35" t="s">
        <v>511</v>
      </c>
      <c r="I4" s="49" t="s">
        <v>46</v>
      </c>
      <c r="J4" s="49" t="s">
        <v>47</v>
      </c>
      <c r="K4" s="49" t="s">
        <v>376</v>
      </c>
      <c r="L4" s="49" t="s">
        <v>297</v>
      </c>
      <c r="M4" s="49" t="s">
        <v>298</v>
      </c>
      <c r="N4" s="49" t="s">
        <v>299</v>
      </c>
      <c r="O4" s="49" t="s">
        <v>300</v>
      </c>
      <c r="P4" s="49" t="s">
        <v>50</v>
      </c>
      <c r="Q4" s="49" t="s">
        <v>51</v>
      </c>
      <c r="S4" s="332" t="s">
        <v>53</v>
      </c>
      <c r="T4" s="333"/>
      <c r="U4" s="318"/>
      <c r="V4" s="319"/>
      <c r="W4" s="319"/>
      <c r="X4" s="320"/>
      <c r="Y4" s="146"/>
    </row>
    <row r="5" spans="1:25">
      <c r="A5" s="39">
        <f>OOB</f>
        <v>110</v>
      </c>
      <c r="B5" s="126" t="str">
        <f>OOB_NAME</f>
        <v>OOB</v>
      </c>
      <c r="C5" s="39" t="s">
        <v>57</v>
      </c>
      <c r="E5" s="36" t="s">
        <v>228</v>
      </c>
      <c r="F5" s="36" t="s">
        <v>289</v>
      </c>
      <c r="G5" s="36" t="s">
        <v>223</v>
      </c>
      <c r="H5" s="38" t="s">
        <v>512</v>
      </c>
      <c r="I5" s="38" t="s">
        <v>38</v>
      </c>
      <c r="J5" s="130" t="str">
        <f>CONCATENATE(OOB,",",Provisioner,",",PrivAPI,",",Storage,)</f>
        <v>110,120,140,170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1</v>
      </c>
      <c r="Q5" s="61" t="s">
        <v>39</v>
      </c>
      <c r="S5" s="330" t="s">
        <v>42</v>
      </c>
      <c r="T5" s="331"/>
      <c r="U5" s="318"/>
      <c r="V5" s="319"/>
      <c r="W5" s="319"/>
      <c r="X5" s="320"/>
      <c r="Y5" s="146"/>
    </row>
    <row r="6" spans="1:25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229</v>
      </c>
      <c r="F6" s="36" t="s">
        <v>289</v>
      </c>
      <c r="G6" s="36" t="s">
        <v>546</v>
      </c>
      <c r="H6" s="38" t="s">
        <v>512</v>
      </c>
      <c r="I6" s="38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2</v>
      </c>
      <c r="Q6" s="61" t="s">
        <v>39</v>
      </c>
      <c r="S6" s="332" t="s">
        <v>71</v>
      </c>
      <c r="T6" s="333"/>
      <c r="U6" s="318" t="str">
        <f>S4048_2_FW</f>
        <v>fw: 9.11(0.0P2)</v>
      </c>
      <c r="V6" s="319"/>
      <c r="W6" s="319"/>
      <c r="X6" s="320"/>
      <c r="Y6" s="146"/>
    </row>
    <row r="7" spans="1:25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230</v>
      </c>
      <c r="F7" s="36" t="s">
        <v>289</v>
      </c>
      <c r="G7" s="36" t="s">
        <v>224</v>
      </c>
      <c r="H7" s="38" t="s">
        <v>512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3</v>
      </c>
      <c r="Q7" s="61" t="s">
        <v>39</v>
      </c>
    </row>
    <row r="8" spans="1:25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231</v>
      </c>
      <c r="F8" s="36" t="s">
        <v>289</v>
      </c>
      <c r="G8" s="36" t="s">
        <v>225</v>
      </c>
      <c r="H8" s="38" t="s">
        <v>512</v>
      </c>
      <c r="I8" s="127" t="s">
        <v>38</v>
      </c>
      <c r="J8" s="61" t="str">
        <f>CONCATENATE(TenTunnel,",",PrivAPI,",",Storage,",",TenantBeg,"-",TenantEnd)</f>
        <v>130,140,170,201-250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4</v>
      </c>
      <c r="Q8" s="61" t="s">
        <v>39</v>
      </c>
      <c r="S8" s="315" t="s">
        <v>167</v>
      </c>
      <c r="T8" s="316"/>
      <c r="U8" s="317"/>
      <c r="V8" s="327" t="s">
        <v>287</v>
      </c>
      <c r="W8" s="328"/>
      <c r="X8" s="329"/>
      <c r="Y8" s="139"/>
    </row>
    <row r="9" spans="1:2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232</v>
      </c>
      <c r="F9" s="36" t="s">
        <v>292</v>
      </c>
      <c r="G9" s="38" t="s">
        <v>547</v>
      </c>
      <c r="H9" s="38" t="s">
        <v>512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5</v>
      </c>
      <c r="Q9" s="61" t="s">
        <v>39</v>
      </c>
      <c r="S9" s="334" t="s">
        <v>55</v>
      </c>
      <c r="T9" s="335"/>
      <c r="U9" s="336"/>
      <c r="V9" s="318"/>
      <c r="W9" s="319"/>
      <c r="X9" s="320"/>
      <c r="Y9" s="146"/>
    </row>
    <row r="10" spans="1:2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233</v>
      </c>
      <c r="F10" s="36" t="s">
        <v>292</v>
      </c>
      <c r="G10" s="38" t="s">
        <v>214</v>
      </c>
      <c r="H10" s="38" t="s">
        <v>512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6</v>
      </c>
      <c r="Q10" s="61" t="s">
        <v>39</v>
      </c>
      <c r="S10" s="337" t="s">
        <v>56</v>
      </c>
      <c r="T10" s="338"/>
      <c r="U10" s="339"/>
      <c r="V10" s="318">
        <v>20480</v>
      </c>
      <c r="W10" s="319"/>
      <c r="X10" s="320"/>
      <c r="Y10" s="146"/>
    </row>
    <row r="11" spans="1:2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234</v>
      </c>
      <c r="F11" s="36" t="s">
        <v>292</v>
      </c>
      <c r="G11" s="38" t="s">
        <v>215</v>
      </c>
      <c r="H11" s="38" t="s">
        <v>512</v>
      </c>
      <c r="I11" s="127" t="s">
        <v>38</v>
      </c>
      <c r="J11" s="128" t="str">
        <f>CONCATENATE(TenTunnel,",",PrivAPI,",",TenantBeg,"-",TenantEnd)</f>
        <v>130,140,201-250</v>
      </c>
      <c r="K11" s="130" t="s">
        <v>377</v>
      </c>
      <c r="L11" s="130" t="s">
        <v>301</v>
      </c>
      <c r="M11" s="130" t="s">
        <v>304</v>
      </c>
      <c r="N11" s="130">
        <v>9216</v>
      </c>
      <c r="O11" s="130" t="s">
        <v>302</v>
      </c>
      <c r="P11" s="48">
        <v>7</v>
      </c>
      <c r="Q11" s="61" t="s">
        <v>39</v>
      </c>
    </row>
    <row r="12" spans="1:2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235</v>
      </c>
      <c r="F12" s="36" t="s">
        <v>37</v>
      </c>
      <c r="G12" s="38" t="s">
        <v>372</v>
      </c>
      <c r="H12" s="127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S12" s="315" t="s">
        <v>59</v>
      </c>
      <c r="T12" s="316"/>
      <c r="U12" s="317"/>
      <c r="V12" s="318"/>
      <c r="W12" s="319"/>
      <c r="X12" s="320"/>
      <c r="Y12" s="146"/>
    </row>
    <row r="13" spans="1:25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236</v>
      </c>
      <c r="F13" s="36" t="s">
        <v>37</v>
      </c>
      <c r="G13" s="38" t="s">
        <v>372</v>
      </c>
      <c r="H13" s="127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S13" s="321" t="s">
        <v>60</v>
      </c>
      <c r="T13" s="322"/>
      <c r="U13" s="323"/>
      <c r="V13" s="327">
        <f>VLTDOMAIN</f>
        <v>1</v>
      </c>
      <c r="W13" s="328"/>
      <c r="X13" s="329"/>
      <c r="Y13" s="139"/>
    </row>
    <row r="14" spans="1:25">
      <c r="A14" s="307" t="s">
        <v>63</v>
      </c>
      <c r="B14" s="306"/>
      <c r="E14" s="36" t="s">
        <v>237</v>
      </c>
      <c r="F14" s="36" t="s">
        <v>37</v>
      </c>
      <c r="G14" s="38" t="s">
        <v>372</v>
      </c>
      <c r="H14" s="127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S14" s="321" t="s">
        <v>166</v>
      </c>
      <c r="T14" s="322"/>
      <c r="U14" s="323"/>
      <c r="V14" s="318">
        <v>2</v>
      </c>
      <c r="W14" s="319"/>
      <c r="X14" s="320"/>
      <c r="Y14" s="146"/>
    </row>
    <row r="15" spans="1:25">
      <c r="A15" s="39" t="s">
        <v>36</v>
      </c>
      <c r="B15" s="39" t="s">
        <v>64</v>
      </c>
      <c r="E15" s="36" t="s">
        <v>238</v>
      </c>
      <c r="F15" s="36" t="s">
        <v>37</v>
      </c>
      <c r="G15" s="38" t="s">
        <v>372</v>
      </c>
      <c r="H15" s="127"/>
      <c r="I15" s="127" t="s">
        <v>38</v>
      </c>
      <c r="J15" s="128"/>
      <c r="K15" s="128"/>
      <c r="L15" s="130"/>
      <c r="M15" s="130"/>
      <c r="N15" s="130"/>
      <c r="O15" s="130"/>
      <c r="P15" s="48"/>
      <c r="Q15" s="61"/>
      <c r="S15" s="315" t="s">
        <v>67</v>
      </c>
      <c r="T15" s="316"/>
      <c r="U15" s="317"/>
      <c r="V15" s="318">
        <v>1</v>
      </c>
      <c r="W15" s="319"/>
      <c r="X15" s="320"/>
      <c r="Y15" s="146"/>
    </row>
    <row r="16" spans="1:25">
      <c r="A16" s="39" t="s">
        <v>370</v>
      </c>
      <c r="B16" s="39" t="str">
        <f>S4048_2_OOB_IP</f>
        <v>192.168.110.3</v>
      </c>
      <c r="E16" s="36" t="s">
        <v>239</v>
      </c>
      <c r="F16" s="36" t="s">
        <v>292</v>
      </c>
      <c r="G16" s="38" t="s">
        <v>548</v>
      </c>
      <c r="H16" s="38" t="s">
        <v>513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12</v>
      </c>
      <c r="Q16" s="61" t="s">
        <v>39</v>
      </c>
    </row>
    <row r="17" spans="1:25">
      <c r="A17" s="39">
        <f>OOB</f>
        <v>110</v>
      </c>
      <c r="B17" s="39"/>
      <c r="E17" s="36" t="s">
        <v>240</v>
      </c>
      <c r="F17" s="36" t="s">
        <v>292</v>
      </c>
      <c r="G17" s="38" t="s">
        <v>216</v>
      </c>
      <c r="H17" s="38" t="s">
        <v>513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13</v>
      </c>
      <c r="Q17" s="61" t="s">
        <v>39</v>
      </c>
      <c r="S17" s="311" t="s">
        <v>70</v>
      </c>
      <c r="T17" s="312"/>
      <c r="U17" s="312"/>
      <c r="V17" s="312"/>
      <c r="W17" s="312"/>
      <c r="X17" s="313"/>
      <c r="Y17" s="140"/>
    </row>
    <row r="18" spans="1:25">
      <c r="A18" s="39">
        <f>Provisioner</f>
        <v>120</v>
      </c>
      <c r="B18" s="39"/>
      <c r="E18" s="36" t="s">
        <v>241</v>
      </c>
      <c r="F18" s="36" t="s">
        <v>292</v>
      </c>
      <c r="G18" s="38" t="s">
        <v>217</v>
      </c>
      <c r="H18" s="38" t="s">
        <v>513</v>
      </c>
      <c r="I18" s="127" t="s">
        <v>38</v>
      </c>
      <c r="J18" s="127">
        <f>Storage</f>
        <v>170</v>
      </c>
      <c r="K18" s="130" t="s">
        <v>377</v>
      </c>
      <c r="L18" s="130" t="s">
        <v>301</v>
      </c>
      <c r="M18" s="130" t="s">
        <v>304</v>
      </c>
      <c r="N18" s="130">
        <v>9216</v>
      </c>
      <c r="O18" s="130" t="s">
        <v>302</v>
      </c>
      <c r="P18" s="48">
        <v>14</v>
      </c>
      <c r="Q18" s="61" t="s">
        <v>39</v>
      </c>
      <c r="S18" s="290"/>
      <c r="T18" s="291"/>
      <c r="U18" s="291"/>
      <c r="V18" s="291"/>
      <c r="W18" s="291"/>
      <c r="X18" s="292"/>
      <c r="Y18" s="141"/>
    </row>
    <row r="19" spans="1:25">
      <c r="A19" s="39">
        <f>PrivAPI</f>
        <v>140</v>
      </c>
      <c r="B19" s="39"/>
      <c r="E19" s="36" t="s">
        <v>242</v>
      </c>
      <c r="F19" s="36" t="s">
        <v>37</v>
      </c>
      <c r="G19" s="38" t="s">
        <v>372</v>
      </c>
      <c r="H19" s="127"/>
      <c r="I19" s="127"/>
      <c r="J19" s="128"/>
      <c r="K19" s="128"/>
      <c r="L19" s="130"/>
      <c r="M19" s="130"/>
      <c r="N19" s="130"/>
      <c r="O19" s="130"/>
      <c r="P19" s="48" t="s">
        <v>38</v>
      </c>
      <c r="Q19" s="48" t="s">
        <v>38</v>
      </c>
      <c r="S19" s="293"/>
      <c r="T19" s="294"/>
      <c r="U19" s="294"/>
      <c r="V19" s="294"/>
      <c r="W19" s="294"/>
      <c r="X19" s="295"/>
      <c r="Y19" s="141"/>
    </row>
    <row r="20" spans="1:25">
      <c r="A20" s="39">
        <f>Storage</f>
        <v>170</v>
      </c>
      <c r="B20" s="39"/>
      <c r="E20" s="36" t="s">
        <v>243</v>
      </c>
      <c r="F20" s="36" t="s">
        <v>37</v>
      </c>
      <c r="G20" s="38" t="s">
        <v>372</v>
      </c>
      <c r="H20" s="121"/>
      <c r="I20" s="121"/>
      <c r="J20" s="48"/>
      <c r="K20" s="48"/>
      <c r="L20" s="130"/>
      <c r="M20" s="130"/>
      <c r="N20" s="130"/>
      <c r="O20" s="130"/>
      <c r="P20" s="48" t="s">
        <v>38</v>
      </c>
      <c r="Q20" s="48" t="s">
        <v>38</v>
      </c>
      <c r="S20" s="290"/>
      <c r="T20" s="291"/>
      <c r="U20" s="291"/>
      <c r="V20" s="291"/>
      <c r="W20" s="291"/>
      <c r="X20" s="292"/>
      <c r="Y20" s="141"/>
    </row>
    <row r="21" spans="1:25">
      <c r="A21" s="39">
        <f>CephCluster</f>
        <v>180</v>
      </c>
      <c r="B21" s="39"/>
      <c r="E21" s="36" t="s">
        <v>244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293"/>
      <c r="T21" s="294"/>
      <c r="U21" s="294"/>
      <c r="V21" s="294"/>
      <c r="W21" s="294"/>
      <c r="X21" s="295"/>
      <c r="Y21" s="141"/>
    </row>
    <row r="22" spans="1:25">
      <c r="A22" s="39">
        <f>ExtAPI</f>
        <v>190</v>
      </c>
      <c r="B22" s="39"/>
      <c r="E22" s="36" t="s">
        <v>245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>
      <c r="A23" s="39" t="str">
        <f>CONCATENATE(TenantBeg,"-",TenantEnd)</f>
        <v>201-250</v>
      </c>
      <c r="B23" s="39"/>
      <c r="E23" s="36" t="s">
        <v>246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>
      <c r="A24"/>
      <c r="B24"/>
      <c r="E24" s="36" t="s">
        <v>247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>
      <c r="E25" s="36" t="s">
        <v>248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>
      <c r="E26" s="36" t="s">
        <v>249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>
      <c r="E27" s="36" t="s">
        <v>250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>
      <c r="E28" s="36" t="s">
        <v>251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>
      <c r="C29" s="124"/>
      <c r="E29" s="36" t="s">
        <v>252</v>
      </c>
      <c r="F29" s="36" t="s">
        <v>289</v>
      </c>
      <c r="G29" s="36" t="s">
        <v>223</v>
      </c>
      <c r="H29" s="38" t="s">
        <v>514</v>
      </c>
      <c r="I29" s="127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>
      <c r="E30" s="36" t="s">
        <v>253</v>
      </c>
      <c r="F30" s="36" t="s">
        <v>289</v>
      </c>
      <c r="G30" s="36" t="s">
        <v>546</v>
      </c>
      <c r="H30" s="38" t="s">
        <v>514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>
      <c r="E31" s="36" t="s">
        <v>254</v>
      </c>
      <c r="F31" s="36" t="s">
        <v>289</v>
      </c>
      <c r="G31" s="36" t="s">
        <v>224</v>
      </c>
      <c r="H31" s="38" t="s">
        <v>514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27</v>
      </c>
      <c r="Q31" s="61" t="s">
        <v>39</v>
      </c>
    </row>
    <row r="32" spans="1:25">
      <c r="A32" s="302"/>
      <c r="B32" s="302"/>
      <c r="C32" s="302"/>
      <c r="E32" s="36" t="s">
        <v>255</v>
      </c>
      <c r="F32" s="36" t="s">
        <v>289</v>
      </c>
      <c r="G32" s="36" t="s">
        <v>225</v>
      </c>
      <c r="H32" s="38" t="s">
        <v>514</v>
      </c>
      <c r="I32" s="127" t="s">
        <v>38</v>
      </c>
      <c r="J32" s="122" t="str">
        <f>CONCATENATE(ExtAPI,",",EXTTen)</f>
        <v>190,191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28</v>
      </c>
      <c r="Q32" s="61" t="s">
        <v>39</v>
      </c>
    </row>
    <row r="33" spans="1:17">
      <c r="A33" s="302"/>
      <c r="B33" s="302"/>
      <c r="C33" s="302"/>
      <c r="E33" s="36" t="s">
        <v>256</v>
      </c>
      <c r="F33" s="36" t="s">
        <v>292</v>
      </c>
      <c r="G33" s="38" t="s">
        <v>547</v>
      </c>
      <c r="H33" s="38" t="s">
        <v>514</v>
      </c>
      <c r="I33" s="127" t="s">
        <v>38</v>
      </c>
      <c r="J33" s="127">
        <f t="shared" ref="J33:J35" si="0">Storage</f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29</v>
      </c>
      <c r="Q33" s="61" t="s">
        <v>39</v>
      </c>
    </row>
    <row r="34" spans="1:17">
      <c r="A34" s="302"/>
      <c r="B34" s="302"/>
      <c r="C34" s="302"/>
      <c r="E34" s="36" t="s">
        <v>257</v>
      </c>
      <c r="F34" s="36" t="s">
        <v>292</v>
      </c>
      <c r="G34" s="38" t="s">
        <v>214</v>
      </c>
      <c r="H34" s="38" t="s">
        <v>514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30</v>
      </c>
      <c r="Q34" s="61" t="s">
        <v>39</v>
      </c>
    </row>
    <row r="35" spans="1:17">
      <c r="E35" s="36" t="s">
        <v>258</v>
      </c>
      <c r="F35" s="36" t="s">
        <v>292</v>
      </c>
      <c r="G35" s="38" t="s">
        <v>215</v>
      </c>
      <c r="H35" s="38" t="s">
        <v>514</v>
      </c>
      <c r="I35" s="127" t="s">
        <v>38</v>
      </c>
      <c r="J35" s="127">
        <f t="shared" si="0"/>
        <v>170</v>
      </c>
      <c r="K35" s="61" t="s">
        <v>378</v>
      </c>
      <c r="L35" s="130" t="s">
        <v>301</v>
      </c>
      <c r="M35" s="130" t="s">
        <v>304</v>
      </c>
      <c r="N35" s="130">
        <v>9216</v>
      </c>
      <c r="O35" s="130" t="s">
        <v>302</v>
      </c>
      <c r="P35" s="48">
        <v>31</v>
      </c>
      <c r="Q35" s="61" t="s">
        <v>39</v>
      </c>
    </row>
    <row r="36" spans="1:17">
      <c r="A36" s="314" t="s">
        <v>399</v>
      </c>
      <c r="B36" s="314"/>
      <c r="E36" s="36" t="s">
        <v>259</v>
      </c>
      <c r="F36" s="36" t="s">
        <v>37</v>
      </c>
      <c r="G36" s="38" t="s">
        <v>372</v>
      </c>
      <c r="H36" s="127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>
      <c r="A37" s="314"/>
      <c r="B37" s="314"/>
      <c r="E37" s="36" t="s">
        <v>260</v>
      </c>
      <c r="F37" s="36" t="s">
        <v>37</v>
      </c>
      <c r="G37" s="38" t="s">
        <v>372</v>
      </c>
      <c r="H37" s="127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>
      <c r="A38" s="281" t="s">
        <v>65</v>
      </c>
      <c r="B38" s="282"/>
      <c r="E38" s="36" t="s">
        <v>261</v>
      </c>
      <c r="F38" s="36" t="s">
        <v>37</v>
      </c>
      <c r="G38" s="38" t="s">
        <v>372</v>
      </c>
      <c r="H38" s="127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>
      <c r="A39" s="39" t="s">
        <v>49</v>
      </c>
      <c r="B39" s="39" t="s">
        <v>40</v>
      </c>
      <c r="E39" s="36" t="s">
        <v>262</v>
      </c>
      <c r="F39" s="36" t="s">
        <v>37</v>
      </c>
      <c r="G39" s="38" t="s">
        <v>372</v>
      </c>
      <c r="H39" s="127"/>
      <c r="I39" s="127" t="s">
        <v>38</v>
      </c>
      <c r="J39" s="48"/>
      <c r="K39" s="48"/>
      <c r="L39" s="130"/>
      <c r="M39" s="130"/>
      <c r="N39" s="130"/>
      <c r="O39" s="130"/>
      <c r="P39" s="48"/>
      <c r="Q39" s="61"/>
    </row>
    <row r="40" spans="1:17">
      <c r="A40" s="39" t="s">
        <v>66</v>
      </c>
      <c r="B40" s="39"/>
      <c r="E40" s="36" t="s">
        <v>263</v>
      </c>
      <c r="F40" s="36" t="s">
        <v>292</v>
      </c>
      <c r="G40" s="38" t="s">
        <v>548</v>
      </c>
      <c r="H40" s="38" t="s">
        <v>515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36</v>
      </c>
      <c r="Q40" s="61" t="s">
        <v>39</v>
      </c>
    </row>
    <row r="41" spans="1:17">
      <c r="A41" s="39"/>
      <c r="B41" s="39"/>
      <c r="E41" s="36" t="s">
        <v>264</v>
      </c>
      <c r="F41" s="36" t="s">
        <v>292</v>
      </c>
      <c r="G41" s="38" t="s">
        <v>216</v>
      </c>
      <c r="H41" s="38" t="s">
        <v>515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37</v>
      </c>
      <c r="Q41" s="61" t="s">
        <v>39</v>
      </c>
    </row>
    <row r="42" spans="1:17">
      <c r="A42" s="39"/>
      <c r="B42" s="39"/>
      <c r="E42" s="36" t="s">
        <v>265</v>
      </c>
      <c r="F42" s="36" t="s">
        <v>292</v>
      </c>
      <c r="G42" s="38" t="s">
        <v>217</v>
      </c>
      <c r="H42" s="38" t="s">
        <v>515</v>
      </c>
      <c r="I42" s="127" t="s">
        <v>38</v>
      </c>
      <c r="J42" s="127">
        <f>CephCluster</f>
        <v>180</v>
      </c>
      <c r="K42" s="61" t="s">
        <v>378</v>
      </c>
      <c r="L42" s="130" t="s">
        <v>301</v>
      </c>
      <c r="M42" s="130" t="s">
        <v>304</v>
      </c>
      <c r="N42" s="130">
        <v>9216</v>
      </c>
      <c r="O42" s="130" t="s">
        <v>302</v>
      </c>
      <c r="P42" s="48">
        <v>38</v>
      </c>
      <c r="Q42" s="61" t="s">
        <v>39</v>
      </c>
    </row>
    <row r="43" spans="1:17">
      <c r="E43" s="36" t="s">
        <v>266</v>
      </c>
      <c r="F43" s="36" t="s">
        <v>37</v>
      </c>
      <c r="G43" s="38" t="s">
        <v>372</v>
      </c>
      <c r="H43" s="121"/>
      <c r="I43" s="127" t="s">
        <v>38</v>
      </c>
      <c r="J43" s="48"/>
      <c r="K43" s="61"/>
      <c r="L43" s="130"/>
      <c r="M43" s="130"/>
      <c r="N43" s="130"/>
      <c r="O43" s="130"/>
      <c r="P43" s="48"/>
      <c r="Q43" s="61"/>
    </row>
    <row r="44" spans="1:17">
      <c r="E44" s="36" t="s">
        <v>267</v>
      </c>
      <c r="F44" s="36" t="s">
        <v>37</v>
      </c>
      <c r="G44" s="38" t="s">
        <v>372</v>
      </c>
      <c r="H44" s="121"/>
      <c r="I44" s="127" t="s">
        <v>38</v>
      </c>
      <c r="J44" s="48"/>
      <c r="K44" s="48"/>
      <c r="L44" s="130"/>
      <c r="M44" s="130"/>
      <c r="N44" s="130"/>
      <c r="O44" s="130"/>
      <c r="P44" s="48"/>
      <c r="Q44" s="61"/>
    </row>
    <row r="45" spans="1:17">
      <c r="E45" s="36" t="s">
        <v>268</v>
      </c>
      <c r="F45" s="36" t="s">
        <v>292</v>
      </c>
      <c r="G45" s="38" t="s">
        <v>390</v>
      </c>
      <c r="H45" s="38" t="s">
        <v>392</v>
      </c>
      <c r="I45" s="127">
        <v>170</v>
      </c>
      <c r="J45" s="128" t="s">
        <v>38</v>
      </c>
      <c r="K45" s="128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>
      <c r="E46" s="36" t="s">
        <v>269</v>
      </c>
      <c r="F46" s="36" t="s">
        <v>292</v>
      </c>
      <c r="G46" s="38" t="s">
        <v>390</v>
      </c>
      <c r="H46" s="38" t="s">
        <v>394</v>
      </c>
      <c r="I46" s="37">
        <v>170</v>
      </c>
      <c r="J46" s="61" t="s">
        <v>38</v>
      </c>
      <c r="K46" s="61" t="s">
        <v>385</v>
      </c>
      <c r="L46" s="130" t="s">
        <v>301</v>
      </c>
      <c r="M46" s="130" t="s">
        <v>304</v>
      </c>
      <c r="N46" s="130">
        <v>9216</v>
      </c>
      <c r="O46" s="130" t="s">
        <v>302</v>
      </c>
      <c r="P46" s="48" t="s">
        <v>38</v>
      </c>
      <c r="Q46" s="61" t="s">
        <v>384</v>
      </c>
    </row>
    <row r="47" spans="1:17">
      <c r="E47" s="36" t="s">
        <v>270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271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>
      <c r="C49" s="124"/>
      <c r="E49" s="36" t="s">
        <v>272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>
      <c r="C50" s="124"/>
      <c r="E50" s="36" t="s">
        <v>273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>
      <c r="A51" s="124"/>
      <c r="B51" s="124"/>
      <c r="C51" s="124"/>
      <c r="E51" s="36" t="s">
        <v>274</v>
      </c>
      <c r="F51" s="36" t="s">
        <v>374</v>
      </c>
      <c r="G51" s="38" t="s">
        <v>387</v>
      </c>
      <c r="H51" s="54" t="s">
        <v>375</v>
      </c>
      <c r="I51" s="37"/>
      <c r="J51" s="123" t="str">
        <f>CONCATENATE(ExtAPI,",",EXTTen)</f>
        <v>190,191</v>
      </c>
      <c r="K51" s="123"/>
      <c r="L51" s="130" t="s">
        <v>301</v>
      </c>
      <c r="M51" s="130" t="s">
        <v>287</v>
      </c>
      <c r="N51" s="130">
        <v>9216</v>
      </c>
      <c r="O51" s="130" t="s">
        <v>302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>
      <c r="A52" s="124"/>
      <c r="B52" s="124"/>
      <c r="C52" s="124"/>
      <c r="E52" s="36" t="s">
        <v>275</v>
      </c>
      <c r="F52" s="36" t="s">
        <v>289</v>
      </c>
      <c r="G52" s="38" t="s">
        <v>294</v>
      </c>
      <c r="H52" s="36" t="s">
        <v>386</v>
      </c>
      <c r="I52" s="121"/>
      <c r="J52" s="123" t="str">
        <f>CONCATENATE(OOB,",",Provisioner,",",ExtAPI)</f>
        <v>110,120,190</v>
      </c>
      <c r="K52" s="123"/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>
      <c r="A53" s="124"/>
      <c r="B53" s="124"/>
      <c r="C53" s="124"/>
      <c r="E53" s="54" t="s">
        <v>276</v>
      </c>
      <c r="F53" s="145" t="s">
        <v>290</v>
      </c>
      <c r="G53" s="38" t="s">
        <v>293</v>
      </c>
      <c r="H53" s="54" t="s">
        <v>276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  <c r="S53" s="124"/>
      <c r="T53" s="124"/>
      <c r="U53" s="124"/>
      <c r="V53" s="124"/>
      <c r="W53" s="124"/>
      <c r="X53" s="124"/>
      <c r="Y53" s="124"/>
    </row>
    <row r="54" spans="1:25">
      <c r="A54" s="124"/>
      <c r="B54" s="124"/>
      <c r="C54" s="124"/>
      <c r="E54" s="54" t="s">
        <v>277</v>
      </c>
      <c r="F54" s="145" t="s">
        <v>290</v>
      </c>
      <c r="G54" s="38" t="s">
        <v>293</v>
      </c>
      <c r="H54" s="54" t="s">
        <v>277</v>
      </c>
      <c r="I54" s="37"/>
      <c r="J54" s="48"/>
      <c r="K54" s="61" t="s">
        <v>380</v>
      </c>
      <c r="L54" s="130" t="s">
        <v>301</v>
      </c>
      <c r="M54" s="130" t="s">
        <v>287</v>
      </c>
      <c r="N54" s="130">
        <v>9216</v>
      </c>
      <c r="O54" s="130" t="s">
        <v>305</v>
      </c>
      <c r="P54" s="48">
        <v>100</v>
      </c>
      <c r="Q54" s="61" t="s">
        <v>303</v>
      </c>
      <c r="S54" s="124"/>
      <c r="T54" s="124"/>
      <c r="U54" s="124"/>
      <c r="V54" s="124"/>
      <c r="W54" s="124"/>
      <c r="X54" s="124"/>
      <c r="Y54" s="124"/>
    </row>
    <row r="55" spans="1:25">
      <c r="A55" s="124"/>
      <c r="B55" s="124"/>
      <c r="C55" s="124"/>
      <c r="E55" s="54" t="s">
        <v>278</v>
      </c>
      <c r="F55" s="36" t="s">
        <v>374</v>
      </c>
      <c r="G55" s="38" t="s">
        <v>388</v>
      </c>
      <c r="H55" s="54" t="s">
        <v>375</v>
      </c>
      <c r="I55" s="37"/>
      <c r="J55" s="123" t="str">
        <f>CONCATENATE(ExtAPI,",",EXTTen)</f>
        <v>190,191</v>
      </c>
      <c r="K55" s="123"/>
      <c r="L55" s="130" t="s">
        <v>301</v>
      </c>
      <c r="M55" s="130" t="s">
        <v>287</v>
      </c>
      <c r="N55" s="130">
        <v>9216</v>
      </c>
      <c r="O55" s="130" t="s">
        <v>302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>
      <c r="A57" s="124"/>
      <c r="B57" s="124"/>
      <c r="E57" s="54" t="s">
        <v>279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>
      <c r="A58" s="124"/>
      <c r="B58" s="124"/>
      <c r="E58" s="54" t="s">
        <v>280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>
      <c r="E59" s="54" t="s">
        <v>370</v>
      </c>
      <c r="F59" s="145" t="s">
        <v>291</v>
      </c>
      <c r="G59" s="127" t="s">
        <v>389</v>
      </c>
      <c r="H59" s="38" t="s">
        <v>357</v>
      </c>
      <c r="I59" s="127"/>
      <c r="J59" s="128" t="s">
        <v>385</v>
      </c>
      <c r="K59" s="128" t="s">
        <v>385</v>
      </c>
      <c r="L59" s="130" t="s">
        <v>301</v>
      </c>
      <c r="M59" s="128"/>
      <c r="N59" s="128"/>
      <c r="O59" s="128"/>
      <c r="P59" s="128"/>
      <c r="Q59" s="128"/>
    </row>
    <row r="66" spans="3:7">
      <c r="D66" s="148"/>
      <c r="E66" s="148"/>
      <c r="F66" s="148"/>
      <c r="G66" s="148"/>
    </row>
    <row r="67" spans="3:7">
      <c r="C67" s="148"/>
      <c r="D67" s="148"/>
      <c r="E67" s="148"/>
      <c r="F67" s="148"/>
      <c r="G67" s="148"/>
    </row>
    <row r="68" spans="3:7">
      <c r="C68" s="148"/>
      <c r="D68" s="148"/>
      <c r="E68" s="148"/>
      <c r="F68" s="148"/>
      <c r="G68" s="148"/>
    </row>
    <row r="69" spans="3:7">
      <c r="C69" s="148"/>
      <c r="D69" s="148"/>
      <c r="E69" s="148"/>
      <c r="F69" s="148"/>
      <c r="G69" s="148"/>
    </row>
    <row r="70" spans="3:7">
      <c r="C70" s="148"/>
      <c r="D70" s="148"/>
      <c r="E70" s="148"/>
      <c r="F70" s="148"/>
      <c r="G70" s="148"/>
    </row>
    <row r="71" spans="3:7">
      <c r="C71" s="148"/>
      <c r="D71" s="148"/>
      <c r="E71" s="148"/>
      <c r="F71" s="148"/>
      <c r="G71" s="148"/>
    </row>
    <row r="72" spans="3:7">
      <c r="C72" s="148"/>
      <c r="D72" s="148"/>
      <c r="E72" s="148"/>
      <c r="F72" s="148"/>
      <c r="G72" s="148"/>
    </row>
    <row r="73" spans="3:7">
      <c r="C73" s="148"/>
      <c r="D73" s="148"/>
      <c r="E73" s="148"/>
      <c r="F73" s="148"/>
      <c r="G73" s="148"/>
    </row>
    <row r="74" spans="3:7">
      <c r="C74" s="148"/>
      <c r="D74" s="148"/>
      <c r="E74" s="148"/>
      <c r="F74" s="148"/>
      <c r="G74" s="148"/>
    </row>
    <row r="75" spans="3:7">
      <c r="C75" s="148"/>
      <c r="D75" s="148"/>
      <c r="E75" s="148"/>
      <c r="F75" s="148"/>
      <c r="G75" s="148"/>
    </row>
    <row r="76" spans="3:7">
      <c r="C76" s="148"/>
      <c r="D76" s="148"/>
      <c r="E76" s="148"/>
      <c r="F76" s="148"/>
      <c r="G76" s="148"/>
    </row>
    <row r="77" spans="3:7">
      <c r="C77" s="148"/>
      <c r="D77" s="148"/>
      <c r="E77" s="148"/>
      <c r="F77" s="148"/>
      <c r="G77" s="148"/>
    </row>
    <row r="78" spans="3:7">
      <c r="C78" s="148"/>
      <c r="D78" s="148"/>
      <c r="E78" s="148"/>
      <c r="F78" s="148"/>
      <c r="G78" s="148"/>
    </row>
    <row r="79" spans="3:7">
      <c r="C79" s="148"/>
      <c r="D79" s="148"/>
      <c r="E79" s="148"/>
      <c r="F79" s="148"/>
      <c r="G79" s="148"/>
    </row>
    <row r="80" spans="3:7">
      <c r="C80" s="148"/>
      <c r="D80" s="148"/>
      <c r="E80" s="148"/>
      <c r="F80" s="148"/>
      <c r="G80" s="148"/>
    </row>
    <row r="81" spans="3:7">
      <c r="C81" s="148"/>
      <c r="D81" s="148"/>
      <c r="E81" s="148"/>
      <c r="F81" s="148"/>
      <c r="G81" s="148"/>
    </row>
    <row r="82" spans="3:7">
      <c r="C82" s="148"/>
      <c r="D82" s="148"/>
      <c r="E82" s="148"/>
      <c r="F82" s="148"/>
      <c r="G82" s="148"/>
    </row>
    <row r="83" spans="3:7">
      <c r="C83" s="148"/>
      <c r="D83" s="148"/>
      <c r="E83" s="148"/>
      <c r="F83" s="148"/>
      <c r="G83" s="148"/>
    </row>
    <row r="84" spans="3:7">
      <c r="C84" s="148"/>
      <c r="D84" s="148"/>
      <c r="E84" s="148"/>
      <c r="F84" s="148"/>
      <c r="G84" s="148"/>
    </row>
    <row r="85" spans="3:7">
      <c r="C85" s="148"/>
      <c r="D85" s="148"/>
      <c r="E85" s="148"/>
      <c r="F85" s="148"/>
      <c r="G85" s="148"/>
    </row>
    <row r="86" spans="3:7">
      <c r="C86" s="148"/>
      <c r="D86" s="148"/>
      <c r="E86" s="148"/>
      <c r="F86" s="148"/>
      <c r="G86" s="148"/>
    </row>
    <row r="87" spans="3:7">
      <c r="C87" s="148"/>
      <c r="D87" s="148"/>
      <c r="E87" s="148"/>
      <c r="F87" s="148"/>
      <c r="G87" s="148"/>
    </row>
    <row r="88" spans="3:7">
      <c r="C88" s="148"/>
      <c r="D88" s="148"/>
      <c r="E88" s="148"/>
      <c r="F88" s="148"/>
      <c r="G88" s="148"/>
    </row>
    <row r="89" spans="3:7">
      <c r="C89" s="148"/>
    </row>
  </sheetData>
  <mergeCells count="38"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  <mergeCell ref="S8:U8"/>
    <mergeCell ref="E2:Q2"/>
    <mergeCell ref="E3:F3"/>
    <mergeCell ref="G3:H3"/>
    <mergeCell ref="I3:J3"/>
    <mergeCell ref="P3:Q3"/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40625" defaultRowHeight="12.75"/>
  <cols>
    <col min="1" max="1" width="1.5703125" style="66" customWidth="1"/>
    <col min="2" max="4" width="15.7109375" style="66" customWidth="1"/>
    <col min="5" max="5" width="7.7109375" style="66" customWidth="1"/>
    <col min="6" max="7" width="15.7109375" style="66" customWidth="1"/>
    <col min="8" max="8" width="8.7109375" style="66" customWidth="1"/>
    <col min="9" max="9" width="4" style="66" customWidth="1"/>
    <col min="10" max="10" width="0.7109375" style="66" customWidth="1"/>
    <col min="11" max="11" width="23.140625" style="96" customWidth="1"/>
    <col min="12" max="12" width="29.28515625" style="96" customWidth="1"/>
    <col min="13" max="13" width="66.28515625" style="96" customWidth="1"/>
    <col min="14" max="16384" width="9.140625" style="66"/>
  </cols>
  <sheetData>
    <row r="1" spans="1:14" s="71" customFormat="1" ht="4.5" customHeight="1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>
      <c r="A2" s="72"/>
      <c r="B2" s="259" t="s">
        <v>139</v>
      </c>
      <c r="C2" s="255"/>
      <c r="D2" s="255"/>
      <c r="E2" s="255"/>
      <c r="F2" s="255"/>
      <c r="G2" s="255"/>
      <c r="H2" s="256"/>
      <c r="I2" s="72"/>
      <c r="J2" s="72"/>
      <c r="K2" s="72"/>
      <c r="L2" s="72"/>
      <c r="M2" s="72"/>
      <c r="N2" s="72"/>
    </row>
    <row r="3" spans="1:14" s="73" customFormat="1" ht="19.5" customHeight="1" thickBot="1">
      <c r="A3" s="72"/>
      <c r="B3" s="248" t="s">
        <v>140</v>
      </c>
      <c r="C3" s="249"/>
      <c r="D3" s="250"/>
      <c r="E3" s="248" t="s">
        <v>141</v>
      </c>
      <c r="F3" s="249"/>
      <c r="G3" s="249"/>
      <c r="H3" s="250"/>
      <c r="I3" s="72"/>
      <c r="J3" s="72"/>
      <c r="K3" s="260" t="s">
        <v>142</v>
      </c>
      <c r="L3" s="261"/>
      <c r="M3" s="262"/>
      <c r="N3" s="72"/>
    </row>
    <row r="4" spans="1:14" s="73" customFormat="1" ht="20.25" customHeight="1">
      <c r="A4" s="72"/>
      <c r="B4" s="245"/>
      <c r="C4" s="246"/>
      <c r="D4" s="247"/>
      <c r="E4" s="229"/>
      <c r="F4" s="230"/>
      <c r="G4" s="230"/>
      <c r="H4" s="231"/>
      <c r="I4" s="72"/>
      <c r="J4" s="72"/>
      <c r="K4" s="263"/>
      <c r="L4" s="264"/>
      <c r="M4" s="265"/>
      <c r="N4" s="72"/>
    </row>
    <row r="5" spans="1:14" s="73" customFormat="1" ht="15" customHeight="1">
      <c r="A5" s="72"/>
      <c r="B5" s="248" t="s">
        <v>200</v>
      </c>
      <c r="C5" s="249"/>
      <c r="D5" s="249"/>
      <c r="E5" s="248" t="s">
        <v>143</v>
      </c>
      <c r="F5" s="249"/>
      <c r="G5" s="249"/>
      <c r="H5" s="250"/>
      <c r="I5" s="72"/>
      <c r="J5" s="74"/>
      <c r="K5" s="266"/>
      <c r="L5" s="267"/>
      <c r="M5" s="268"/>
      <c r="N5" s="72"/>
    </row>
    <row r="6" spans="1:14" s="73" customFormat="1" ht="15.75" customHeight="1">
      <c r="A6" s="72"/>
      <c r="B6" s="272"/>
      <c r="C6" s="273"/>
      <c r="D6" s="273"/>
      <c r="E6" s="274"/>
      <c r="F6" s="274"/>
      <c r="G6" s="274"/>
      <c r="H6" s="274"/>
      <c r="I6" s="72"/>
      <c r="J6" s="74"/>
      <c r="K6" s="266"/>
      <c r="L6" s="267"/>
      <c r="M6" s="268"/>
      <c r="N6" s="72"/>
    </row>
    <row r="7" spans="1:14" s="73" customFormat="1" ht="15.75" customHeight="1">
      <c r="A7" s="72"/>
      <c r="B7" s="275"/>
      <c r="C7" s="275"/>
      <c r="D7" s="275"/>
      <c r="E7" s="276"/>
      <c r="F7" s="276"/>
      <c r="G7" s="276"/>
      <c r="H7" s="276"/>
      <c r="I7" s="72"/>
      <c r="J7" s="72"/>
      <c r="K7" s="266"/>
      <c r="L7" s="267"/>
      <c r="M7" s="268"/>
      <c r="N7" s="72"/>
    </row>
    <row r="8" spans="1:14" s="73" customFormat="1" ht="15.75" customHeight="1">
      <c r="A8" s="72"/>
      <c r="B8" s="275"/>
      <c r="C8" s="275"/>
      <c r="D8" s="275"/>
      <c r="E8" s="276"/>
      <c r="F8" s="276"/>
      <c r="G8" s="276"/>
      <c r="H8" s="276"/>
      <c r="I8" s="72"/>
      <c r="J8" s="72"/>
      <c r="K8" s="266"/>
      <c r="L8" s="267"/>
      <c r="M8" s="268"/>
      <c r="N8" s="72"/>
    </row>
    <row r="9" spans="1:14" s="73" customFormat="1" ht="15.75" customHeight="1">
      <c r="A9" s="72"/>
      <c r="B9" s="277"/>
      <c r="C9" s="277"/>
      <c r="D9" s="277"/>
      <c r="E9" s="253"/>
      <c r="F9" s="253"/>
      <c r="G9" s="253"/>
      <c r="H9" s="253"/>
      <c r="I9" s="72"/>
      <c r="J9" s="72"/>
      <c r="K9" s="266"/>
      <c r="L9" s="267"/>
      <c r="M9" s="268"/>
      <c r="N9" s="72"/>
    </row>
    <row r="10" spans="1:14" s="73" customFormat="1" ht="5.25" customHeight="1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66"/>
      <c r="L10" s="267"/>
      <c r="M10" s="268"/>
      <c r="N10" s="72"/>
    </row>
    <row r="11" spans="1:14" s="73" customFormat="1" ht="15" customHeight="1">
      <c r="A11" s="72"/>
      <c r="B11" s="254" t="s">
        <v>144</v>
      </c>
      <c r="C11" s="255"/>
      <c r="D11" s="255"/>
      <c r="E11" s="255"/>
      <c r="F11" s="255"/>
      <c r="G11" s="255"/>
      <c r="H11" s="256"/>
      <c r="I11" s="72"/>
      <c r="J11" s="72"/>
      <c r="K11" s="266"/>
      <c r="L11" s="267"/>
      <c r="M11" s="268"/>
      <c r="N11" s="72"/>
    </row>
    <row r="12" spans="1:14" s="73" customFormat="1" ht="15" customHeight="1">
      <c r="A12" s="72"/>
      <c r="B12" s="77"/>
      <c r="C12" s="248" t="s">
        <v>145</v>
      </c>
      <c r="D12" s="249"/>
      <c r="E12" s="249"/>
      <c r="F12" s="248" t="s">
        <v>146</v>
      </c>
      <c r="G12" s="249"/>
      <c r="H12" s="250"/>
      <c r="I12" s="72"/>
      <c r="J12" s="72"/>
      <c r="K12" s="266"/>
      <c r="L12" s="267"/>
      <c r="M12" s="268"/>
      <c r="N12" s="72"/>
    </row>
    <row r="13" spans="1:14" s="73" customFormat="1" ht="15" customHeight="1">
      <c r="A13" s="72"/>
      <c r="B13" s="78" t="s">
        <v>61</v>
      </c>
      <c r="C13" s="229"/>
      <c r="D13" s="230"/>
      <c r="E13" s="231"/>
      <c r="F13" s="245"/>
      <c r="G13" s="246"/>
      <c r="H13" s="247"/>
      <c r="I13" s="72"/>
      <c r="J13" s="72"/>
      <c r="K13" s="266"/>
      <c r="L13" s="267"/>
      <c r="M13" s="268"/>
      <c r="N13" s="72"/>
    </row>
    <row r="14" spans="1:14" s="73" customFormat="1" ht="15" customHeight="1">
      <c r="A14" s="72"/>
      <c r="B14" s="79" t="s">
        <v>147</v>
      </c>
      <c r="C14" s="229"/>
      <c r="D14" s="230"/>
      <c r="E14" s="231"/>
      <c r="F14" s="245"/>
      <c r="G14" s="246"/>
      <c r="H14" s="247"/>
      <c r="I14" s="72"/>
      <c r="J14" s="80"/>
      <c r="K14" s="266"/>
      <c r="L14" s="267"/>
      <c r="M14" s="268"/>
      <c r="N14" s="72"/>
    </row>
    <row r="15" spans="1:14" s="73" customFormat="1" ht="15" customHeight="1">
      <c r="A15" s="72"/>
      <c r="B15" s="79" t="s">
        <v>148</v>
      </c>
      <c r="C15" s="229"/>
      <c r="D15" s="230"/>
      <c r="E15" s="231"/>
      <c r="F15" s="245"/>
      <c r="G15" s="246"/>
      <c r="H15" s="247"/>
      <c r="I15" s="72"/>
      <c r="J15" s="72"/>
      <c r="K15" s="266"/>
      <c r="L15" s="267"/>
      <c r="M15" s="268"/>
      <c r="N15" s="72"/>
    </row>
    <row r="16" spans="1:14" s="73" customFormat="1" ht="15" customHeight="1" thickBot="1">
      <c r="A16" s="72"/>
      <c r="B16" s="79" t="s">
        <v>149</v>
      </c>
      <c r="C16" s="229"/>
      <c r="D16" s="230"/>
      <c r="E16" s="231"/>
      <c r="F16" s="245"/>
      <c r="G16" s="246"/>
      <c r="H16" s="247"/>
      <c r="I16" s="72"/>
      <c r="J16" s="72"/>
      <c r="K16" s="269"/>
      <c r="L16" s="270"/>
      <c r="M16" s="271"/>
      <c r="N16" s="72"/>
    </row>
    <row r="17" spans="1:14" s="73" customFormat="1" ht="3" customHeight="1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>
      <c r="A18" s="72"/>
      <c r="B18" s="254" t="s">
        <v>150</v>
      </c>
      <c r="C18" s="257"/>
      <c r="D18" s="257"/>
      <c r="E18" s="257"/>
      <c r="F18" s="257"/>
      <c r="G18" s="257"/>
      <c r="H18" s="258"/>
      <c r="I18" s="72"/>
      <c r="J18" s="72"/>
      <c r="K18" s="72"/>
      <c r="L18" s="72"/>
      <c r="M18" s="72"/>
      <c r="N18" s="72"/>
    </row>
    <row r="19" spans="1:14" s="73" customFormat="1" ht="15" customHeight="1">
      <c r="A19" s="72"/>
      <c r="B19" s="81"/>
      <c r="C19" s="248" t="s">
        <v>151</v>
      </c>
      <c r="D19" s="249"/>
      <c r="E19" s="249"/>
      <c r="F19" s="248" t="s">
        <v>152</v>
      </c>
      <c r="G19" s="249"/>
      <c r="H19" s="250"/>
      <c r="I19" s="72"/>
      <c r="J19" s="72"/>
      <c r="K19" s="72"/>
      <c r="L19" s="72"/>
      <c r="M19" s="72"/>
      <c r="N19" s="72"/>
    </row>
    <row r="20" spans="1:14" s="73" customFormat="1" ht="15" customHeight="1">
      <c r="A20" s="72"/>
      <c r="B20" s="78" t="s">
        <v>61</v>
      </c>
      <c r="C20" s="229"/>
      <c r="D20" s="230"/>
      <c r="E20" s="231"/>
      <c r="F20" s="245"/>
      <c r="G20" s="246"/>
      <c r="H20" s="247"/>
      <c r="I20" s="72"/>
      <c r="J20" s="72"/>
      <c r="K20" s="72"/>
      <c r="L20" s="72"/>
      <c r="M20" s="72"/>
      <c r="N20" s="72"/>
    </row>
    <row r="21" spans="1:14" s="73" customFormat="1" ht="15" customHeight="1">
      <c r="A21" s="72"/>
      <c r="B21" s="78" t="s">
        <v>153</v>
      </c>
      <c r="C21" s="229"/>
      <c r="D21" s="230"/>
      <c r="E21" s="231"/>
      <c r="F21" s="245"/>
      <c r="G21" s="246"/>
      <c r="H21" s="247"/>
      <c r="I21" s="72"/>
      <c r="J21" s="72"/>
      <c r="K21" s="72"/>
      <c r="L21" s="72"/>
      <c r="M21" s="72"/>
      <c r="N21" s="72"/>
    </row>
    <row r="22" spans="1:14" s="73" customFormat="1" ht="15" customHeight="1">
      <c r="A22" s="72"/>
      <c r="B22" s="78" t="s">
        <v>148</v>
      </c>
      <c r="C22" s="229"/>
      <c r="D22" s="230"/>
      <c r="E22" s="231"/>
      <c r="F22" s="245"/>
      <c r="G22" s="246"/>
      <c r="H22" s="247"/>
      <c r="I22" s="72"/>
      <c r="J22" s="72"/>
      <c r="K22" s="72"/>
      <c r="L22" s="72"/>
      <c r="M22" s="72"/>
      <c r="N22" s="72"/>
    </row>
    <row r="23" spans="1:14" s="73" customFormat="1" ht="15" customHeight="1">
      <c r="A23" s="72"/>
      <c r="B23" s="79" t="s">
        <v>149</v>
      </c>
      <c r="C23" s="229"/>
      <c r="D23" s="230"/>
      <c r="E23" s="231"/>
      <c r="F23" s="245"/>
      <c r="G23" s="246"/>
      <c r="H23" s="247"/>
      <c r="I23" s="72"/>
      <c r="J23" s="72"/>
      <c r="K23" s="72"/>
      <c r="L23" s="72"/>
      <c r="M23" s="72"/>
      <c r="N23" s="72"/>
    </row>
    <row r="24" spans="1:14" s="73" customFormat="1" ht="15" customHeight="1" thickBot="1">
      <c r="A24" s="72"/>
      <c r="B24" s="82"/>
      <c r="C24" s="248" t="s">
        <v>154</v>
      </c>
      <c r="D24" s="249"/>
      <c r="E24" s="249"/>
      <c r="F24" s="248" t="s">
        <v>155</v>
      </c>
      <c r="G24" s="249"/>
      <c r="H24" s="250"/>
      <c r="I24" s="72"/>
      <c r="J24" s="72"/>
      <c r="K24" s="72"/>
      <c r="L24" s="72"/>
      <c r="M24" s="72"/>
      <c r="N24" s="72"/>
    </row>
    <row r="25" spans="1:14" s="73" customFormat="1" ht="15" customHeight="1">
      <c r="A25" s="72"/>
      <c r="B25" s="78" t="s">
        <v>61</v>
      </c>
      <c r="C25" s="229"/>
      <c r="D25" s="230"/>
      <c r="E25" s="231"/>
      <c r="F25" s="245"/>
      <c r="G25" s="246"/>
      <c r="H25" s="247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>
      <c r="A26" s="72"/>
      <c r="B26" s="78" t="s">
        <v>153</v>
      </c>
      <c r="C26" s="229"/>
      <c r="D26" s="230"/>
      <c r="E26" s="231"/>
      <c r="F26" s="245"/>
      <c r="G26" s="246"/>
      <c r="H26" s="247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>
      <c r="A27" s="72"/>
      <c r="B27" s="78" t="s">
        <v>148</v>
      </c>
      <c r="C27" s="229"/>
      <c r="D27" s="230"/>
      <c r="E27" s="231"/>
      <c r="F27" s="245"/>
      <c r="G27" s="246"/>
      <c r="H27" s="247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>
      <c r="A28" s="72"/>
      <c r="B28" s="79" t="s">
        <v>149</v>
      </c>
      <c r="C28" s="229"/>
      <c r="D28" s="230"/>
      <c r="E28" s="231"/>
      <c r="F28" s="245"/>
      <c r="G28" s="246"/>
      <c r="H28" s="247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>
      <c r="A29" s="72"/>
      <c r="B29" s="78" t="s">
        <v>160</v>
      </c>
      <c r="C29" s="236"/>
      <c r="D29" s="251"/>
      <c r="E29" s="252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>
      <c r="A30" s="72"/>
      <c r="B30" s="82"/>
      <c r="C30" s="248" t="s">
        <v>161</v>
      </c>
      <c r="D30" s="249"/>
      <c r="E30" s="250"/>
      <c r="F30" s="248" t="s">
        <v>201</v>
      </c>
      <c r="G30" s="249"/>
      <c r="H30" s="250"/>
      <c r="I30" s="72"/>
      <c r="J30" s="72"/>
      <c r="K30" s="91"/>
      <c r="L30" s="91"/>
      <c r="M30" s="91"/>
      <c r="N30" s="72"/>
    </row>
    <row r="31" spans="1:14" ht="15.75" customHeight="1">
      <c r="A31" s="92"/>
      <c r="B31" s="78" t="s">
        <v>61</v>
      </c>
      <c r="C31" s="229"/>
      <c r="D31" s="230"/>
      <c r="E31" s="231"/>
      <c r="F31" s="232"/>
      <c r="G31" s="233"/>
      <c r="H31" s="234"/>
      <c r="I31" s="92"/>
      <c r="J31" s="92"/>
      <c r="K31" s="69"/>
      <c r="L31" s="69"/>
      <c r="M31" s="69"/>
      <c r="N31" s="92"/>
    </row>
    <row r="32" spans="1:14" ht="15.75" customHeight="1">
      <c r="A32" s="92"/>
      <c r="B32" s="78" t="s">
        <v>153</v>
      </c>
      <c r="C32" s="229"/>
      <c r="D32" s="230"/>
      <c r="E32" s="231"/>
      <c r="F32" s="232"/>
      <c r="G32" s="233"/>
      <c r="H32" s="234"/>
      <c r="I32" s="92"/>
      <c r="J32" s="92"/>
      <c r="K32" s="69"/>
      <c r="L32" s="69"/>
      <c r="M32" s="69"/>
      <c r="N32" s="92"/>
    </row>
    <row r="33" spans="1:14" ht="15.75" customHeight="1">
      <c r="A33" s="92"/>
      <c r="B33" s="78" t="s">
        <v>148</v>
      </c>
      <c r="C33" s="229"/>
      <c r="D33" s="230"/>
      <c r="E33" s="231"/>
      <c r="F33" s="232"/>
      <c r="G33" s="233"/>
      <c r="H33" s="234"/>
      <c r="I33" s="92"/>
      <c r="J33" s="92"/>
      <c r="K33" s="69"/>
      <c r="L33" s="69"/>
      <c r="M33" s="69"/>
      <c r="N33" s="92"/>
    </row>
    <row r="34" spans="1:14" ht="15" customHeight="1">
      <c r="A34" s="92"/>
      <c r="B34" s="79" t="s">
        <v>149</v>
      </c>
      <c r="C34" s="229"/>
      <c r="D34" s="230"/>
      <c r="E34" s="231"/>
      <c r="F34" s="235"/>
      <c r="G34" s="233"/>
      <c r="H34" s="234"/>
      <c r="I34" s="92"/>
      <c r="J34" s="92"/>
      <c r="K34" s="69"/>
      <c r="L34" s="69"/>
      <c r="M34" s="69"/>
      <c r="N34" s="92"/>
    </row>
    <row r="35" spans="1:14" ht="15.75" customHeight="1">
      <c r="A35" s="92"/>
      <c r="B35" s="79" t="s">
        <v>162</v>
      </c>
      <c r="C35" s="236"/>
      <c r="D35" s="237"/>
      <c r="E35" s="238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>
      <c r="A37" s="92"/>
      <c r="B37" s="239" t="s">
        <v>163</v>
      </c>
      <c r="C37" s="240"/>
      <c r="D37" s="240"/>
      <c r="E37" s="241"/>
      <c r="F37" s="93"/>
      <c r="G37" s="93"/>
      <c r="H37" s="93"/>
      <c r="I37" s="92"/>
      <c r="J37" s="92"/>
      <c r="K37" s="69"/>
      <c r="L37" s="69"/>
      <c r="M37" s="69"/>
      <c r="N37" s="92"/>
    </row>
    <row r="38" spans="1:14">
      <c r="A38" s="92"/>
      <c r="B38" s="242" t="s">
        <v>164</v>
      </c>
      <c r="C38" s="243"/>
      <c r="D38" s="244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>
      <c r="A39" s="92"/>
      <c r="B39" s="226" t="s">
        <v>165</v>
      </c>
      <c r="C39" s="227"/>
      <c r="D39" s="228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9" priority="7">
      <formula>B4=""</formula>
    </cfRule>
  </conditionalFormatting>
  <conditionalFormatting sqref="B6:H9">
    <cfRule type="expression" dxfId="168" priority="6">
      <formula>B$6=""</formula>
    </cfRule>
  </conditionalFormatting>
  <conditionalFormatting sqref="C13:H16">
    <cfRule type="expression" dxfId="167" priority="5">
      <formula>C13=""</formula>
    </cfRule>
  </conditionalFormatting>
  <conditionalFormatting sqref="C20:H23">
    <cfRule type="expression" dxfId="166" priority="4">
      <formula>C20=""</formula>
    </cfRule>
  </conditionalFormatting>
  <conditionalFormatting sqref="C25:H28">
    <cfRule type="expression" dxfId="165" priority="3">
      <formula>C25=""</formula>
    </cfRule>
  </conditionalFormatting>
  <conditionalFormatting sqref="C31:E34">
    <cfRule type="expression" dxfId="164" priority="2">
      <formula>C31=""</formula>
    </cfRule>
  </conditionalFormatting>
  <conditionalFormatting sqref="F31:H34">
    <cfRule type="expression" dxfId="163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differentOddEven="1" alignWithMargins="0">
    <oddFooter>&amp;C&amp;A
&amp;F&amp;RPage &amp;P
&amp;T
&amp;D&amp;L&amp;"arial,Regular"&amp;10&amp;KAAAAAA &amp;"Arial,Regular"Dell - Internal Use - Confidential - Customer Workproduct</oddFooter>
    <evenFooter>&amp;C&amp;A
&amp;F&amp;RPage &amp;P
&amp;T
&amp;D&amp;L&amp;"arial,Regular"&amp;10&amp;KAAAAAA &amp;"Arial,Regular"Dell - Internal Use - Confidential - Customer Workproduct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40625" defaultRowHeight="15"/>
  <cols>
    <col min="1" max="1" width="5.7109375" style="59" customWidth="1"/>
    <col min="2" max="2" width="15.7109375" style="59" bestFit="1" customWidth="1"/>
    <col min="3" max="3" width="10.5703125" style="59" bestFit="1" customWidth="1"/>
    <col min="4" max="4" width="26.5703125" style="59" bestFit="1" customWidth="1"/>
    <col min="5" max="5" width="8.7109375" style="59" bestFit="1" customWidth="1"/>
    <col min="6" max="6" width="5.7109375" style="59" customWidth="1"/>
    <col min="7" max="7" width="19.85546875" style="59" bestFit="1" customWidth="1"/>
    <col min="8" max="8" width="9.140625" style="46"/>
    <col min="9" max="16384" width="9.140625" style="33"/>
  </cols>
  <sheetData>
    <row r="1" spans="1:8">
      <c r="A1" s="41"/>
      <c r="B1" s="42"/>
      <c r="C1" s="42"/>
      <c r="D1" s="42"/>
      <c r="E1" s="42"/>
      <c r="F1" s="42"/>
      <c r="G1" s="42"/>
      <c r="H1" s="43"/>
    </row>
    <row r="2" spans="1:8" ht="18.75">
      <c r="A2" s="278" t="s">
        <v>43</v>
      </c>
      <c r="B2" s="279"/>
      <c r="C2" s="279"/>
      <c r="D2" s="279"/>
      <c r="E2" s="279"/>
      <c r="F2" s="279"/>
      <c r="G2" s="279"/>
      <c r="H2" s="280"/>
    </row>
    <row r="3" spans="1:8">
      <c r="A3" s="44"/>
      <c r="B3" s="45"/>
      <c r="C3" s="45"/>
      <c r="D3" s="45"/>
      <c r="E3" s="45"/>
      <c r="F3" s="45"/>
      <c r="G3" s="45"/>
    </row>
    <row r="4" spans="1:8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>
      <c r="A5" s="44"/>
      <c r="B5" s="65"/>
      <c r="C5" s="65"/>
      <c r="D5" s="65"/>
      <c r="E5" s="65"/>
      <c r="F5" s="45"/>
      <c r="G5" s="55" t="s">
        <v>202</v>
      </c>
    </row>
    <row r="6" spans="1:8">
      <c r="A6" s="44"/>
      <c r="B6" s="65"/>
      <c r="C6" s="65"/>
      <c r="D6" s="65"/>
      <c r="E6" s="65"/>
      <c r="F6" s="45"/>
      <c r="G6" s="56" t="s">
        <v>34</v>
      </c>
    </row>
    <row r="7" spans="1:8">
      <c r="A7" s="44"/>
      <c r="B7" s="65"/>
      <c r="C7" s="65"/>
      <c r="D7" s="65"/>
      <c r="E7" s="65"/>
      <c r="F7" s="45"/>
      <c r="G7" s="57" t="s">
        <v>35</v>
      </c>
    </row>
    <row r="8" spans="1:8">
      <c r="A8" s="44"/>
      <c r="B8" s="65"/>
      <c r="C8" s="65"/>
      <c r="D8" s="65"/>
      <c r="E8" s="65"/>
      <c r="F8" s="45"/>
      <c r="G8" s="45"/>
    </row>
    <row r="9" spans="1:8">
      <c r="A9" s="44"/>
      <c r="B9" s="65"/>
      <c r="C9" s="65"/>
      <c r="D9" s="65"/>
      <c r="E9" s="65"/>
      <c r="F9" s="45"/>
      <c r="G9" s="45"/>
    </row>
    <row r="10" spans="1:8">
      <c r="A10" s="45"/>
      <c r="B10" s="58"/>
      <c r="C10" s="58"/>
      <c r="D10" s="58"/>
      <c r="E10" s="58"/>
      <c r="F10" s="45"/>
      <c r="G10" s="45"/>
    </row>
    <row r="11" spans="1:8">
      <c r="B11" s="58"/>
      <c r="C11" s="58"/>
      <c r="D11" s="58"/>
      <c r="E11" s="58"/>
    </row>
    <row r="12" spans="1:8">
      <c r="B12" s="58"/>
      <c r="C12" s="58"/>
      <c r="D12" s="58"/>
      <c r="E12" s="58"/>
    </row>
    <row r="13" spans="1:8">
      <c r="B13" s="58"/>
      <c r="C13" s="58"/>
      <c r="D13" s="58"/>
      <c r="E13" s="58"/>
    </row>
    <row r="14" spans="1:8">
      <c r="B14" s="58"/>
      <c r="C14" s="58"/>
      <c r="D14" s="58"/>
      <c r="E14" s="58"/>
    </row>
    <row r="15" spans="1:8">
      <c r="B15" s="58"/>
      <c r="C15" s="58"/>
      <c r="D15" s="58"/>
      <c r="E15" s="58"/>
    </row>
    <row r="16" spans="1:8">
      <c r="B16" s="58"/>
      <c r="C16" s="58"/>
      <c r="D16" s="58"/>
      <c r="E16" s="58"/>
    </row>
    <row r="17" spans="2:5">
      <c r="B17" s="58"/>
      <c r="C17" s="58"/>
      <c r="D17" s="58"/>
      <c r="E17" s="58"/>
    </row>
    <row r="18" spans="2:5">
      <c r="B18" s="58"/>
      <c r="C18" s="58"/>
      <c r="D18" s="58"/>
      <c r="E18" s="58"/>
    </row>
    <row r="19" spans="2:5">
      <c r="B19" s="58"/>
      <c r="C19" s="58"/>
      <c r="D19" s="58"/>
      <c r="E19" s="58"/>
    </row>
    <row r="20" spans="2:5">
      <c r="B20" s="60"/>
      <c r="C20" s="60"/>
      <c r="D20" s="60"/>
      <c r="E20" s="60"/>
    </row>
    <row r="21" spans="2:5">
      <c r="B21" s="60"/>
      <c r="C21" s="60"/>
      <c r="D21" s="60"/>
      <c r="E21" s="60"/>
    </row>
    <row r="22" spans="2:5">
      <c r="B22" s="60"/>
      <c r="C22" s="60"/>
      <c r="D22" s="60"/>
      <c r="E22" s="60"/>
    </row>
    <row r="23" spans="2:5">
      <c r="B23" s="60"/>
      <c r="C23" s="60"/>
      <c r="D23" s="60"/>
      <c r="E23" s="60"/>
    </row>
    <row r="24" spans="2:5">
      <c r="B24" s="60"/>
      <c r="C24" s="60"/>
      <c r="D24" s="60"/>
      <c r="E24" s="60"/>
    </row>
    <row r="25" spans="2:5">
      <c r="B25" s="60"/>
      <c r="C25" s="60"/>
      <c r="D25" s="60"/>
      <c r="E25" s="60"/>
    </row>
    <row r="26" spans="2:5">
      <c r="B26" s="60"/>
      <c r="C26" s="60"/>
      <c r="D26" s="60"/>
      <c r="E26" s="60"/>
    </row>
    <row r="27" spans="2:5">
      <c r="B27" s="60"/>
      <c r="C27" s="60"/>
      <c r="D27" s="60"/>
      <c r="E27" s="60"/>
    </row>
    <row r="28" spans="2:5">
      <c r="B28" s="60"/>
      <c r="C28" s="60"/>
      <c r="D28" s="60"/>
      <c r="E28" s="60"/>
    </row>
    <row r="29" spans="2:5">
      <c r="B29" s="60"/>
      <c r="C29" s="60"/>
      <c r="D29" s="60"/>
      <c r="E29" s="60"/>
    </row>
    <row r="30" spans="2:5">
      <c r="B30" s="60"/>
      <c r="C30" s="60"/>
      <c r="D30" s="60"/>
      <c r="E30" s="60"/>
    </row>
    <row r="31" spans="2:5">
      <c r="B31" s="60"/>
      <c r="C31" s="60"/>
      <c r="D31" s="60"/>
      <c r="E31" s="60"/>
    </row>
    <row r="32" spans="2:5">
      <c r="B32" s="60"/>
      <c r="C32" s="60"/>
      <c r="D32" s="60"/>
      <c r="E32" s="60"/>
    </row>
    <row r="33" spans="2:5">
      <c r="B33" s="60"/>
      <c r="C33" s="60"/>
      <c r="D33" s="60"/>
      <c r="E33" s="60"/>
    </row>
    <row r="34" spans="2:5">
      <c r="B34" s="60"/>
      <c r="C34" s="60"/>
      <c r="D34" s="60"/>
      <c r="E34" s="60"/>
    </row>
    <row r="35" spans="2:5">
      <c r="B35" s="60"/>
      <c r="C35" s="60"/>
      <c r="D35" s="60"/>
      <c r="E35" s="60"/>
    </row>
    <row r="36" spans="2:5">
      <c r="B36" s="60"/>
      <c r="C36" s="60"/>
      <c r="D36" s="60"/>
      <c r="E36" s="60"/>
    </row>
    <row r="37" spans="2:5">
      <c r="B37" s="60"/>
      <c r="C37" s="60"/>
      <c r="D37" s="60"/>
      <c r="E37" s="60"/>
    </row>
    <row r="38" spans="2:5">
      <c r="B38" s="60"/>
      <c r="C38" s="60"/>
      <c r="D38" s="60"/>
      <c r="E38" s="60"/>
    </row>
    <row r="39" spans="2:5">
      <c r="B39" s="60"/>
      <c r="C39" s="60"/>
      <c r="D39" s="60"/>
      <c r="E39" s="60"/>
    </row>
    <row r="40" spans="2:5">
      <c r="B40" s="60"/>
      <c r="C40" s="60"/>
      <c r="D40" s="60"/>
      <c r="E40" s="60"/>
    </row>
    <row r="41" spans="2:5">
      <c r="B41" s="60"/>
      <c r="C41" s="60"/>
      <c r="D41" s="60"/>
      <c r="E41" s="60"/>
    </row>
    <row r="42" spans="2:5">
      <c r="B42" s="60"/>
      <c r="C42" s="60"/>
      <c r="D42" s="60"/>
      <c r="E42" s="60"/>
    </row>
    <row r="43" spans="2:5">
      <c r="B43" s="60"/>
      <c r="C43" s="60"/>
      <c r="D43" s="60"/>
      <c r="E43" s="60"/>
    </row>
    <row r="44" spans="2:5">
      <c r="B44" s="60"/>
      <c r="C44" s="60"/>
      <c r="D44" s="60"/>
      <c r="E44" s="60"/>
    </row>
    <row r="45" spans="2:5">
      <c r="B45" s="60"/>
      <c r="C45" s="60"/>
      <c r="D45" s="60"/>
      <c r="E45" s="60"/>
    </row>
    <row r="46" spans="2:5">
      <c r="B46" s="60"/>
      <c r="C46" s="60"/>
      <c r="D46" s="60"/>
      <c r="E46" s="60"/>
    </row>
    <row r="47" spans="2:5">
      <c r="B47" s="60"/>
      <c r="C47" s="60"/>
      <c r="D47" s="60"/>
      <c r="E47" s="60"/>
    </row>
    <row r="48" spans="2:5">
      <c r="B48" s="60"/>
      <c r="C48" s="60"/>
      <c r="D48" s="60"/>
      <c r="E48" s="60"/>
    </row>
    <row r="49" spans="2:5">
      <c r="B49" s="60"/>
      <c r="C49" s="60"/>
      <c r="D49" s="60"/>
      <c r="E49" s="60"/>
    </row>
    <row r="50" spans="2:5">
      <c r="B50" s="60"/>
      <c r="C50" s="60"/>
      <c r="D50" s="60"/>
      <c r="E50" s="60"/>
    </row>
    <row r="51" spans="2:5">
      <c r="B51" s="60"/>
      <c r="C51" s="60"/>
      <c r="D51" s="60"/>
      <c r="E51" s="60"/>
    </row>
    <row r="52" spans="2:5">
      <c r="B52" s="60"/>
      <c r="C52" s="60"/>
      <c r="D52" s="60"/>
      <c r="E52" s="60"/>
    </row>
    <row r="53" spans="2:5">
      <c r="B53" s="60"/>
      <c r="C53" s="60"/>
      <c r="D53" s="60"/>
      <c r="E53" s="60"/>
    </row>
    <row r="54" spans="2:5">
      <c r="B54" s="60"/>
      <c r="C54" s="60"/>
      <c r="D54" s="60"/>
      <c r="E54" s="60"/>
    </row>
    <row r="55" spans="2:5">
      <c r="B55" s="60"/>
      <c r="C55" s="60"/>
      <c r="D55" s="60"/>
      <c r="E55" s="60"/>
    </row>
    <row r="56" spans="2:5">
      <c r="B56" s="60"/>
      <c r="C56" s="60"/>
      <c r="D56" s="60"/>
      <c r="E56" s="60"/>
    </row>
    <row r="57" spans="2:5">
      <c r="B57" s="60"/>
      <c r="C57" s="60"/>
      <c r="D57" s="60"/>
      <c r="E57" s="60"/>
    </row>
    <row r="58" spans="2:5">
      <c r="B58" s="60"/>
      <c r="C58" s="60"/>
      <c r="D58" s="60"/>
      <c r="E58" s="60"/>
    </row>
    <row r="59" spans="2:5">
      <c r="B59" s="60"/>
      <c r="C59" s="60"/>
      <c r="D59" s="60"/>
      <c r="E59" s="60"/>
    </row>
    <row r="60" spans="2:5">
      <c r="B60" s="60"/>
      <c r="C60" s="60"/>
      <c r="D60" s="60"/>
      <c r="E60" s="60"/>
    </row>
    <row r="61" spans="2:5">
      <c r="B61" s="60"/>
      <c r="C61" s="60"/>
      <c r="D61" s="60"/>
      <c r="E61" s="60"/>
    </row>
    <row r="62" spans="2:5">
      <c r="B62" s="60"/>
      <c r="C62" s="60"/>
      <c r="D62" s="60"/>
      <c r="E62" s="60"/>
    </row>
    <row r="63" spans="2:5">
      <c r="B63" s="60"/>
      <c r="C63" s="60"/>
      <c r="D63" s="60"/>
      <c r="E63" s="60"/>
    </row>
    <row r="64" spans="2:5">
      <c r="B64" s="60"/>
      <c r="C64" s="60"/>
      <c r="D64" s="60"/>
      <c r="E64" s="60"/>
    </row>
    <row r="65" spans="2:5">
      <c r="B65" s="60"/>
      <c r="C65" s="60"/>
      <c r="D65" s="60"/>
      <c r="E65" s="60"/>
    </row>
    <row r="66" spans="2: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40625" defaultRowHeight="15"/>
  <cols>
    <col min="1" max="16384" width="9.140625" style="52"/>
  </cols>
  <sheetData/>
  <pageMargins left="0.7" right="0.7" top="0.75" bottom="0.75" header="0.3" footer="0.3"/>
  <pageSetup orientation="portrait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9525</xdr:colOff>
                <xdr:row>0</xdr:row>
                <xdr:rowOff>38100</xdr:rowOff>
              </from>
              <to>
                <xdr:col>10</xdr:col>
                <xdr:colOff>333375</xdr:colOff>
                <xdr:row>45</xdr:row>
                <xdr:rowOff>9525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32"/>
  <sheetViews>
    <sheetView zoomScaleNormal="100" workbookViewId="0">
      <selection activeCell="V12" sqref="V12"/>
    </sheetView>
  </sheetViews>
  <sheetFormatPr defaultRowHeight="15.75" customHeight="1"/>
  <cols>
    <col min="19" max="19" width="35.140625" customWidth="1"/>
    <col min="20" max="20" width="31.42578125" customWidth="1"/>
    <col min="21" max="21" width="21.140625" bestFit="1" customWidth="1"/>
    <col min="22" max="22" width="30.42578125" bestFit="1" customWidth="1"/>
    <col min="23" max="23" width="14.7109375" customWidth="1"/>
    <col min="24" max="24" width="35" customWidth="1"/>
    <col min="25" max="30" width="7.7109375" customWidth="1"/>
  </cols>
  <sheetData>
    <row r="3" spans="19:22" ht="30.75" customHeight="1">
      <c r="S3" s="281" t="s">
        <v>44</v>
      </c>
      <c r="T3" s="282"/>
    </row>
    <row r="4" spans="19:22" ht="15.75" customHeight="1">
      <c r="S4" s="39" t="s">
        <v>520</v>
      </c>
      <c r="T4" s="39" t="s">
        <v>521</v>
      </c>
      <c r="U4" s="39" t="s">
        <v>522</v>
      </c>
      <c r="V4" s="39" t="s">
        <v>523</v>
      </c>
    </row>
    <row r="5" spans="19:22" ht="15.75" customHeight="1">
      <c r="S5" s="185">
        <v>110</v>
      </c>
      <c r="T5" s="185" t="s">
        <v>524</v>
      </c>
      <c r="U5" s="185" t="s">
        <v>525</v>
      </c>
      <c r="V5" s="185" t="s">
        <v>544</v>
      </c>
    </row>
    <row r="6" spans="19:22" ht="15.75" customHeight="1">
      <c r="S6" s="187">
        <v>120</v>
      </c>
      <c r="T6" s="187" t="s">
        <v>212</v>
      </c>
      <c r="U6" s="187" t="s">
        <v>526</v>
      </c>
      <c r="V6" s="187" t="s">
        <v>545</v>
      </c>
    </row>
    <row r="7" spans="19:22" ht="15.75" customHeight="1">
      <c r="S7" s="196">
        <v>130</v>
      </c>
      <c r="T7" s="188" t="s">
        <v>527</v>
      </c>
      <c r="U7" s="197" t="s">
        <v>528</v>
      </c>
      <c r="V7" s="188" t="s">
        <v>577</v>
      </c>
    </row>
    <row r="8" spans="19:22" ht="15.75" customHeight="1">
      <c r="S8" s="189">
        <v>140</v>
      </c>
      <c r="T8" s="189" t="s">
        <v>529</v>
      </c>
      <c r="U8" s="189" t="s">
        <v>530</v>
      </c>
      <c r="V8" s="189" t="s">
        <v>531</v>
      </c>
    </row>
    <row r="9" spans="19:22" ht="15.75" customHeight="1">
      <c r="S9" s="190">
        <v>170</v>
      </c>
      <c r="T9" s="190" t="s">
        <v>220</v>
      </c>
      <c r="U9" s="190" t="s">
        <v>532</v>
      </c>
      <c r="V9" s="190" t="s">
        <v>531</v>
      </c>
    </row>
    <row r="10" spans="19:22" ht="15.75" customHeight="1">
      <c r="S10" s="191">
        <v>180</v>
      </c>
      <c r="T10" s="191" t="s">
        <v>533</v>
      </c>
      <c r="U10" s="191" t="s">
        <v>534</v>
      </c>
      <c r="V10" s="191" t="s">
        <v>531</v>
      </c>
    </row>
    <row r="11" spans="19:22" ht="15.75" customHeight="1">
      <c r="S11" s="192">
        <v>190</v>
      </c>
      <c r="T11" s="192" t="s">
        <v>535</v>
      </c>
      <c r="U11" s="192" t="s">
        <v>536</v>
      </c>
      <c r="V11" s="192" t="s">
        <v>543</v>
      </c>
    </row>
    <row r="12" spans="19:22" ht="15.75" customHeight="1">
      <c r="S12" s="193">
        <v>191</v>
      </c>
      <c r="T12" s="193" t="s">
        <v>537</v>
      </c>
      <c r="U12" s="193" t="s">
        <v>538</v>
      </c>
      <c r="V12" s="193" t="s">
        <v>542</v>
      </c>
    </row>
    <row r="13" spans="19:22" ht="15">
      <c r="S13" s="186" t="s">
        <v>539</v>
      </c>
      <c r="T13" s="186" t="s">
        <v>540</v>
      </c>
      <c r="U13" s="186" t="s">
        <v>541</v>
      </c>
      <c r="V13" s="186" t="s">
        <v>578</v>
      </c>
    </row>
    <row r="14" spans="19:22" ht="15.75" customHeight="1">
      <c r="S14" s="33"/>
      <c r="T14" s="33"/>
      <c r="U14" s="33"/>
      <c r="V14" s="33"/>
    </row>
    <row r="20" spans="19:23" ht="15.75" customHeight="1">
      <c r="S20" s="147" t="s">
        <v>307</v>
      </c>
      <c r="T20" s="147" t="s">
        <v>223</v>
      </c>
      <c r="U20" s="147" t="s">
        <v>308</v>
      </c>
      <c r="V20" s="147" t="s">
        <v>309</v>
      </c>
      <c r="W20" s="147" t="s">
        <v>311</v>
      </c>
    </row>
    <row r="21" spans="19:23" ht="15.75" customHeight="1">
      <c r="S21" s="147" t="s">
        <v>495</v>
      </c>
      <c r="T21" s="147" t="s">
        <v>312</v>
      </c>
      <c r="U21" s="147" t="s">
        <v>313</v>
      </c>
      <c r="V21" s="147" t="s">
        <v>313</v>
      </c>
      <c r="W21" s="147" t="s">
        <v>313</v>
      </c>
    </row>
    <row r="22" spans="19:23" ht="15.75" customHeight="1">
      <c r="S22" s="147" t="s">
        <v>496</v>
      </c>
      <c r="T22" s="147" t="s">
        <v>312</v>
      </c>
      <c r="U22" s="147" t="s">
        <v>312</v>
      </c>
      <c r="V22" s="147" t="s">
        <v>310</v>
      </c>
      <c r="W22" s="147" t="s">
        <v>310</v>
      </c>
    </row>
    <row r="23" spans="19:23" ht="15.75" customHeight="1">
      <c r="S23" s="147" t="s">
        <v>497</v>
      </c>
      <c r="T23" s="147" t="s">
        <v>47</v>
      </c>
      <c r="U23" s="147" t="s">
        <v>312</v>
      </c>
      <c r="V23" s="147" t="s">
        <v>310</v>
      </c>
      <c r="W23" s="147" t="s">
        <v>310</v>
      </c>
    </row>
    <row r="24" spans="19:23" ht="15.75" customHeight="1">
      <c r="S24" s="147" t="s">
        <v>498</v>
      </c>
      <c r="T24" s="147" t="s">
        <v>312</v>
      </c>
      <c r="U24" s="147" t="s">
        <v>312</v>
      </c>
      <c r="V24" s="147" t="s">
        <v>312</v>
      </c>
      <c r="W24" s="147" t="s">
        <v>310</v>
      </c>
    </row>
    <row r="25" spans="19:23" ht="15.75" customHeight="1">
      <c r="S25" s="147" t="s">
        <v>499</v>
      </c>
      <c r="T25" s="147" t="s">
        <v>310</v>
      </c>
      <c r="U25" s="147" t="s">
        <v>312</v>
      </c>
      <c r="V25" s="147" t="s">
        <v>312</v>
      </c>
      <c r="W25" s="147" t="s">
        <v>310</v>
      </c>
    </row>
    <row r="26" spans="19:23" ht="15.75" customHeight="1">
      <c r="S26" s="147" t="s">
        <v>504</v>
      </c>
      <c r="T26" s="147" t="s">
        <v>310</v>
      </c>
      <c r="U26" s="147" t="s">
        <v>312</v>
      </c>
      <c r="V26" s="147" t="s">
        <v>312</v>
      </c>
      <c r="W26" s="147" t="s">
        <v>310</v>
      </c>
    </row>
    <row r="27" spans="19:23" ht="15.75" customHeight="1">
      <c r="S27" s="147" t="s">
        <v>500</v>
      </c>
      <c r="T27" s="147" t="s">
        <v>312</v>
      </c>
      <c r="U27" s="147" t="s">
        <v>312</v>
      </c>
      <c r="V27" s="147" t="s">
        <v>312</v>
      </c>
      <c r="W27" s="147" t="s">
        <v>47</v>
      </c>
    </row>
    <row r="28" spans="19:23" ht="15.75" customHeight="1">
      <c r="S28" s="147" t="s">
        <v>501</v>
      </c>
      <c r="T28" s="147" t="s">
        <v>310</v>
      </c>
      <c r="U28" s="147" t="s">
        <v>310</v>
      </c>
      <c r="V28" s="147" t="s">
        <v>310</v>
      </c>
      <c r="W28" s="147" t="s">
        <v>47</v>
      </c>
    </row>
    <row r="29" spans="19:23" ht="15.75" customHeight="1">
      <c r="S29" s="147" t="s">
        <v>502</v>
      </c>
      <c r="T29" s="147" t="s">
        <v>312</v>
      </c>
      <c r="U29" s="147" t="s">
        <v>310</v>
      </c>
      <c r="V29" s="147" t="s">
        <v>310</v>
      </c>
      <c r="W29" s="147" t="s">
        <v>310</v>
      </c>
    </row>
    <row r="30" spans="19:23" ht="15.75" customHeight="1">
      <c r="S30" s="147" t="s">
        <v>503</v>
      </c>
      <c r="T30" s="147" t="s">
        <v>313</v>
      </c>
      <c r="U30" s="147" t="s">
        <v>313</v>
      </c>
      <c r="V30" s="147" t="s">
        <v>313</v>
      </c>
      <c r="W30" s="147" t="s">
        <v>313</v>
      </c>
    </row>
    <row r="31" spans="19:23" ht="15.75" customHeight="1">
      <c r="S31" s="147"/>
      <c r="T31" s="147"/>
      <c r="U31" s="147"/>
      <c r="V31" s="147"/>
      <c r="W31" s="147"/>
    </row>
    <row r="32" spans="19:23" ht="15.75" customHeight="1">
      <c r="S32" s="283" t="s">
        <v>314</v>
      </c>
      <c r="T32" s="284"/>
      <c r="U32" s="284"/>
      <c r="V32" s="284"/>
      <c r="W32" s="284"/>
    </row>
  </sheetData>
  <mergeCells count="2">
    <mergeCell ref="S3:T3"/>
    <mergeCell ref="S32:W32"/>
  </mergeCells>
  <pageMargins left="0.7" right="0.7" top="0.75" bottom="0.75" header="0.3" footer="0.3"/>
  <pageSetup orientation="portrait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zoomScale="85" zoomScaleNormal="85" workbookViewId="0">
      <selection activeCell="F5" sqref="F5"/>
    </sheetView>
  </sheetViews>
  <sheetFormatPr defaultRowHeight="15"/>
  <cols>
    <col min="1" max="1" width="9.140625" customWidth="1"/>
    <col min="2" max="2" width="35.5703125" bestFit="1" customWidth="1"/>
    <col min="3" max="3" width="29.28515625" customWidth="1"/>
    <col min="4" max="4" width="9.5703125" bestFit="1" customWidth="1"/>
    <col min="5" max="5" width="42.5703125" customWidth="1"/>
    <col min="6" max="6" width="16.57031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285156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.42578125" hidden="1" customWidth="1"/>
  </cols>
  <sheetData>
    <row r="1" spans="1:29">
      <c r="A1" s="1"/>
      <c r="B1" s="2"/>
      <c r="C1" s="2"/>
      <c r="D1" s="120"/>
      <c r="E1" s="8"/>
      <c r="F1" s="9"/>
    </row>
    <row r="2" spans="1:29" ht="18.75">
      <c r="A2" s="287" t="s">
        <v>72</v>
      </c>
      <c r="B2" s="288"/>
      <c r="C2" s="288"/>
      <c r="D2" s="288"/>
      <c r="E2" s="288"/>
      <c r="F2" s="289"/>
    </row>
    <row r="3" spans="1:29" ht="15.75" thickBot="1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.75" thickBot="1">
      <c r="A4" s="4"/>
      <c r="B4" s="285" t="s">
        <v>78</v>
      </c>
      <c r="C4" s="286"/>
      <c r="D4" s="8"/>
      <c r="E4" s="131" t="s">
        <v>282</v>
      </c>
      <c r="F4" s="132" t="s">
        <v>283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>
      <c r="A7" s="4"/>
      <c r="B7" s="102" t="s">
        <v>205</v>
      </c>
      <c r="C7" s="108"/>
      <c r="D7" s="8"/>
      <c r="E7" s="134" t="s">
        <v>505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>
      <c r="A9" s="4"/>
      <c r="B9" s="50"/>
      <c r="C9" s="50"/>
      <c r="D9" s="8"/>
      <c r="E9" s="134" t="s">
        <v>220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.75" thickBot="1">
      <c r="A10" s="4"/>
      <c r="B10" s="285" t="s">
        <v>187</v>
      </c>
      <c r="C10" s="286"/>
      <c r="D10" s="8"/>
      <c r="E10" s="135" t="s">
        <v>285</v>
      </c>
      <c r="F10" s="142">
        <v>180</v>
      </c>
      <c r="S10" s="39"/>
      <c r="U10" s="39">
        <v>20480</v>
      </c>
      <c r="AC10" s="39" t="s">
        <v>94</v>
      </c>
    </row>
    <row r="11" spans="1:29">
      <c r="A11" s="4"/>
      <c r="B11" s="136" t="s">
        <v>179</v>
      </c>
      <c r="C11" s="107"/>
      <c r="D11" s="8"/>
      <c r="E11" s="134" t="s">
        <v>369</v>
      </c>
      <c r="F11" s="142">
        <v>190</v>
      </c>
      <c r="U11" s="39">
        <v>24576</v>
      </c>
      <c r="AC11" s="39" t="s">
        <v>95</v>
      </c>
    </row>
    <row r="12" spans="1:29">
      <c r="A12" s="4"/>
      <c r="B12" s="98" t="s">
        <v>180</v>
      </c>
      <c r="C12" s="106"/>
      <c r="D12" s="8"/>
      <c r="E12" s="135" t="s">
        <v>506</v>
      </c>
      <c r="F12" s="142">
        <v>191</v>
      </c>
      <c r="U12" s="39">
        <v>28672</v>
      </c>
      <c r="AC12" s="39" t="s">
        <v>96</v>
      </c>
    </row>
    <row r="13" spans="1:29">
      <c r="A13" s="4"/>
      <c r="B13" s="102" t="s">
        <v>181</v>
      </c>
      <c r="C13" s="108"/>
      <c r="D13" s="8"/>
      <c r="E13" s="134" t="s">
        <v>284</v>
      </c>
      <c r="F13" s="142">
        <v>201</v>
      </c>
      <c r="U13" s="39">
        <v>32768</v>
      </c>
      <c r="AC13" s="39" t="s">
        <v>97</v>
      </c>
    </row>
    <row r="14" spans="1:29" ht="15.75" thickBot="1">
      <c r="A14" s="4"/>
      <c r="B14" s="98" t="s">
        <v>182</v>
      </c>
      <c r="C14" s="106"/>
      <c r="D14" s="8"/>
      <c r="E14" s="135" t="s">
        <v>286</v>
      </c>
      <c r="F14" s="143">
        <v>250</v>
      </c>
      <c r="U14" s="39">
        <v>36864</v>
      </c>
      <c r="AC14" s="39" t="s">
        <v>99</v>
      </c>
    </row>
    <row r="15" spans="1:29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>
      <c r="A26" s="4"/>
      <c r="B26" s="50"/>
      <c r="C26" s="50"/>
      <c r="D26" s="8"/>
      <c r="E26" s="8"/>
      <c r="F26" s="9"/>
      <c r="AC26" s="39" t="s">
        <v>120</v>
      </c>
    </row>
    <row r="27" spans="1:29" ht="15.75" thickBot="1">
      <c r="A27" s="4"/>
      <c r="B27" s="285" t="s">
        <v>93</v>
      </c>
      <c r="C27" s="286"/>
      <c r="D27" s="8"/>
      <c r="E27" s="8"/>
      <c r="F27" s="9"/>
      <c r="AC27" s="39" t="s">
        <v>123</v>
      </c>
    </row>
    <row r="28" spans="1:29">
      <c r="A28" s="4"/>
      <c r="B28" s="97" t="s">
        <v>135</v>
      </c>
      <c r="C28" s="133" t="s">
        <v>85</v>
      </c>
      <c r="D28" s="8"/>
      <c r="E28" s="8"/>
      <c r="F28" s="9"/>
    </row>
    <row r="29" spans="1:29">
      <c r="A29" s="4"/>
      <c r="B29" s="98" t="s">
        <v>136</v>
      </c>
      <c r="C29" s="106"/>
      <c r="D29" s="8"/>
      <c r="E29" s="8"/>
      <c r="F29" s="9"/>
    </row>
    <row r="30" spans="1:29">
      <c r="A30" s="4"/>
      <c r="B30" s="50"/>
      <c r="C30" s="50"/>
      <c r="D30" s="8"/>
      <c r="E30" s="8"/>
      <c r="F30" s="9"/>
    </row>
    <row r="31" spans="1:29" ht="15.75" thickBot="1">
      <c r="A31" s="4"/>
      <c r="B31" s="285" t="s">
        <v>98</v>
      </c>
      <c r="C31" s="286"/>
      <c r="D31" s="8"/>
      <c r="E31" s="8"/>
      <c r="F31" s="9"/>
    </row>
    <row r="32" spans="1:29">
      <c r="A32" s="4"/>
      <c r="B32" s="97" t="s">
        <v>100</v>
      </c>
      <c r="C32" s="107"/>
      <c r="D32" s="8"/>
      <c r="E32" s="8"/>
      <c r="F32" s="9"/>
    </row>
    <row r="33" spans="1:6">
      <c r="A33" s="4"/>
      <c r="B33" s="98" t="s">
        <v>102</v>
      </c>
      <c r="C33" s="106"/>
      <c r="D33" s="8"/>
      <c r="E33" s="8"/>
      <c r="F33" s="9"/>
    </row>
    <row r="34" spans="1:6">
      <c r="A34" s="4"/>
      <c r="B34" s="102" t="s">
        <v>104</v>
      </c>
      <c r="C34" s="108"/>
      <c r="D34" s="8"/>
      <c r="E34" s="8"/>
      <c r="F34" s="9"/>
    </row>
    <row r="35" spans="1:6">
      <c r="A35" s="4"/>
      <c r="B35" s="98" t="s">
        <v>106</v>
      </c>
      <c r="C35" s="106"/>
      <c r="D35" s="8"/>
      <c r="E35" s="8"/>
      <c r="F35" s="9"/>
    </row>
    <row r="36" spans="1:6">
      <c r="A36" s="4"/>
      <c r="B36" s="51"/>
      <c r="C36" s="50"/>
      <c r="D36" s="8"/>
      <c r="E36" s="8"/>
      <c r="F36" s="9"/>
    </row>
    <row r="37" spans="1:6" ht="15.75" thickBot="1">
      <c r="A37" s="4"/>
      <c r="B37" s="285" t="s">
        <v>109</v>
      </c>
      <c r="C37" s="286"/>
      <c r="D37" s="8"/>
      <c r="E37" s="8"/>
      <c r="F37" s="9"/>
    </row>
    <row r="38" spans="1:6">
      <c r="A38" s="4"/>
      <c r="B38" s="97" t="s">
        <v>111</v>
      </c>
      <c r="C38" s="107"/>
      <c r="D38" s="8"/>
      <c r="E38" s="8"/>
      <c r="F38" s="9"/>
    </row>
    <row r="39" spans="1:6">
      <c r="A39" s="4"/>
      <c r="B39" s="98" t="s">
        <v>113</v>
      </c>
      <c r="C39" s="106"/>
      <c r="D39" s="8"/>
      <c r="E39" s="8"/>
      <c r="F39" s="9"/>
    </row>
    <row r="40" spans="1:6">
      <c r="A40" s="4"/>
      <c r="B40" s="102" t="s">
        <v>115</v>
      </c>
      <c r="C40" s="108"/>
      <c r="D40" s="8"/>
      <c r="E40" s="8"/>
      <c r="F40" s="9"/>
    </row>
    <row r="41" spans="1:6">
      <c r="A41" s="4"/>
      <c r="B41" s="98" t="s">
        <v>77</v>
      </c>
      <c r="C41" s="106" t="s">
        <v>101</v>
      </c>
      <c r="D41" s="8"/>
      <c r="E41" s="8"/>
      <c r="F41" s="9"/>
    </row>
    <row r="42" spans="1:6">
      <c r="A42" s="4"/>
      <c r="B42" s="50"/>
      <c r="C42" s="50"/>
      <c r="D42" s="8"/>
      <c r="E42" s="8"/>
      <c r="F42" s="9"/>
    </row>
    <row r="43" spans="1:6" ht="15.75" thickBot="1">
      <c r="A43" s="4"/>
      <c r="B43" s="285" t="s">
        <v>119</v>
      </c>
      <c r="C43" s="286"/>
      <c r="D43" s="8"/>
      <c r="E43" s="8"/>
      <c r="F43" s="9"/>
    </row>
    <row r="44" spans="1:6">
      <c r="A44" s="4"/>
      <c r="B44" s="109" t="s">
        <v>121</v>
      </c>
      <c r="C44" s="107"/>
      <c r="D44" s="8"/>
      <c r="E44" s="8"/>
      <c r="F44" s="9"/>
    </row>
    <row r="45" spans="1:6" ht="15.75" thickBot="1">
      <c r="A45" s="4"/>
      <c r="B45" s="112" t="s">
        <v>122</v>
      </c>
      <c r="C45" s="113"/>
      <c r="D45" s="8"/>
      <c r="E45" s="8"/>
      <c r="F45" s="9"/>
    </row>
    <row r="46" spans="1:6">
      <c r="A46" s="4"/>
      <c r="B46" s="115" t="s">
        <v>207</v>
      </c>
      <c r="C46" s="105"/>
      <c r="D46" s="8"/>
      <c r="E46" s="8"/>
      <c r="F46" s="9"/>
    </row>
    <row r="47" spans="1:6">
      <c r="A47" s="4"/>
      <c r="B47" s="100" t="s">
        <v>124</v>
      </c>
      <c r="C47" s="106"/>
      <c r="D47" s="8"/>
      <c r="E47" s="8"/>
      <c r="F47" s="9"/>
    </row>
    <row r="48" spans="1:6" ht="15.75" thickBot="1">
      <c r="A48" s="4"/>
      <c r="B48" s="116" t="s">
        <v>125</v>
      </c>
      <c r="C48" s="117" t="s">
        <v>126</v>
      </c>
      <c r="D48" s="8"/>
      <c r="E48" s="8"/>
      <c r="F48" s="9"/>
    </row>
    <row r="49" spans="1:6">
      <c r="A49" s="4"/>
      <c r="B49" s="109" t="s">
        <v>207</v>
      </c>
      <c r="C49" s="107"/>
      <c r="D49" s="8"/>
      <c r="E49" s="8"/>
      <c r="F49" s="9"/>
    </row>
    <row r="50" spans="1:6">
      <c r="A50" s="4"/>
      <c r="B50" s="99" t="s">
        <v>124</v>
      </c>
      <c r="C50" s="108"/>
      <c r="D50" s="8"/>
      <c r="E50" s="8"/>
      <c r="F50" s="9"/>
    </row>
    <row r="51" spans="1:6" ht="15.75" thickBot="1">
      <c r="A51" s="4"/>
      <c r="B51" s="112" t="s">
        <v>125</v>
      </c>
      <c r="C51" s="113" t="s">
        <v>126</v>
      </c>
      <c r="D51" s="8"/>
      <c r="E51" s="8"/>
      <c r="F51" s="9"/>
    </row>
    <row r="52" spans="1:6">
      <c r="A52" s="4"/>
      <c r="B52" s="110" t="s">
        <v>207</v>
      </c>
      <c r="C52" s="111"/>
      <c r="D52" s="8"/>
      <c r="E52" s="8"/>
      <c r="F52" s="9"/>
    </row>
    <row r="53" spans="1:6">
      <c r="A53" s="4"/>
      <c r="B53" s="100" t="s">
        <v>124</v>
      </c>
      <c r="C53" s="106"/>
      <c r="D53" s="8"/>
      <c r="E53" s="8"/>
      <c r="F53" s="9"/>
    </row>
    <row r="54" spans="1:6" ht="15.75" thickBot="1">
      <c r="A54" s="4"/>
      <c r="B54" s="116" t="s">
        <v>125</v>
      </c>
      <c r="C54" s="117" t="s">
        <v>126</v>
      </c>
      <c r="D54" s="8"/>
      <c r="E54" s="8"/>
      <c r="F54" s="9"/>
    </row>
    <row r="55" spans="1:6">
      <c r="A55" s="4"/>
      <c r="B55" s="101" t="s">
        <v>208</v>
      </c>
      <c r="C55" s="114"/>
      <c r="D55" s="8"/>
      <c r="E55" s="8"/>
      <c r="F55" s="9"/>
    </row>
    <row r="56" spans="1:6">
      <c r="A56" s="4"/>
      <c r="B56" s="103" t="s">
        <v>209</v>
      </c>
      <c r="C56" s="108"/>
      <c r="D56" s="8"/>
      <c r="E56" s="8"/>
      <c r="F56" s="9"/>
    </row>
    <row r="57" spans="1:6">
      <c r="A57" s="4"/>
      <c r="B57" s="103" t="s">
        <v>210</v>
      </c>
      <c r="C57" s="108"/>
      <c r="D57" s="8"/>
      <c r="E57" s="8"/>
      <c r="F57" s="9"/>
    </row>
    <row r="58" spans="1:6">
      <c r="A58" s="4"/>
      <c r="B58" s="103" t="s">
        <v>124</v>
      </c>
      <c r="C58" s="108"/>
      <c r="D58" s="8"/>
      <c r="E58" s="8"/>
      <c r="F58" s="9"/>
    </row>
    <row r="59" spans="1:6" ht="15.75" thickBot="1">
      <c r="A59" s="4"/>
      <c r="B59" s="118" t="s">
        <v>125</v>
      </c>
      <c r="C59" s="113" t="s">
        <v>126</v>
      </c>
      <c r="D59" s="8"/>
      <c r="E59" s="8"/>
      <c r="F59" s="9"/>
    </row>
    <row r="60" spans="1:6">
      <c r="A60" s="4"/>
      <c r="B60" s="110" t="s">
        <v>208</v>
      </c>
      <c r="C60" s="111"/>
      <c r="D60" s="8"/>
      <c r="E60" s="8"/>
      <c r="F60" s="9"/>
    </row>
    <row r="61" spans="1:6">
      <c r="A61" s="4"/>
      <c r="B61" s="104" t="s">
        <v>209</v>
      </c>
      <c r="C61" s="106"/>
      <c r="D61" s="8"/>
      <c r="E61" s="8"/>
      <c r="F61" s="9"/>
    </row>
    <row r="62" spans="1:6">
      <c r="A62" s="4"/>
      <c r="B62" s="104" t="s">
        <v>210</v>
      </c>
      <c r="C62" s="106"/>
      <c r="D62" s="8"/>
      <c r="E62" s="8"/>
      <c r="F62" s="9"/>
    </row>
    <row r="63" spans="1:6">
      <c r="A63" s="4"/>
      <c r="B63" s="104" t="s">
        <v>124</v>
      </c>
      <c r="C63" s="106"/>
      <c r="D63" s="8"/>
      <c r="E63" s="8"/>
      <c r="F63" s="9"/>
    </row>
    <row r="64" spans="1:6" ht="15.75" thickBot="1">
      <c r="A64" s="4"/>
      <c r="B64" s="119" t="s">
        <v>125</v>
      </c>
      <c r="C64" s="117" t="s">
        <v>126</v>
      </c>
      <c r="D64" s="8"/>
      <c r="E64" s="8"/>
      <c r="F64" s="9"/>
    </row>
    <row r="65" spans="1:6">
      <c r="A65" s="4"/>
      <c r="B65" s="101" t="s">
        <v>127</v>
      </c>
      <c r="C65" s="114"/>
      <c r="D65" s="8"/>
      <c r="E65" s="8"/>
      <c r="F65" s="9"/>
    </row>
    <row r="66" spans="1:6">
      <c r="A66" s="4"/>
      <c r="B66" s="99" t="s">
        <v>128</v>
      </c>
      <c r="C66" s="108"/>
      <c r="D66" s="8"/>
      <c r="E66" s="8"/>
      <c r="F66" s="9"/>
    </row>
    <row r="67" spans="1:6">
      <c r="A67" s="4"/>
      <c r="B67" s="99" t="s">
        <v>129</v>
      </c>
      <c r="C67" s="108"/>
      <c r="D67" s="8"/>
      <c r="E67" s="8"/>
      <c r="F67" s="9"/>
    </row>
    <row r="68" spans="1:6" ht="15.75" thickBot="1">
      <c r="A68" s="4"/>
      <c r="B68" s="112" t="s">
        <v>130</v>
      </c>
      <c r="C68" s="113">
        <v>162</v>
      </c>
      <c r="D68" s="8"/>
      <c r="E68" s="8"/>
      <c r="F68" s="9"/>
    </row>
    <row r="69" spans="1:6">
      <c r="A69" s="4"/>
      <c r="B69" s="110" t="s">
        <v>127</v>
      </c>
      <c r="C69" s="111"/>
      <c r="D69" s="8"/>
      <c r="E69" s="8"/>
      <c r="F69" s="9"/>
    </row>
    <row r="70" spans="1:6">
      <c r="A70" s="4"/>
      <c r="B70" s="100" t="s">
        <v>128</v>
      </c>
      <c r="C70" s="106"/>
      <c r="D70" s="8"/>
      <c r="E70" s="8"/>
      <c r="F70" s="9"/>
    </row>
    <row r="71" spans="1:6">
      <c r="A71" s="4"/>
      <c r="B71" s="100" t="s">
        <v>129</v>
      </c>
      <c r="C71" s="106"/>
      <c r="D71" s="8"/>
      <c r="E71" s="8"/>
      <c r="F71" s="9"/>
    </row>
    <row r="72" spans="1:6">
      <c r="A72" s="4"/>
      <c r="B72" s="100" t="s">
        <v>130</v>
      </c>
      <c r="C72" s="106">
        <v>162</v>
      </c>
      <c r="D72" s="8"/>
      <c r="E72" s="8"/>
      <c r="F72" s="9"/>
    </row>
    <row r="73" spans="1:6">
      <c r="A73" s="4"/>
      <c r="B73" s="8"/>
      <c r="C73" s="52"/>
      <c r="D73" s="8"/>
      <c r="E73" s="8"/>
      <c r="F73" s="9"/>
    </row>
    <row r="74" spans="1:6">
      <c r="A74" s="30"/>
      <c r="B74" s="31"/>
      <c r="C74" s="31"/>
      <c r="D74" s="31"/>
      <c r="E74" s="8"/>
      <c r="F74" s="9"/>
    </row>
    <row r="75" spans="1:6">
      <c r="E75" s="8"/>
      <c r="F75" s="9"/>
    </row>
    <row r="76" spans="1:6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9" priority="9" stopIfTrue="1">
      <formula>$C11=""</formula>
    </cfRule>
  </conditionalFormatting>
  <conditionalFormatting sqref="C5:C8">
    <cfRule type="expression" dxfId="138" priority="8" stopIfTrue="1">
      <formula>$C5=""</formula>
    </cfRule>
  </conditionalFormatting>
  <conditionalFormatting sqref="C32:C35">
    <cfRule type="expression" dxfId="137" priority="11" stopIfTrue="1">
      <formula>$C32=""</formula>
    </cfRule>
  </conditionalFormatting>
  <conditionalFormatting sqref="C28:C29">
    <cfRule type="expression" dxfId="136" priority="10" stopIfTrue="1">
      <formula>$C28=""</formula>
    </cfRule>
  </conditionalFormatting>
  <conditionalFormatting sqref="C38:C41">
    <cfRule type="expression" dxfId="135" priority="12" stopIfTrue="1">
      <formula>$C38=""</formula>
    </cfRule>
  </conditionalFormatting>
  <conditionalFormatting sqref="B47:C48">
    <cfRule type="expression" dxfId="134" priority="3" stopIfTrue="1">
      <formula>$C$46=""</formula>
    </cfRule>
  </conditionalFormatting>
  <conditionalFormatting sqref="B50:C51">
    <cfRule type="expression" dxfId="133" priority="4" stopIfTrue="1">
      <formula>$C$49=""</formula>
    </cfRule>
  </conditionalFormatting>
  <conditionalFormatting sqref="B53:C54">
    <cfRule type="expression" dxfId="132" priority="5" stopIfTrue="1">
      <formula>$C$52=""</formula>
    </cfRule>
  </conditionalFormatting>
  <conditionalFormatting sqref="C44:C72">
    <cfRule type="expression" dxfId="131" priority="13" stopIfTrue="1">
      <formula>$C44=""</formula>
    </cfRule>
  </conditionalFormatting>
  <conditionalFormatting sqref="B56:C59">
    <cfRule type="expression" dxfId="130" priority="6" stopIfTrue="1">
      <formula>$C$55=""</formula>
    </cfRule>
  </conditionalFormatting>
  <conditionalFormatting sqref="B61:C64">
    <cfRule type="expression" dxfId="129" priority="7" stopIfTrue="1">
      <formula>$C$60=""</formula>
    </cfRule>
  </conditionalFormatting>
  <conditionalFormatting sqref="B66:C68">
    <cfRule type="expression" dxfId="128" priority="2" stopIfTrue="1">
      <formula>$C$65=""</formula>
    </cfRule>
  </conditionalFormatting>
  <conditionalFormatting sqref="B70:C72">
    <cfRule type="expression" dxfId="127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zoomScale="90" zoomScaleNormal="90" workbookViewId="0">
      <pane ySplit="1" topLeftCell="A2" activePane="bottomLeft" state="frozen"/>
      <selection pane="bottomLeft" activeCell="E18" sqref="E18"/>
    </sheetView>
  </sheetViews>
  <sheetFormatPr defaultRowHeight="15"/>
  <cols>
    <col min="1" max="1" width="14.5703125" customWidth="1"/>
    <col min="2" max="2" width="19.85546875" customWidth="1"/>
    <col min="3" max="3" width="18" bestFit="1" customWidth="1"/>
    <col min="4" max="4" width="18.5703125" bestFit="1" customWidth="1"/>
    <col min="5" max="5" width="21.42578125" customWidth="1"/>
    <col min="6" max="7" width="15.5703125" customWidth="1"/>
    <col min="8" max="8" width="15" customWidth="1"/>
    <col min="9" max="9" width="18.42578125" bestFit="1" customWidth="1"/>
    <col min="10" max="10" width="26.5703125" bestFit="1" customWidth="1"/>
    <col min="11" max="11" width="19.7109375" customWidth="1"/>
    <col min="12" max="12" width="17.42578125" customWidth="1"/>
    <col min="13" max="13" width="31.140625" bestFit="1" customWidth="1"/>
    <col min="14" max="14" width="6.85546875" bestFit="1" customWidth="1"/>
    <col min="15" max="15" width="6.5703125" bestFit="1" customWidth="1"/>
    <col min="16" max="16" width="7.85546875" bestFit="1" customWidth="1"/>
    <col min="17" max="17" width="10.42578125" bestFit="1" customWidth="1"/>
    <col min="18" max="18" width="8.85546875" bestFit="1" customWidth="1"/>
    <col min="19" max="19" width="8.5703125" bestFit="1" customWidth="1"/>
    <col min="20" max="20" width="8.140625" bestFit="1" customWidth="1"/>
  </cols>
  <sheetData>
    <row r="1" spans="1:20" ht="45">
      <c r="A1" s="156" t="s">
        <v>492</v>
      </c>
      <c r="B1" s="156" t="s">
        <v>403</v>
      </c>
      <c r="C1" s="156" t="s">
        <v>404</v>
      </c>
      <c r="D1" s="156" t="s">
        <v>405</v>
      </c>
      <c r="E1" s="156" t="str">
        <f>PubAPI_Name</f>
        <v>Public API Network</v>
      </c>
      <c r="F1" s="156" t="str">
        <f>CONCATENATE(OOB_NAME,-OOB)</f>
        <v>OOB-110</v>
      </c>
      <c r="G1" s="156" t="str">
        <f>CONCATENATE(OOB_NAME,-OOB)</f>
        <v>OOB-110</v>
      </c>
      <c r="H1" s="156" t="str">
        <f>CONCATENATE(Prov_name,-Provisioner)</f>
        <v>Provisioner-120</v>
      </c>
      <c r="I1" s="156" t="str">
        <f>CONCATENATE(PrivAPI_name,-PrivAPI)</f>
        <v>Private API-140</v>
      </c>
      <c r="J1" s="156" t="str">
        <f>CONCATENATE(stor_name,-Storage)</f>
        <v>Storage Network-170</v>
      </c>
      <c r="K1" s="156" t="str">
        <f>CONCATENATE(ceph_clust_name,-CephCluster)</f>
        <v>Ceph Storage Cluster Vlan-180</v>
      </c>
      <c r="L1" s="156" t="str">
        <f>CONCATENATE(Ext_net_name,-EXTTen)</f>
        <v>External Network for Tenants (Floating IP)-191</v>
      </c>
      <c r="M1" s="156" t="s">
        <v>406</v>
      </c>
      <c r="N1" s="156" t="s">
        <v>407</v>
      </c>
      <c r="O1" s="156" t="s">
        <v>408</v>
      </c>
      <c r="P1" s="156" t="s">
        <v>409</v>
      </c>
      <c r="Q1" s="156" t="s">
        <v>410</v>
      </c>
      <c r="R1" s="156" t="s">
        <v>411</v>
      </c>
      <c r="S1" s="156" t="s">
        <v>412</v>
      </c>
      <c r="T1" s="156" t="s">
        <v>142</v>
      </c>
    </row>
    <row r="2" spans="1:20" ht="30.75" thickBot="1">
      <c r="A2" s="156" t="s">
        <v>556</v>
      </c>
      <c r="B2" s="156" t="s">
        <v>556</v>
      </c>
      <c r="C2" s="156" t="s">
        <v>556</v>
      </c>
      <c r="D2" s="156" t="s">
        <v>556</v>
      </c>
      <c r="E2" s="157" t="s">
        <v>560</v>
      </c>
      <c r="F2" s="156" t="s">
        <v>494</v>
      </c>
      <c r="G2" s="156" t="s">
        <v>493</v>
      </c>
      <c r="H2" s="156"/>
      <c r="I2" s="157" t="s">
        <v>561</v>
      </c>
      <c r="J2" s="157" t="s">
        <v>562</v>
      </c>
      <c r="K2" s="157" t="s">
        <v>563</v>
      </c>
      <c r="L2" s="156"/>
      <c r="M2" s="156"/>
      <c r="N2" s="156"/>
      <c r="O2" s="156"/>
      <c r="P2" s="156"/>
      <c r="Q2" s="156"/>
      <c r="R2" s="156"/>
      <c r="S2" s="156"/>
      <c r="T2" s="156"/>
    </row>
    <row r="3" spans="1:20" ht="15.75" thickBot="1">
      <c r="A3" s="158" t="s">
        <v>465</v>
      </c>
      <c r="B3" s="181"/>
      <c r="C3" s="182" t="s">
        <v>413</v>
      </c>
      <c r="D3" s="182" t="s">
        <v>476</v>
      </c>
      <c r="E3" s="159"/>
      <c r="F3" s="160"/>
      <c r="G3" s="160"/>
      <c r="H3" s="161"/>
      <c r="I3" s="162"/>
      <c r="J3" s="163"/>
      <c r="K3" s="164"/>
      <c r="L3" s="165"/>
      <c r="M3" s="166"/>
      <c r="N3" s="166"/>
      <c r="O3" s="166"/>
      <c r="P3" s="166"/>
      <c r="Q3" s="166"/>
      <c r="R3" s="166"/>
      <c r="S3" s="166"/>
      <c r="T3" s="166"/>
    </row>
    <row r="4" spans="1:20" ht="30.75" thickBot="1">
      <c r="A4" s="158" t="s">
        <v>467</v>
      </c>
      <c r="B4" s="181" t="s">
        <v>462</v>
      </c>
      <c r="C4" s="182" t="s">
        <v>464</v>
      </c>
      <c r="D4" s="182" t="s">
        <v>137</v>
      </c>
      <c r="E4" s="159" t="s">
        <v>468</v>
      </c>
      <c r="F4" s="160"/>
      <c r="G4" s="160" t="s">
        <v>414</v>
      </c>
      <c r="H4" s="161" t="s">
        <v>415</v>
      </c>
      <c r="I4" s="162" t="s">
        <v>416</v>
      </c>
      <c r="J4" s="163" t="s">
        <v>417</v>
      </c>
      <c r="K4" s="164"/>
      <c r="L4" s="167" t="s">
        <v>490</v>
      </c>
      <c r="M4" s="166"/>
      <c r="N4" s="166"/>
      <c r="O4" s="166"/>
      <c r="P4" s="166"/>
      <c r="Q4" s="166"/>
      <c r="R4" s="166"/>
      <c r="S4" s="166"/>
      <c r="T4" s="166"/>
    </row>
    <row r="5" spans="1:20" ht="30.75" thickBot="1">
      <c r="A5" s="158" t="s">
        <v>466</v>
      </c>
      <c r="B5" s="181" t="s">
        <v>463</v>
      </c>
      <c r="C5" s="182" t="s">
        <v>464</v>
      </c>
      <c r="D5" s="182" t="s">
        <v>137</v>
      </c>
      <c r="E5" s="159" t="s">
        <v>486</v>
      </c>
      <c r="F5" s="160"/>
      <c r="G5" s="160" t="s">
        <v>418</v>
      </c>
      <c r="H5" s="161" t="s">
        <v>419</v>
      </c>
      <c r="I5" s="162"/>
      <c r="J5" s="163" t="s">
        <v>420</v>
      </c>
      <c r="K5" s="168"/>
      <c r="L5" s="167" t="s">
        <v>491</v>
      </c>
      <c r="M5" s="166"/>
      <c r="N5" s="166"/>
      <c r="O5" s="166"/>
      <c r="P5" s="166"/>
      <c r="Q5" s="166"/>
      <c r="R5" s="166"/>
      <c r="S5" s="166"/>
      <c r="T5" s="166"/>
    </row>
    <row r="6" spans="1:20" ht="15.75" thickBot="1">
      <c r="A6" s="166" t="s">
        <v>450</v>
      </c>
      <c r="B6" s="179" t="s">
        <v>574</v>
      </c>
      <c r="C6" s="166" t="s">
        <v>421</v>
      </c>
      <c r="D6" s="166" t="s">
        <v>476</v>
      </c>
      <c r="E6" s="159" t="s">
        <v>469</v>
      </c>
      <c r="F6" s="160" t="s">
        <v>422</v>
      </c>
      <c r="G6" s="160" t="s">
        <v>423</v>
      </c>
      <c r="H6" s="161" t="s">
        <v>424</v>
      </c>
      <c r="I6" s="162"/>
      <c r="J6" s="163" t="s">
        <v>425</v>
      </c>
      <c r="K6" s="168"/>
      <c r="L6" s="167"/>
      <c r="M6" s="166"/>
      <c r="N6" s="166"/>
      <c r="O6" s="166"/>
      <c r="P6" s="166"/>
      <c r="Q6" s="166"/>
      <c r="R6" s="166"/>
      <c r="S6" s="166"/>
      <c r="T6" s="166"/>
    </row>
    <row r="7" spans="1:20" ht="15.75" thickBot="1">
      <c r="A7" s="166" t="s">
        <v>451</v>
      </c>
      <c r="B7" s="179" t="s">
        <v>477</v>
      </c>
      <c r="C7" s="166" t="s">
        <v>426</v>
      </c>
      <c r="D7" s="166" t="s">
        <v>137</v>
      </c>
      <c r="E7" s="159" t="s">
        <v>470</v>
      </c>
      <c r="F7" s="160" t="s">
        <v>137</v>
      </c>
      <c r="G7" s="160" t="s">
        <v>427</v>
      </c>
      <c r="H7" s="161" t="s">
        <v>428</v>
      </c>
      <c r="I7" s="162"/>
      <c r="J7" s="163" t="s">
        <v>429</v>
      </c>
      <c r="K7" s="168"/>
      <c r="L7" s="167"/>
      <c r="M7" s="166"/>
      <c r="N7" s="166"/>
      <c r="O7" s="166"/>
      <c r="P7" s="166"/>
      <c r="Q7" s="166"/>
      <c r="R7" s="166"/>
      <c r="S7" s="166"/>
      <c r="T7" s="166"/>
    </row>
    <row r="8" spans="1:20" ht="15.75" thickBot="1">
      <c r="A8" s="166" t="s">
        <v>461</v>
      </c>
      <c r="B8" s="179" t="s">
        <v>478</v>
      </c>
      <c r="C8" s="166" t="s">
        <v>426</v>
      </c>
      <c r="D8" s="166" t="s">
        <v>137</v>
      </c>
      <c r="E8" s="159" t="s">
        <v>471</v>
      </c>
      <c r="F8" s="160" t="s">
        <v>137</v>
      </c>
      <c r="G8" s="160"/>
      <c r="H8" s="161"/>
      <c r="I8" s="162"/>
      <c r="J8" s="163" t="s">
        <v>430</v>
      </c>
      <c r="K8" s="168"/>
      <c r="L8" s="167"/>
      <c r="M8" s="166"/>
      <c r="N8" s="166"/>
      <c r="O8" s="166"/>
      <c r="P8" s="166"/>
      <c r="Q8" s="166"/>
      <c r="R8" s="166"/>
      <c r="S8" s="166"/>
      <c r="T8" s="166"/>
    </row>
    <row r="9" spans="1:20" ht="15.75" thickBot="1">
      <c r="A9" s="166" t="s">
        <v>454</v>
      </c>
      <c r="B9" s="179" t="s">
        <v>553</v>
      </c>
      <c r="C9" s="166" t="s">
        <v>431</v>
      </c>
      <c r="D9" s="166" t="s">
        <v>476</v>
      </c>
      <c r="E9" s="159" t="s">
        <v>557</v>
      </c>
      <c r="F9" s="160" t="s">
        <v>432</v>
      </c>
      <c r="G9" s="160"/>
      <c r="H9" s="161" t="s">
        <v>433</v>
      </c>
      <c r="I9" s="162" t="s">
        <v>433</v>
      </c>
      <c r="J9" s="163" t="s">
        <v>433</v>
      </c>
      <c r="K9" s="168"/>
      <c r="L9" s="167"/>
      <c r="M9" s="166"/>
      <c r="N9" s="166"/>
      <c r="O9" s="166"/>
      <c r="P9" s="166"/>
      <c r="Q9" s="166"/>
      <c r="R9" s="166"/>
      <c r="S9" s="166"/>
      <c r="T9" s="166"/>
    </row>
    <row r="10" spans="1:20" ht="15.75" thickBot="1">
      <c r="A10" s="166" t="s">
        <v>455</v>
      </c>
      <c r="B10" s="179" t="s">
        <v>554</v>
      </c>
      <c r="C10" s="166" t="s">
        <v>434</v>
      </c>
      <c r="D10" s="166" t="s">
        <v>476</v>
      </c>
      <c r="E10" s="159" t="s">
        <v>558</v>
      </c>
      <c r="F10" s="160" t="s">
        <v>435</v>
      </c>
      <c r="G10" s="160"/>
      <c r="H10" s="161" t="s">
        <v>433</v>
      </c>
      <c r="I10" s="162" t="s">
        <v>433</v>
      </c>
      <c r="J10" s="163" t="s">
        <v>433</v>
      </c>
      <c r="K10" s="168"/>
      <c r="L10" s="167"/>
      <c r="M10" s="166"/>
      <c r="N10" s="166"/>
      <c r="O10" s="166"/>
      <c r="P10" s="166"/>
      <c r="Q10" s="166"/>
      <c r="R10" s="166"/>
      <c r="S10" s="166"/>
      <c r="T10" s="166"/>
    </row>
    <row r="11" spans="1:20" ht="15.75" thickBot="1">
      <c r="A11" s="166" t="s">
        <v>456</v>
      </c>
      <c r="B11" s="179" t="s">
        <v>555</v>
      </c>
      <c r="C11" s="166" t="s">
        <v>436</v>
      </c>
      <c r="D11" s="166" t="s">
        <v>476</v>
      </c>
      <c r="E11" s="159" t="s">
        <v>559</v>
      </c>
      <c r="F11" s="160" t="s">
        <v>437</v>
      </c>
      <c r="G11" s="160"/>
      <c r="H11" s="161" t="s">
        <v>433</v>
      </c>
      <c r="I11" s="162" t="s">
        <v>433</v>
      </c>
      <c r="J11" s="163" t="s">
        <v>433</v>
      </c>
      <c r="K11" s="168"/>
      <c r="L11" s="167"/>
      <c r="M11" s="166"/>
      <c r="N11" s="166"/>
      <c r="O11" s="166"/>
      <c r="P11" s="166"/>
      <c r="Q11" s="166"/>
      <c r="R11" s="166"/>
      <c r="S11" s="166"/>
      <c r="T11" s="166"/>
    </row>
    <row r="12" spans="1:20" ht="15.75" thickBot="1">
      <c r="A12" s="166" t="s">
        <v>457</v>
      </c>
      <c r="B12" s="179" t="s">
        <v>564</v>
      </c>
      <c r="C12" s="166" t="s">
        <v>473</v>
      </c>
      <c r="D12" s="166" t="s">
        <v>476</v>
      </c>
      <c r="E12" s="169"/>
      <c r="F12" s="160" t="s">
        <v>439</v>
      </c>
      <c r="G12" s="160"/>
      <c r="H12" s="161" t="s">
        <v>433</v>
      </c>
      <c r="I12" s="162" t="s">
        <v>433</v>
      </c>
      <c r="J12" s="163" t="s">
        <v>433</v>
      </c>
      <c r="K12" s="168"/>
      <c r="L12" s="167"/>
      <c r="M12" s="166"/>
      <c r="N12" s="166"/>
      <c r="O12" s="166"/>
      <c r="P12" s="166"/>
      <c r="Q12" s="166"/>
      <c r="R12" s="166"/>
      <c r="S12" s="166"/>
      <c r="T12" s="166"/>
    </row>
    <row r="13" spans="1:20" ht="15.75" thickBot="1">
      <c r="A13" s="166" t="s">
        <v>452</v>
      </c>
      <c r="B13" s="179" t="s">
        <v>565</v>
      </c>
      <c r="C13" s="166" t="s">
        <v>474</v>
      </c>
      <c r="D13" s="166" t="s">
        <v>476</v>
      </c>
      <c r="E13" s="169"/>
      <c r="F13" s="160" t="s">
        <v>441</v>
      </c>
      <c r="G13" s="160"/>
      <c r="H13" s="161" t="s">
        <v>433</v>
      </c>
      <c r="I13" s="162" t="s">
        <v>433</v>
      </c>
      <c r="J13" s="163" t="s">
        <v>433</v>
      </c>
      <c r="K13" s="168"/>
      <c r="L13" s="167"/>
      <c r="M13" s="166"/>
      <c r="N13" s="166"/>
      <c r="O13" s="166"/>
      <c r="P13" s="166"/>
      <c r="Q13" s="166"/>
      <c r="R13" s="166"/>
      <c r="S13" s="166"/>
      <c r="T13" s="166"/>
    </row>
    <row r="14" spans="1:20" ht="15.75" thickBot="1">
      <c r="A14" s="166" t="s">
        <v>453</v>
      </c>
      <c r="B14" s="179" t="s">
        <v>566</v>
      </c>
      <c r="C14" s="166" t="s">
        <v>475</v>
      </c>
      <c r="D14" s="166" t="s">
        <v>476</v>
      </c>
      <c r="E14" s="169"/>
      <c r="F14" s="160" t="s">
        <v>443</v>
      </c>
      <c r="G14" s="160"/>
      <c r="H14" s="161" t="s">
        <v>433</v>
      </c>
      <c r="I14" s="162" t="s">
        <v>433</v>
      </c>
      <c r="J14" s="163" t="s">
        <v>433</v>
      </c>
      <c r="K14" s="168"/>
      <c r="L14" s="167"/>
      <c r="M14" s="166"/>
      <c r="N14" s="166"/>
      <c r="O14" s="166"/>
      <c r="P14" s="166"/>
      <c r="Q14" s="166"/>
      <c r="R14" s="166"/>
      <c r="S14" s="166"/>
      <c r="T14" s="166"/>
    </row>
    <row r="15" spans="1:20" ht="15.75" thickBot="1">
      <c r="A15" s="170" t="s">
        <v>458</v>
      </c>
      <c r="B15" s="179" t="s">
        <v>567</v>
      </c>
      <c r="C15" s="166" t="s">
        <v>438</v>
      </c>
      <c r="D15" s="166" t="s">
        <v>476</v>
      </c>
      <c r="E15" s="169"/>
      <c r="F15" s="160" t="s">
        <v>444</v>
      </c>
      <c r="G15" s="160"/>
      <c r="H15" s="161" t="s">
        <v>433</v>
      </c>
      <c r="I15" s="162" t="s">
        <v>433</v>
      </c>
      <c r="J15" s="163" t="s">
        <v>433</v>
      </c>
      <c r="K15" s="168" t="s">
        <v>433</v>
      </c>
      <c r="L15" s="167"/>
      <c r="M15" s="166"/>
      <c r="N15" s="166"/>
      <c r="O15" s="166"/>
      <c r="P15" s="166"/>
      <c r="Q15" s="166"/>
      <c r="R15" s="166"/>
      <c r="S15" s="166"/>
      <c r="T15" s="166"/>
    </row>
    <row r="16" spans="1:20" ht="15.75" thickBot="1">
      <c r="A16" s="170" t="s">
        <v>459</v>
      </c>
      <c r="B16" s="179" t="s">
        <v>568</v>
      </c>
      <c r="C16" s="166" t="s">
        <v>440</v>
      </c>
      <c r="D16" s="166" t="s">
        <v>476</v>
      </c>
      <c r="E16" s="169"/>
      <c r="F16" s="160" t="s">
        <v>445</v>
      </c>
      <c r="G16" s="160"/>
      <c r="H16" s="161" t="s">
        <v>433</v>
      </c>
      <c r="I16" s="162" t="s">
        <v>433</v>
      </c>
      <c r="J16" s="163" t="s">
        <v>433</v>
      </c>
      <c r="K16" s="168" t="s">
        <v>433</v>
      </c>
      <c r="L16" s="167"/>
      <c r="M16" s="166"/>
      <c r="N16" s="166"/>
      <c r="O16" s="166"/>
      <c r="P16" s="166"/>
      <c r="Q16" s="166"/>
      <c r="R16" s="166"/>
      <c r="S16" s="166"/>
      <c r="T16" s="166"/>
    </row>
    <row r="17" spans="1:20" ht="15.75" thickBot="1">
      <c r="A17" s="170" t="s">
        <v>460</v>
      </c>
      <c r="B17" s="179" t="s">
        <v>569</v>
      </c>
      <c r="C17" s="166" t="s">
        <v>442</v>
      </c>
      <c r="D17" s="166" t="s">
        <v>476</v>
      </c>
      <c r="E17" s="169"/>
      <c r="F17" s="160" t="s">
        <v>446</v>
      </c>
      <c r="G17" s="160"/>
      <c r="H17" s="161" t="s">
        <v>433</v>
      </c>
      <c r="I17" s="162" t="s">
        <v>433</v>
      </c>
      <c r="J17" s="163" t="s">
        <v>433</v>
      </c>
      <c r="K17" s="168" t="s">
        <v>433</v>
      </c>
      <c r="L17" s="167"/>
      <c r="M17" s="166"/>
      <c r="N17" s="166"/>
      <c r="O17" s="166"/>
      <c r="P17" s="166"/>
      <c r="Q17" s="166"/>
      <c r="R17" s="166"/>
      <c r="S17" s="166"/>
      <c r="T17" s="166"/>
    </row>
    <row r="18" spans="1:20" s="137" customFormat="1" ht="15.75" thickBot="1">
      <c r="A18" s="195" t="s">
        <v>573</v>
      </c>
      <c r="B18" s="195" t="s">
        <v>570</v>
      </c>
      <c r="C18" s="195" t="s">
        <v>571</v>
      </c>
      <c r="D18" s="195" t="s">
        <v>572</v>
      </c>
      <c r="E18" s="194" t="s">
        <v>472</v>
      </c>
      <c r="F18" s="166"/>
      <c r="G18" s="166"/>
      <c r="H18" s="171"/>
      <c r="I18" s="172"/>
      <c r="J18" s="141"/>
      <c r="K18" s="173"/>
      <c r="L18" s="174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66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</row>
    <row r="20" spans="1:20">
      <c r="A20" s="175" t="s">
        <v>447</v>
      </c>
      <c r="B20" s="175" t="s">
        <v>485</v>
      </c>
      <c r="C20" s="175" t="s">
        <v>448</v>
      </c>
      <c r="D20" s="175" t="s">
        <v>449</v>
      </c>
      <c r="E20" s="175" t="s">
        <v>479</v>
      </c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</row>
    <row r="21" spans="1:20">
      <c r="A21" s="180" t="s">
        <v>549</v>
      </c>
      <c r="B21" s="176" t="s">
        <v>484</v>
      </c>
      <c r="C21" s="176" t="s">
        <v>482</v>
      </c>
      <c r="D21" s="180" t="s">
        <v>480</v>
      </c>
      <c r="E21" s="17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</row>
    <row r="22" spans="1:20">
      <c r="A22" s="176"/>
      <c r="B22" s="176"/>
      <c r="C22" s="176" t="s">
        <v>483</v>
      </c>
      <c r="D22" s="180" t="s">
        <v>481</v>
      </c>
      <c r="E22" s="17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</row>
    <row r="23" spans="1:20">
      <c r="A23" s="177" t="s">
        <v>488</v>
      </c>
      <c r="B23" s="177"/>
      <c r="C23" s="177" t="s">
        <v>518</v>
      </c>
      <c r="D23" s="177" t="s">
        <v>552</v>
      </c>
      <c r="E23" s="177" t="s">
        <v>550</v>
      </c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</row>
    <row r="24" spans="1:20">
      <c r="A24" s="177" t="s">
        <v>489</v>
      </c>
      <c r="B24" s="177"/>
      <c r="C24" s="177" t="s">
        <v>518</v>
      </c>
      <c r="D24" s="177" t="s">
        <v>552</v>
      </c>
      <c r="E24" s="177" t="s">
        <v>551</v>
      </c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</row>
    <row r="25" spans="1:20">
      <c r="A25" s="177" t="s">
        <v>487</v>
      </c>
      <c r="B25" s="177"/>
      <c r="C25" s="177" t="s">
        <v>519</v>
      </c>
      <c r="D25" s="177" t="s">
        <v>552</v>
      </c>
      <c r="E25" s="177" t="s">
        <v>385</v>
      </c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</row>
    <row r="26" spans="1:20">
      <c r="A26" s="166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78"/>
      <c r="O26" s="178"/>
      <c r="P26" s="178"/>
      <c r="Q26" s="178"/>
      <c r="R26" s="178"/>
      <c r="S26" s="178"/>
      <c r="T26" s="178"/>
    </row>
    <row r="27" spans="1:20">
      <c r="A27" s="183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78"/>
      <c r="O27" s="178"/>
      <c r="P27" s="178"/>
      <c r="Q27" s="178"/>
      <c r="R27" s="178"/>
      <c r="S27" s="178"/>
      <c r="T27" s="178"/>
    </row>
    <row r="28" spans="1:20">
      <c r="A28" s="166"/>
      <c r="B28" s="183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78"/>
      <c r="O28" s="178"/>
      <c r="P28" s="178"/>
      <c r="Q28" s="178"/>
      <c r="R28" s="178"/>
      <c r="S28" s="178"/>
      <c r="T28" s="178"/>
    </row>
    <row r="29" spans="1:20">
      <c r="A29" s="166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78"/>
      <c r="O29" s="178"/>
      <c r="P29" s="178"/>
      <c r="Q29" s="178"/>
      <c r="R29" s="178"/>
      <c r="S29" s="178"/>
      <c r="T29" s="178"/>
    </row>
    <row r="30" spans="1:20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78"/>
      <c r="O30" s="178"/>
      <c r="P30" s="178"/>
      <c r="Q30" s="178"/>
      <c r="R30" s="178"/>
      <c r="S30" s="178"/>
      <c r="T30" s="178"/>
    </row>
    <row r="31" spans="1:20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78"/>
      <c r="O31" s="178"/>
      <c r="P31" s="178"/>
      <c r="Q31" s="178"/>
      <c r="R31" s="178"/>
      <c r="S31" s="178"/>
      <c r="T31" s="178"/>
    </row>
    <row r="32" spans="1:20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78"/>
      <c r="O32" s="178"/>
      <c r="P32" s="178"/>
      <c r="Q32" s="178"/>
      <c r="R32" s="178"/>
      <c r="S32" s="178"/>
      <c r="T32" s="178"/>
    </row>
    <row r="33" spans="1:20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78"/>
      <c r="O33" s="178"/>
      <c r="P33" s="178"/>
      <c r="Q33" s="178"/>
      <c r="R33" s="178"/>
      <c r="S33" s="178"/>
      <c r="T33" s="178"/>
    </row>
    <row r="34" spans="1:20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78"/>
      <c r="O34" s="178"/>
      <c r="P34" s="178"/>
      <c r="Q34" s="178"/>
      <c r="R34" s="178"/>
      <c r="S34" s="178"/>
      <c r="T34" s="178"/>
    </row>
    <row r="35" spans="1:20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78"/>
      <c r="O35" s="178"/>
      <c r="P35" s="178"/>
      <c r="Q35" s="178"/>
      <c r="R35" s="178"/>
      <c r="S35" s="178"/>
      <c r="T35" s="178"/>
    </row>
    <row r="36" spans="1:20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78"/>
      <c r="O36" s="178"/>
      <c r="P36" s="178"/>
      <c r="Q36" s="178"/>
      <c r="R36" s="178"/>
      <c r="S36" s="178"/>
      <c r="T36" s="178"/>
    </row>
    <row r="37" spans="1:20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78"/>
      <c r="O37" s="178"/>
      <c r="P37" s="178"/>
      <c r="Q37" s="178"/>
      <c r="R37" s="178"/>
      <c r="S37" s="178"/>
      <c r="T37" s="178"/>
    </row>
    <row r="38" spans="1:20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78"/>
      <c r="O38" s="178"/>
      <c r="P38" s="178"/>
      <c r="Q38" s="178"/>
      <c r="R38" s="178"/>
      <c r="S38" s="178"/>
      <c r="T38" s="178"/>
    </row>
    <row r="39" spans="1:20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</row>
    <row r="40" spans="1:2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</row>
    <row r="41" spans="1:20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</row>
    <row r="42" spans="1:20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20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</row>
    <row r="44" spans="1:20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</row>
    <row r="45" spans="1:20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</row>
  </sheetData>
  <printOptions gridLines="1"/>
  <pageMargins left="0.7" right="0.7" top="0.75" bottom="0.75" header="0.3" footer="0.3"/>
  <pageSetup scale="41" fitToHeight="0" orientation="landscape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80" zoomScaleNormal="80" workbookViewId="0">
      <pane ySplit="4" topLeftCell="A5" activePane="bottomLeft" state="frozen"/>
      <selection pane="bottomLeft" activeCell="T6" sqref="T6:W6"/>
    </sheetView>
  </sheetViews>
  <sheetFormatPr defaultRowHeight="15"/>
  <cols>
    <col min="1" max="1" width="16.7109375" bestFit="1" customWidth="1"/>
    <col min="2" max="2" width="24.5703125" bestFit="1" customWidth="1"/>
    <col min="3" max="3" width="15" bestFit="1" customWidth="1"/>
    <col min="4" max="4" width="5.7109375" customWidth="1"/>
    <col min="5" max="5" width="16.7109375" bestFit="1" customWidth="1"/>
    <col min="6" max="7" width="17.85546875" bestFit="1" customWidth="1"/>
    <col min="8" max="8" width="9.85546875" bestFit="1" customWidth="1"/>
    <col min="9" max="9" width="14.5703125" bestFit="1" customWidth="1"/>
    <col min="10" max="10" width="12.5703125" bestFit="1" customWidth="1"/>
    <col min="11" max="11" width="14.7109375" bestFit="1" customWidth="1"/>
    <col min="12" max="12" width="19.140625" bestFit="1" customWidth="1"/>
    <col min="13" max="13" width="10.5703125" bestFit="1" customWidth="1"/>
    <col min="14" max="14" width="10.5703125" customWidth="1"/>
    <col min="15" max="15" width="6.42578125" bestFit="1" customWidth="1"/>
    <col min="16" max="16" width="10.42578125" bestFit="1" customWidth="1"/>
    <col min="17" max="17" width="5.7109375" customWidth="1"/>
    <col min="18" max="23" width="9.42578125" customWidth="1"/>
    <col min="24" max="26" width="5.7109375" customWidth="1"/>
  </cols>
  <sheetData>
    <row r="2" spans="1:24">
      <c r="E2" s="303" t="s">
        <v>402</v>
      </c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X2" s="137"/>
    </row>
    <row r="3" spans="1:24">
      <c r="A3" s="281" t="s">
        <v>44</v>
      </c>
      <c r="B3" s="282"/>
      <c r="C3" s="34" t="s">
        <v>221</v>
      </c>
      <c r="E3" s="307" t="s">
        <v>36</v>
      </c>
      <c r="F3" s="305"/>
      <c r="G3" s="305" t="s">
        <v>49</v>
      </c>
      <c r="H3" s="305"/>
      <c r="I3" s="305" t="s">
        <v>44</v>
      </c>
      <c r="J3" s="305"/>
      <c r="K3" s="308" t="s">
        <v>296</v>
      </c>
      <c r="L3" s="309"/>
      <c r="M3" s="310"/>
      <c r="N3" s="150"/>
      <c r="O3" s="305" t="s">
        <v>45</v>
      </c>
      <c r="P3" s="306"/>
      <c r="R3" s="304" t="s">
        <v>54</v>
      </c>
      <c r="S3" s="304"/>
      <c r="T3" s="298"/>
      <c r="U3" s="298"/>
      <c r="V3" s="298"/>
      <c r="W3" s="298"/>
      <c r="X3" s="137"/>
    </row>
    <row r="4" spans="1:24">
      <c r="A4" s="39" t="s">
        <v>69</v>
      </c>
      <c r="B4" s="39" t="s">
        <v>31</v>
      </c>
      <c r="C4" s="39" t="s">
        <v>221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297</v>
      </c>
      <c r="L4" s="49" t="s">
        <v>298</v>
      </c>
      <c r="M4" s="49" t="s">
        <v>299</v>
      </c>
      <c r="N4" s="49" t="s">
        <v>373</v>
      </c>
      <c r="O4" s="49" t="s">
        <v>50</v>
      </c>
      <c r="P4" s="49" t="s">
        <v>51</v>
      </c>
      <c r="R4" s="299" t="s">
        <v>53</v>
      </c>
      <c r="S4" s="299"/>
      <c r="T4" s="298"/>
      <c r="U4" s="298"/>
      <c r="V4" s="298"/>
      <c r="W4" s="298"/>
      <c r="X4" s="137"/>
    </row>
    <row r="5" spans="1:24">
      <c r="A5" s="39">
        <f>OOB</f>
        <v>110</v>
      </c>
      <c r="B5" s="126" t="str">
        <f>OOB_NAME</f>
        <v>OOB</v>
      </c>
      <c r="C5" s="39" t="s">
        <v>57</v>
      </c>
      <c r="E5" s="36" t="s">
        <v>317</v>
      </c>
      <c r="F5" s="145" t="s">
        <v>291</v>
      </c>
      <c r="G5" s="36" t="s">
        <v>223</v>
      </c>
      <c r="H5" s="36" t="s">
        <v>219</v>
      </c>
      <c r="I5" s="48">
        <f t="shared" ref="I5:I20" si="0">+OOB</f>
        <v>110</v>
      </c>
      <c r="J5" s="48"/>
      <c r="K5" s="61" t="s">
        <v>301</v>
      </c>
      <c r="L5" s="130" t="s">
        <v>304</v>
      </c>
      <c r="M5" s="130">
        <v>9216</v>
      </c>
      <c r="N5" s="130" t="s">
        <v>302</v>
      </c>
      <c r="O5" s="128" t="s">
        <v>38</v>
      </c>
      <c r="P5" s="61" t="s">
        <v>576</v>
      </c>
      <c r="R5" s="304" t="s">
        <v>42</v>
      </c>
      <c r="S5" s="304"/>
      <c r="T5" s="298"/>
      <c r="U5" s="298"/>
      <c r="V5" s="298"/>
      <c r="W5" s="298"/>
      <c r="X5" s="137"/>
    </row>
    <row r="6" spans="1:24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318</v>
      </c>
      <c r="F6" s="145" t="s">
        <v>291</v>
      </c>
      <c r="G6" s="36" t="s">
        <v>546</v>
      </c>
      <c r="H6" s="36" t="s">
        <v>219</v>
      </c>
      <c r="I6" s="48">
        <f t="shared" si="0"/>
        <v>110</v>
      </c>
      <c r="J6" s="48"/>
      <c r="K6" s="61" t="s">
        <v>301</v>
      </c>
      <c r="L6" s="130" t="s">
        <v>304</v>
      </c>
      <c r="M6" s="130">
        <v>9216</v>
      </c>
      <c r="N6" s="130" t="s">
        <v>302</v>
      </c>
      <c r="O6" s="128" t="s">
        <v>38</v>
      </c>
      <c r="P6" s="61" t="s">
        <v>576</v>
      </c>
      <c r="R6" s="299" t="s">
        <v>71</v>
      </c>
      <c r="S6" s="299"/>
      <c r="T6" s="298" t="str">
        <f>S3048_FW</f>
        <v>fw: 9.11(0.0)</v>
      </c>
      <c r="U6" s="298"/>
      <c r="V6" s="298"/>
      <c r="W6" s="298"/>
      <c r="X6" s="137"/>
    </row>
    <row r="7" spans="1:24">
      <c r="A7" s="39">
        <f>TenTunnel</f>
        <v>130</v>
      </c>
      <c r="B7" s="126" t="str">
        <f>TenTunnelName</f>
        <v xml:space="preserve">Tenant Tunneling </v>
      </c>
      <c r="C7" s="39" t="s">
        <v>288</v>
      </c>
      <c r="E7" s="36" t="s">
        <v>319</v>
      </c>
      <c r="F7" s="145" t="s">
        <v>291</v>
      </c>
      <c r="G7" s="36" t="s">
        <v>224</v>
      </c>
      <c r="H7" s="36" t="s">
        <v>219</v>
      </c>
      <c r="I7" s="48">
        <f t="shared" si="0"/>
        <v>110</v>
      </c>
      <c r="J7" s="48"/>
      <c r="K7" s="61" t="s">
        <v>301</v>
      </c>
      <c r="L7" s="130" t="s">
        <v>304</v>
      </c>
      <c r="M7" s="130">
        <v>9216</v>
      </c>
      <c r="N7" s="130" t="s">
        <v>302</v>
      </c>
      <c r="O7" s="128" t="s">
        <v>38</v>
      </c>
      <c r="P7" s="61" t="s">
        <v>576</v>
      </c>
      <c r="X7" s="137"/>
    </row>
    <row r="8" spans="1:24">
      <c r="A8" s="39">
        <f>PrivAPI</f>
        <v>140</v>
      </c>
      <c r="B8" s="126" t="str">
        <f>Prov_name</f>
        <v>Provisioner</v>
      </c>
      <c r="C8" s="39" t="s">
        <v>288</v>
      </c>
      <c r="E8" s="36" t="s">
        <v>320</v>
      </c>
      <c r="F8" s="145" t="s">
        <v>291</v>
      </c>
      <c r="G8" s="36" t="s">
        <v>225</v>
      </c>
      <c r="H8" s="36" t="s">
        <v>219</v>
      </c>
      <c r="I8" s="48">
        <f t="shared" si="0"/>
        <v>110</v>
      </c>
      <c r="J8" s="48"/>
      <c r="K8" s="61" t="s">
        <v>301</v>
      </c>
      <c r="L8" s="130" t="s">
        <v>304</v>
      </c>
      <c r="M8" s="130">
        <v>9216</v>
      </c>
      <c r="N8" s="130" t="s">
        <v>302</v>
      </c>
      <c r="O8" s="128" t="s">
        <v>38</v>
      </c>
      <c r="P8" s="61" t="s">
        <v>576</v>
      </c>
      <c r="R8" s="296" t="s">
        <v>167</v>
      </c>
      <c r="S8" s="296"/>
      <c r="T8" s="296"/>
      <c r="U8" s="297" t="s">
        <v>287</v>
      </c>
      <c r="V8" s="297"/>
      <c r="W8" s="297"/>
      <c r="X8" s="137"/>
    </row>
    <row r="9" spans="1:24">
      <c r="A9" s="39">
        <f>Storage</f>
        <v>170</v>
      </c>
      <c r="B9" s="126" t="str">
        <f>TenTunnelName</f>
        <v xml:space="preserve">Tenant Tunneling </v>
      </c>
      <c r="C9" s="39" t="s">
        <v>288</v>
      </c>
      <c r="E9" s="36" t="s">
        <v>321</v>
      </c>
      <c r="F9" s="145" t="s">
        <v>291</v>
      </c>
      <c r="G9" s="38" t="s">
        <v>547</v>
      </c>
      <c r="H9" s="36" t="s">
        <v>219</v>
      </c>
      <c r="I9" s="48">
        <f t="shared" si="0"/>
        <v>110</v>
      </c>
      <c r="J9" s="48"/>
      <c r="K9" s="61" t="s">
        <v>301</v>
      </c>
      <c r="L9" s="130" t="s">
        <v>304</v>
      </c>
      <c r="M9" s="130">
        <v>9216</v>
      </c>
      <c r="N9" s="130" t="s">
        <v>302</v>
      </c>
      <c r="O9" s="128" t="s">
        <v>38</v>
      </c>
      <c r="P9" s="61" t="s">
        <v>576</v>
      </c>
      <c r="R9" s="300" t="s">
        <v>55</v>
      </c>
      <c r="S9" s="300"/>
      <c r="T9" s="300"/>
      <c r="U9" s="298"/>
      <c r="V9" s="298"/>
      <c r="W9" s="298"/>
      <c r="X9" s="137"/>
    </row>
    <row r="10" spans="1:24">
      <c r="A10" s="39">
        <f>CephCluster</f>
        <v>180</v>
      </c>
      <c r="B10" s="126" t="str">
        <f>ceph_clust_name</f>
        <v>Ceph Storage Cluster Vlan</v>
      </c>
      <c r="C10" s="39" t="s">
        <v>288</v>
      </c>
      <c r="E10" s="36" t="s">
        <v>322</v>
      </c>
      <c r="F10" s="145" t="s">
        <v>291</v>
      </c>
      <c r="G10" s="38" t="s">
        <v>214</v>
      </c>
      <c r="H10" s="36" t="s">
        <v>219</v>
      </c>
      <c r="I10" s="48">
        <f t="shared" si="0"/>
        <v>110</v>
      </c>
      <c r="J10" s="48"/>
      <c r="K10" s="61" t="s">
        <v>301</v>
      </c>
      <c r="L10" s="130" t="s">
        <v>304</v>
      </c>
      <c r="M10" s="130">
        <v>9216</v>
      </c>
      <c r="N10" s="130" t="s">
        <v>302</v>
      </c>
      <c r="O10" s="128" t="s">
        <v>38</v>
      </c>
      <c r="P10" s="61" t="s">
        <v>576</v>
      </c>
      <c r="R10" s="301" t="s">
        <v>56</v>
      </c>
      <c r="S10" s="301"/>
      <c r="T10" s="301"/>
      <c r="U10" s="298">
        <v>24576</v>
      </c>
      <c r="V10" s="298"/>
      <c r="W10" s="298"/>
      <c r="X10" s="137"/>
    </row>
    <row r="11" spans="1:24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323</v>
      </c>
      <c r="F11" s="145" t="s">
        <v>291</v>
      </c>
      <c r="G11" s="38" t="s">
        <v>215</v>
      </c>
      <c r="H11" s="36" t="s">
        <v>219</v>
      </c>
      <c r="I11" s="48">
        <f t="shared" si="0"/>
        <v>110</v>
      </c>
      <c r="J11" s="48"/>
      <c r="K11" s="61" t="s">
        <v>301</v>
      </c>
      <c r="L11" s="130" t="s">
        <v>304</v>
      </c>
      <c r="M11" s="130">
        <v>9216</v>
      </c>
      <c r="N11" s="130" t="s">
        <v>302</v>
      </c>
      <c r="O11" s="128" t="s">
        <v>38</v>
      </c>
      <c r="P11" s="61" t="s">
        <v>576</v>
      </c>
      <c r="X11" s="137"/>
    </row>
    <row r="12" spans="1:24">
      <c r="A12" s="39">
        <f>EXTTen</f>
        <v>191</v>
      </c>
      <c r="B12" s="126" t="str">
        <f>Ext_net_name</f>
        <v>External Network for Tenants (Floating IP)</v>
      </c>
      <c r="C12" s="39" t="s">
        <v>288</v>
      </c>
      <c r="E12" s="36" t="s">
        <v>324</v>
      </c>
      <c r="F12" s="36" t="s">
        <v>37</v>
      </c>
      <c r="G12" s="38" t="s">
        <v>372</v>
      </c>
      <c r="H12" s="36"/>
      <c r="I12" s="48">
        <f t="shared" si="0"/>
        <v>110</v>
      </c>
      <c r="J12" s="48"/>
      <c r="K12" s="61"/>
      <c r="L12" s="130"/>
      <c r="M12" s="130"/>
      <c r="N12" s="130"/>
      <c r="O12" s="128" t="s">
        <v>38</v>
      </c>
      <c r="P12" s="48" t="s">
        <v>38</v>
      </c>
      <c r="R12" s="296" t="s">
        <v>58</v>
      </c>
      <c r="S12" s="296"/>
      <c r="T12" s="296"/>
      <c r="U12" s="297" t="s">
        <v>288</v>
      </c>
      <c r="V12" s="297"/>
      <c r="W12" s="297"/>
      <c r="X12" s="137"/>
    </row>
    <row r="13" spans="1:24">
      <c r="A13" s="39" t="str">
        <f>CONCATENATE(TenantBeg,"-",TenantEnd)</f>
        <v>201-250</v>
      </c>
      <c r="B13" s="126" t="s">
        <v>226</v>
      </c>
      <c r="C13" s="39" t="s">
        <v>288</v>
      </c>
      <c r="E13" s="36" t="s">
        <v>325</v>
      </c>
      <c r="F13" s="36" t="s">
        <v>37</v>
      </c>
      <c r="G13" s="38" t="s">
        <v>372</v>
      </c>
      <c r="H13" s="36"/>
      <c r="I13" s="48">
        <f t="shared" si="0"/>
        <v>110</v>
      </c>
      <c r="J13" s="48"/>
      <c r="K13" s="61"/>
      <c r="L13" s="130"/>
      <c r="M13" s="130"/>
      <c r="N13" s="130"/>
      <c r="O13" s="128" t="s">
        <v>38</v>
      </c>
      <c r="P13" s="48" t="s">
        <v>38</v>
      </c>
      <c r="X13" s="137"/>
    </row>
    <row r="14" spans="1:24">
      <c r="A14" s="307" t="s">
        <v>63</v>
      </c>
      <c r="B14" s="306"/>
      <c r="C14" s="34"/>
      <c r="E14" s="36" t="s">
        <v>326</v>
      </c>
      <c r="F14" s="36" t="s">
        <v>37</v>
      </c>
      <c r="G14" s="38" t="s">
        <v>372</v>
      </c>
      <c r="H14" s="36"/>
      <c r="I14" s="48">
        <f t="shared" si="0"/>
        <v>110</v>
      </c>
      <c r="J14" s="48"/>
      <c r="K14" s="61"/>
      <c r="L14" s="130"/>
      <c r="M14" s="130"/>
      <c r="N14" s="130"/>
      <c r="O14" s="128" t="s">
        <v>38</v>
      </c>
      <c r="P14" s="48" t="s">
        <v>38</v>
      </c>
      <c r="R14" s="311" t="s">
        <v>70</v>
      </c>
      <c r="S14" s="312"/>
      <c r="T14" s="312"/>
      <c r="U14" s="312"/>
      <c r="V14" s="312"/>
      <c r="W14" s="313"/>
      <c r="X14" s="137"/>
    </row>
    <row r="15" spans="1:24">
      <c r="A15" s="39" t="s">
        <v>36</v>
      </c>
      <c r="B15" s="39" t="s">
        <v>64</v>
      </c>
      <c r="C15" s="39" t="s">
        <v>221</v>
      </c>
      <c r="E15" s="36" t="s">
        <v>327</v>
      </c>
      <c r="F15" s="36" t="s">
        <v>37</v>
      </c>
      <c r="G15" s="38" t="s">
        <v>372</v>
      </c>
      <c r="H15" s="36"/>
      <c r="I15" s="48">
        <f t="shared" si="0"/>
        <v>110</v>
      </c>
      <c r="J15" s="48"/>
      <c r="K15" s="61"/>
      <c r="L15" s="130"/>
      <c r="M15" s="130"/>
      <c r="N15" s="130"/>
      <c r="O15" s="128" t="s">
        <v>38</v>
      </c>
      <c r="P15" s="48" t="s">
        <v>38</v>
      </c>
      <c r="R15" s="290"/>
      <c r="S15" s="291"/>
      <c r="T15" s="291"/>
      <c r="U15" s="291"/>
      <c r="V15" s="291"/>
      <c r="W15" s="292"/>
      <c r="X15" s="137"/>
    </row>
    <row r="16" spans="1:24">
      <c r="A16" s="39" t="s">
        <v>370</v>
      </c>
      <c r="B16" s="138"/>
      <c r="C16" s="39" t="s">
        <v>57</v>
      </c>
      <c r="E16" s="36" t="s">
        <v>328</v>
      </c>
      <c r="F16" s="145" t="s">
        <v>291</v>
      </c>
      <c r="G16" s="38" t="s">
        <v>548</v>
      </c>
      <c r="H16" s="36" t="s">
        <v>219</v>
      </c>
      <c r="I16" s="48">
        <f t="shared" si="0"/>
        <v>110</v>
      </c>
      <c r="J16" s="48"/>
      <c r="K16" s="61" t="s">
        <v>301</v>
      </c>
      <c r="L16" s="130" t="s">
        <v>304</v>
      </c>
      <c r="M16" s="130">
        <v>9216</v>
      </c>
      <c r="N16" s="130" t="s">
        <v>302</v>
      </c>
      <c r="O16" s="128" t="s">
        <v>38</v>
      </c>
      <c r="P16" s="61" t="s">
        <v>576</v>
      </c>
      <c r="R16" s="293"/>
      <c r="S16" s="294"/>
      <c r="T16" s="294"/>
      <c r="U16" s="294"/>
      <c r="V16" s="294"/>
      <c r="W16" s="295"/>
      <c r="X16" s="137"/>
    </row>
    <row r="17" spans="1:24">
      <c r="A17" s="39">
        <f>OOB</f>
        <v>110</v>
      </c>
      <c r="B17" s="138" t="s">
        <v>401</v>
      </c>
      <c r="C17" s="39" t="s">
        <v>222</v>
      </c>
      <c r="E17" s="36" t="s">
        <v>329</v>
      </c>
      <c r="F17" s="145" t="s">
        <v>291</v>
      </c>
      <c r="G17" s="38" t="s">
        <v>216</v>
      </c>
      <c r="H17" s="36" t="s">
        <v>219</v>
      </c>
      <c r="I17" s="48">
        <f t="shared" si="0"/>
        <v>110</v>
      </c>
      <c r="J17" s="48"/>
      <c r="K17" s="61" t="s">
        <v>301</v>
      </c>
      <c r="L17" s="130" t="s">
        <v>304</v>
      </c>
      <c r="M17" s="130">
        <v>9216</v>
      </c>
      <c r="N17" s="130" t="s">
        <v>302</v>
      </c>
      <c r="O17" s="128" t="s">
        <v>38</v>
      </c>
      <c r="P17" s="61" t="s">
        <v>576</v>
      </c>
      <c r="R17" s="290"/>
      <c r="S17" s="291"/>
      <c r="T17" s="291"/>
      <c r="U17" s="291"/>
      <c r="V17" s="291"/>
      <c r="W17" s="292"/>
      <c r="X17" s="137"/>
    </row>
    <row r="18" spans="1:24">
      <c r="A18" s="39">
        <f>Provisioner</f>
        <v>120</v>
      </c>
      <c r="B18" s="138" t="s">
        <v>400</v>
      </c>
      <c r="C18" s="39" t="s">
        <v>222</v>
      </c>
      <c r="E18" s="36" t="s">
        <v>330</v>
      </c>
      <c r="F18" s="145" t="s">
        <v>291</v>
      </c>
      <c r="G18" s="38" t="s">
        <v>217</v>
      </c>
      <c r="H18" s="36" t="s">
        <v>219</v>
      </c>
      <c r="I18" s="48">
        <f t="shared" si="0"/>
        <v>110</v>
      </c>
      <c r="J18" s="48"/>
      <c r="K18" s="61" t="s">
        <v>301</v>
      </c>
      <c r="L18" s="130" t="s">
        <v>304</v>
      </c>
      <c r="M18" s="130">
        <v>9216</v>
      </c>
      <c r="N18" s="130" t="s">
        <v>302</v>
      </c>
      <c r="O18" s="128" t="s">
        <v>38</v>
      </c>
      <c r="P18" s="61" t="s">
        <v>576</v>
      </c>
      <c r="R18" s="293"/>
      <c r="S18" s="294"/>
      <c r="T18" s="294"/>
      <c r="U18" s="294"/>
      <c r="V18" s="294"/>
      <c r="W18" s="295"/>
      <c r="X18" s="137"/>
    </row>
    <row r="19" spans="1:24">
      <c r="A19" s="39">
        <f>PrivAPI</f>
        <v>140</v>
      </c>
      <c r="B19" s="138"/>
      <c r="C19" s="39" t="s">
        <v>288</v>
      </c>
      <c r="E19" s="36" t="s">
        <v>331</v>
      </c>
      <c r="F19" s="36" t="s">
        <v>37</v>
      </c>
      <c r="G19" s="38" t="s">
        <v>372</v>
      </c>
      <c r="H19" s="127"/>
      <c r="I19" s="48">
        <f t="shared" si="0"/>
        <v>110</v>
      </c>
      <c r="J19" s="48"/>
      <c r="K19" s="61"/>
      <c r="L19" s="130"/>
      <c r="M19" s="130"/>
      <c r="N19" s="130"/>
      <c r="O19" s="128" t="s">
        <v>38</v>
      </c>
      <c r="P19" s="48" t="s">
        <v>38</v>
      </c>
      <c r="X19" s="137"/>
    </row>
    <row r="20" spans="1:24">
      <c r="A20" s="39">
        <f>Storage</f>
        <v>170</v>
      </c>
      <c r="B20" s="138"/>
      <c r="C20" s="39" t="s">
        <v>288</v>
      </c>
      <c r="E20" s="36" t="s">
        <v>332</v>
      </c>
      <c r="F20" s="36" t="s">
        <v>37</v>
      </c>
      <c r="G20" s="38" t="s">
        <v>372</v>
      </c>
      <c r="H20" s="127"/>
      <c r="I20" s="48">
        <f t="shared" si="0"/>
        <v>110</v>
      </c>
      <c r="J20" s="128"/>
      <c r="K20" s="61"/>
      <c r="L20" s="130"/>
      <c r="M20" s="130"/>
      <c r="N20" s="130"/>
      <c r="O20" s="128" t="s">
        <v>38</v>
      </c>
      <c r="P20" s="48" t="s">
        <v>38</v>
      </c>
    </row>
    <row r="21" spans="1:24">
      <c r="A21" s="39">
        <f>CephCluster</f>
        <v>180</v>
      </c>
      <c r="B21" s="138"/>
      <c r="C21" s="39" t="s">
        <v>288</v>
      </c>
      <c r="E21" s="36" t="s">
        <v>333</v>
      </c>
      <c r="F21" s="129" t="s">
        <v>291</v>
      </c>
      <c r="G21" s="36" t="s">
        <v>546</v>
      </c>
      <c r="H21" s="38" t="s">
        <v>507</v>
      </c>
      <c r="I21" s="127">
        <f t="shared" ref="I21:I36" si="1">+Provisioner</f>
        <v>120</v>
      </c>
      <c r="J21" s="128"/>
      <c r="K21" s="128" t="s">
        <v>301</v>
      </c>
      <c r="L21" s="152" t="s">
        <v>304</v>
      </c>
      <c r="M21" s="152">
        <v>9216</v>
      </c>
      <c r="N21" s="152" t="s">
        <v>302</v>
      </c>
      <c r="O21" s="128" t="s">
        <v>38</v>
      </c>
      <c r="P21" s="61" t="s">
        <v>576</v>
      </c>
    </row>
    <row r="22" spans="1:24">
      <c r="A22" s="39">
        <f>ExtAPI</f>
        <v>190</v>
      </c>
      <c r="B22" s="138"/>
      <c r="C22" s="39" t="s">
        <v>288</v>
      </c>
      <c r="E22" s="36" t="s">
        <v>334</v>
      </c>
      <c r="F22" s="129" t="s">
        <v>291</v>
      </c>
      <c r="G22" s="36" t="s">
        <v>224</v>
      </c>
      <c r="H22" s="38" t="s">
        <v>507</v>
      </c>
      <c r="I22" s="127">
        <f t="shared" si="1"/>
        <v>120</v>
      </c>
      <c r="J22" s="128"/>
      <c r="K22" s="128" t="s">
        <v>301</v>
      </c>
      <c r="L22" s="152" t="s">
        <v>304</v>
      </c>
      <c r="M22" s="152">
        <v>9216</v>
      </c>
      <c r="N22" s="152" t="s">
        <v>302</v>
      </c>
      <c r="O22" s="128" t="s">
        <v>38</v>
      </c>
      <c r="P22" s="61" t="s">
        <v>576</v>
      </c>
    </row>
    <row r="23" spans="1:24">
      <c r="A23" s="39" t="str">
        <f>CONCATENATE(TenantBeg,"-",TenantEnd)</f>
        <v>201-250</v>
      </c>
      <c r="B23" s="138"/>
      <c r="C23" s="39" t="s">
        <v>288</v>
      </c>
      <c r="E23" s="36" t="s">
        <v>335</v>
      </c>
      <c r="F23" s="129" t="s">
        <v>291</v>
      </c>
      <c r="G23" s="36" t="s">
        <v>225</v>
      </c>
      <c r="H23" s="38" t="s">
        <v>507</v>
      </c>
      <c r="I23" s="127">
        <f t="shared" si="1"/>
        <v>120</v>
      </c>
      <c r="J23" s="128"/>
      <c r="K23" s="128" t="s">
        <v>301</v>
      </c>
      <c r="L23" s="152" t="s">
        <v>304</v>
      </c>
      <c r="M23" s="152">
        <v>9216</v>
      </c>
      <c r="N23" s="152" t="s">
        <v>302</v>
      </c>
      <c r="O23" s="128" t="s">
        <v>38</v>
      </c>
      <c r="P23" s="61" t="s">
        <v>576</v>
      </c>
    </row>
    <row r="24" spans="1:24">
      <c r="E24" s="36" t="s">
        <v>336</v>
      </c>
      <c r="F24" s="129" t="s">
        <v>291</v>
      </c>
      <c r="G24" s="38" t="s">
        <v>547</v>
      </c>
      <c r="H24" s="38" t="s">
        <v>507</v>
      </c>
      <c r="I24" s="127">
        <f t="shared" si="1"/>
        <v>120</v>
      </c>
      <c r="J24" s="128"/>
      <c r="K24" s="128" t="s">
        <v>301</v>
      </c>
      <c r="L24" s="152" t="s">
        <v>304</v>
      </c>
      <c r="M24" s="152">
        <v>9216</v>
      </c>
      <c r="N24" s="152" t="s">
        <v>302</v>
      </c>
      <c r="O24" s="128" t="s">
        <v>38</v>
      </c>
      <c r="P24" s="61" t="s">
        <v>576</v>
      </c>
    </row>
    <row r="25" spans="1:24">
      <c r="A25" s="281" t="s">
        <v>65</v>
      </c>
      <c r="B25" s="282"/>
      <c r="C25" s="34"/>
      <c r="E25" s="36" t="s">
        <v>337</v>
      </c>
      <c r="F25" s="129" t="s">
        <v>291</v>
      </c>
      <c r="G25" s="38" t="s">
        <v>214</v>
      </c>
      <c r="H25" s="38" t="s">
        <v>507</v>
      </c>
      <c r="I25" s="127">
        <f t="shared" si="1"/>
        <v>120</v>
      </c>
      <c r="J25" s="128"/>
      <c r="K25" s="128" t="s">
        <v>301</v>
      </c>
      <c r="L25" s="152" t="s">
        <v>304</v>
      </c>
      <c r="M25" s="152">
        <v>9216</v>
      </c>
      <c r="N25" s="152" t="s">
        <v>302</v>
      </c>
      <c r="O25" s="128" t="s">
        <v>38</v>
      </c>
      <c r="P25" s="61" t="s">
        <v>576</v>
      </c>
    </row>
    <row r="26" spans="1:24">
      <c r="A26" s="39" t="s">
        <v>49</v>
      </c>
      <c r="B26" s="39" t="s">
        <v>40</v>
      </c>
      <c r="C26" s="39" t="s">
        <v>221</v>
      </c>
      <c r="E26" s="36" t="s">
        <v>338</v>
      </c>
      <c r="F26" s="129" t="s">
        <v>291</v>
      </c>
      <c r="G26" s="38" t="s">
        <v>215</v>
      </c>
      <c r="H26" s="38" t="s">
        <v>507</v>
      </c>
      <c r="I26" s="127">
        <f t="shared" si="1"/>
        <v>120</v>
      </c>
      <c r="J26" s="128"/>
      <c r="K26" s="128" t="s">
        <v>301</v>
      </c>
      <c r="L26" s="152" t="s">
        <v>304</v>
      </c>
      <c r="M26" s="152">
        <v>9216</v>
      </c>
      <c r="N26" s="152" t="s">
        <v>302</v>
      </c>
      <c r="O26" s="128" t="s">
        <v>38</v>
      </c>
      <c r="P26" s="61" t="s">
        <v>576</v>
      </c>
    </row>
    <row r="27" spans="1:24">
      <c r="A27" s="39" t="s">
        <v>66</v>
      </c>
      <c r="B27" s="39"/>
      <c r="C27" s="39"/>
      <c r="E27" s="36" t="s">
        <v>339</v>
      </c>
      <c r="F27" s="36" t="s">
        <v>37</v>
      </c>
      <c r="G27" s="38" t="s">
        <v>372</v>
      </c>
      <c r="H27" s="38"/>
      <c r="I27" s="127">
        <f t="shared" si="1"/>
        <v>120</v>
      </c>
      <c r="J27" s="128"/>
      <c r="K27" s="128"/>
      <c r="L27" s="152"/>
      <c r="M27" s="152"/>
      <c r="N27" s="152"/>
      <c r="O27" s="128"/>
      <c r="P27" s="48" t="s">
        <v>38</v>
      </c>
    </row>
    <row r="28" spans="1:24">
      <c r="A28" s="39"/>
      <c r="B28" s="39"/>
      <c r="C28" s="39"/>
      <c r="E28" s="36" t="s">
        <v>340</v>
      </c>
      <c r="F28" s="36" t="s">
        <v>37</v>
      </c>
      <c r="G28" s="38" t="s">
        <v>372</v>
      </c>
      <c r="H28" s="127"/>
      <c r="I28" s="127">
        <f t="shared" si="1"/>
        <v>120</v>
      </c>
      <c r="J28" s="128"/>
      <c r="K28" s="128"/>
      <c r="L28" s="152"/>
      <c r="M28" s="152"/>
      <c r="N28" s="152"/>
      <c r="O28" s="128"/>
      <c r="P28" s="48" t="s">
        <v>38</v>
      </c>
    </row>
    <row r="29" spans="1:24">
      <c r="A29" s="39"/>
      <c r="B29" s="39"/>
      <c r="C29" s="39"/>
      <c r="E29" s="36" t="s">
        <v>341</v>
      </c>
      <c r="F29" s="36" t="s">
        <v>37</v>
      </c>
      <c r="G29" s="38" t="s">
        <v>372</v>
      </c>
      <c r="H29" s="127"/>
      <c r="I29" s="127">
        <f t="shared" si="1"/>
        <v>120</v>
      </c>
      <c r="J29" s="128"/>
      <c r="K29" s="128"/>
      <c r="L29" s="152"/>
      <c r="M29" s="152"/>
      <c r="N29" s="152"/>
      <c r="O29" s="128"/>
      <c r="P29" s="48" t="s">
        <v>38</v>
      </c>
    </row>
    <row r="30" spans="1:24">
      <c r="E30" s="36" t="s">
        <v>342</v>
      </c>
      <c r="F30" s="36" t="s">
        <v>37</v>
      </c>
      <c r="G30" s="38" t="s">
        <v>372</v>
      </c>
      <c r="H30" s="127"/>
      <c r="I30" s="127">
        <f t="shared" si="1"/>
        <v>120</v>
      </c>
      <c r="J30" s="128"/>
      <c r="K30" s="128"/>
      <c r="L30" s="152"/>
      <c r="M30" s="152"/>
      <c r="N30" s="152"/>
      <c r="O30" s="128"/>
      <c r="P30" s="48" t="s">
        <v>38</v>
      </c>
    </row>
    <row r="31" spans="1:24">
      <c r="A31" s="302" t="s">
        <v>397</v>
      </c>
      <c r="B31" s="302"/>
      <c r="C31" s="302"/>
      <c r="E31" s="36" t="s">
        <v>343</v>
      </c>
      <c r="F31" s="36" t="s">
        <v>37</v>
      </c>
      <c r="G31" s="38" t="s">
        <v>372</v>
      </c>
      <c r="H31" s="127"/>
      <c r="I31" s="127">
        <f t="shared" si="1"/>
        <v>120</v>
      </c>
      <c r="J31" s="128"/>
      <c r="K31" s="128"/>
      <c r="L31" s="152"/>
      <c r="M31" s="152"/>
      <c r="N31" s="152"/>
      <c r="O31" s="128"/>
      <c r="P31" s="48" t="s">
        <v>38</v>
      </c>
    </row>
    <row r="32" spans="1:24">
      <c r="A32" s="302"/>
      <c r="B32" s="302"/>
      <c r="C32" s="302"/>
      <c r="E32" s="36" t="s">
        <v>344</v>
      </c>
      <c r="F32" s="129" t="s">
        <v>291</v>
      </c>
      <c r="G32" s="127" t="s">
        <v>216</v>
      </c>
      <c r="H32" s="38" t="s">
        <v>507</v>
      </c>
      <c r="I32" s="127">
        <f t="shared" si="1"/>
        <v>120</v>
      </c>
      <c r="J32" s="128"/>
      <c r="K32" s="128" t="s">
        <v>301</v>
      </c>
      <c r="L32" s="152" t="s">
        <v>304</v>
      </c>
      <c r="M32" s="152">
        <v>9216</v>
      </c>
      <c r="N32" s="152" t="s">
        <v>302</v>
      </c>
      <c r="O32" s="128" t="s">
        <v>38</v>
      </c>
      <c r="P32" s="61" t="s">
        <v>576</v>
      </c>
    </row>
    <row r="33" spans="1:16" ht="14.45" customHeight="1">
      <c r="A33" s="302"/>
      <c r="B33" s="302"/>
      <c r="C33" s="302"/>
      <c r="E33" s="36" t="s">
        <v>345</v>
      </c>
      <c r="F33" s="129" t="s">
        <v>291</v>
      </c>
      <c r="G33" s="127" t="s">
        <v>217</v>
      </c>
      <c r="H33" s="38" t="s">
        <v>507</v>
      </c>
      <c r="I33" s="127">
        <f t="shared" si="1"/>
        <v>120</v>
      </c>
      <c r="J33" s="128"/>
      <c r="K33" s="128" t="s">
        <v>301</v>
      </c>
      <c r="L33" s="152" t="s">
        <v>304</v>
      </c>
      <c r="M33" s="152">
        <v>9216</v>
      </c>
      <c r="N33" s="152" t="s">
        <v>302</v>
      </c>
      <c r="O33" s="128" t="s">
        <v>38</v>
      </c>
      <c r="P33" s="61" t="s">
        <v>576</v>
      </c>
    </row>
    <row r="34" spans="1:16">
      <c r="E34" s="36" t="s">
        <v>346</v>
      </c>
      <c r="F34" s="129" t="s">
        <v>291</v>
      </c>
      <c r="G34" s="127" t="s">
        <v>218</v>
      </c>
      <c r="H34" s="38" t="s">
        <v>507</v>
      </c>
      <c r="I34" s="127">
        <f t="shared" si="1"/>
        <v>120</v>
      </c>
      <c r="J34" s="128"/>
      <c r="K34" s="128" t="s">
        <v>301</v>
      </c>
      <c r="L34" s="152" t="s">
        <v>304</v>
      </c>
      <c r="M34" s="152">
        <v>9216</v>
      </c>
      <c r="N34" s="152" t="s">
        <v>302</v>
      </c>
      <c r="O34" s="128" t="s">
        <v>38</v>
      </c>
      <c r="P34" s="61" t="s">
        <v>576</v>
      </c>
    </row>
    <row r="35" spans="1:16">
      <c r="E35" s="36" t="s">
        <v>347</v>
      </c>
      <c r="F35" s="36" t="s">
        <v>37</v>
      </c>
      <c r="G35" s="38" t="s">
        <v>372</v>
      </c>
      <c r="H35" s="127"/>
      <c r="I35" s="127">
        <f t="shared" si="1"/>
        <v>120</v>
      </c>
      <c r="J35" s="128"/>
      <c r="K35" s="128"/>
      <c r="L35" s="152"/>
      <c r="M35" s="152"/>
      <c r="N35" s="152"/>
      <c r="O35" s="128" t="s">
        <v>38</v>
      </c>
      <c r="P35" s="149" t="s">
        <v>38</v>
      </c>
    </row>
    <row r="36" spans="1:16" ht="14.45" customHeight="1">
      <c r="E36" s="36" t="s">
        <v>348</v>
      </c>
      <c r="F36" s="36" t="s">
        <v>37</v>
      </c>
      <c r="G36" s="38" t="s">
        <v>372</v>
      </c>
      <c r="H36" s="127"/>
      <c r="I36" s="127">
        <f t="shared" si="1"/>
        <v>120</v>
      </c>
      <c r="J36" s="128"/>
      <c r="K36" s="128"/>
      <c r="L36" s="152"/>
      <c r="M36" s="152"/>
      <c r="N36" s="152"/>
      <c r="O36" s="128" t="s">
        <v>38</v>
      </c>
      <c r="P36" s="48" t="s">
        <v>38</v>
      </c>
    </row>
    <row r="37" spans="1:16">
      <c r="E37" s="36" t="s">
        <v>349</v>
      </c>
      <c r="F37" s="145" t="s">
        <v>37</v>
      </c>
      <c r="G37" s="127"/>
      <c r="H37" s="127"/>
      <c r="I37" s="48"/>
      <c r="J37" s="48"/>
      <c r="K37" s="128"/>
      <c r="L37" s="152"/>
      <c r="M37" s="152"/>
      <c r="N37" s="152"/>
      <c r="O37" s="128"/>
      <c r="P37" s="48" t="s">
        <v>38</v>
      </c>
    </row>
    <row r="38" spans="1:16">
      <c r="E38" s="36" t="s">
        <v>350</v>
      </c>
      <c r="F38" s="145" t="s">
        <v>37</v>
      </c>
      <c r="G38" s="127"/>
      <c r="H38" s="127"/>
      <c r="I38" s="48"/>
      <c r="J38" s="48"/>
      <c r="K38" s="128"/>
      <c r="L38" s="152"/>
      <c r="M38" s="152"/>
      <c r="N38" s="152"/>
      <c r="O38" s="128"/>
      <c r="P38" s="48" t="s">
        <v>38</v>
      </c>
    </row>
    <row r="39" spans="1:16">
      <c r="E39" s="36" t="s">
        <v>351</v>
      </c>
      <c r="F39" s="145" t="s">
        <v>37</v>
      </c>
      <c r="G39" s="127"/>
      <c r="H39" s="127"/>
      <c r="I39" s="127"/>
      <c r="J39" s="48"/>
      <c r="K39" s="128"/>
      <c r="L39" s="152"/>
      <c r="M39" s="152"/>
      <c r="N39" s="152"/>
      <c r="O39" s="128"/>
      <c r="P39" s="48" t="s">
        <v>38</v>
      </c>
    </row>
    <row r="40" spans="1:16">
      <c r="E40" s="36" t="s">
        <v>352</v>
      </c>
      <c r="F40" s="145" t="s">
        <v>37</v>
      </c>
      <c r="G40" s="127"/>
      <c r="H40" s="127"/>
      <c r="I40" s="127"/>
      <c r="J40" s="48"/>
      <c r="K40" s="128"/>
      <c r="L40" s="152"/>
      <c r="M40" s="152"/>
      <c r="N40" s="152"/>
      <c r="O40" s="128"/>
      <c r="P40" s="48" t="s">
        <v>38</v>
      </c>
    </row>
    <row r="41" spans="1:16">
      <c r="E41" s="36" t="s">
        <v>353</v>
      </c>
      <c r="F41" s="145" t="s">
        <v>37</v>
      </c>
      <c r="G41" s="127"/>
      <c r="H41" s="127"/>
      <c r="I41" s="127"/>
      <c r="J41" s="48"/>
      <c r="K41" s="128"/>
      <c r="L41" s="152"/>
      <c r="M41" s="152"/>
      <c r="N41" s="152"/>
      <c r="O41" s="128"/>
      <c r="P41" s="48" t="s">
        <v>38</v>
      </c>
    </row>
    <row r="42" spans="1:16">
      <c r="E42" s="36" t="s">
        <v>354</v>
      </c>
      <c r="F42" s="145" t="s">
        <v>37</v>
      </c>
      <c r="G42" s="127"/>
      <c r="H42" s="127"/>
      <c r="I42" s="127"/>
      <c r="J42" s="48"/>
      <c r="K42" s="128"/>
      <c r="L42" s="152"/>
      <c r="M42" s="152"/>
      <c r="N42" s="152"/>
      <c r="O42" s="128"/>
      <c r="P42" s="48" t="s">
        <v>38</v>
      </c>
    </row>
    <row r="43" spans="1:16">
      <c r="E43" s="36" t="s">
        <v>355</v>
      </c>
      <c r="F43" s="145" t="s">
        <v>37</v>
      </c>
      <c r="G43" s="127"/>
      <c r="H43" s="127"/>
      <c r="I43" s="127"/>
      <c r="J43" s="48"/>
      <c r="K43" s="128"/>
      <c r="L43" s="152"/>
      <c r="M43" s="152"/>
      <c r="N43" s="152"/>
      <c r="O43" s="128"/>
      <c r="P43" s="48" t="s">
        <v>38</v>
      </c>
    </row>
    <row r="44" spans="1:16">
      <c r="E44" s="36" t="s">
        <v>356</v>
      </c>
      <c r="F44" s="129" t="s">
        <v>291</v>
      </c>
      <c r="G44" s="127" t="s">
        <v>381</v>
      </c>
      <c r="H44" s="127" t="s">
        <v>383</v>
      </c>
      <c r="I44" s="127">
        <v>110</v>
      </c>
      <c r="J44" s="48"/>
      <c r="K44" s="128" t="s">
        <v>301</v>
      </c>
      <c r="L44" s="152" t="s">
        <v>304</v>
      </c>
      <c r="M44" s="152">
        <v>9216</v>
      </c>
      <c r="N44" s="152" t="s">
        <v>302</v>
      </c>
      <c r="O44" s="128" t="s">
        <v>38</v>
      </c>
      <c r="P44" s="61" t="s">
        <v>576</v>
      </c>
    </row>
    <row r="45" spans="1:16">
      <c r="E45" s="36" t="s">
        <v>357</v>
      </c>
      <c r="F45" s="129" t="s">
        <v>291</v>
      </c>
      <c r="G45" s="127" t="s">
        <v>382</v>
      </c>
      <c r="H45" s="127" t="s">
        <v>383</v>
      </c>
      <c r="I45" s="127">
        <v>110</v>
      </c>
      <c r="J45" s="48"/>
      <c r="K45" s="128" t="s">
        <v>301</v>
      </c>
      <c r="L45" s="152" t="s">
        <v>304</v>
      </c>
      <c r="M45" s="152">
        <v>9216</v>
      </c>
      <c r="N45" s="152" t="s">
        <v>302</v>
      </c>
      <c r="O45" s="128" t="s">
        <v>38</v>
      </c>
      <c r="P45" s="61" t="s">
        <v>576</v>
      </c>
    </row>
    <row r="46" spans="1:16">
      <c r="E46" s="36" t="s">
        <v>358</v>
      </c>
      <c r="F46" s="145" t="s">
        <v>37</v>
      </c>
      <c r="G46" s="127"/>
      <c r="H46" s="127"/>
      <c r="I46" s="127"/>
      <c r="J46" s="48"/>
      <c r="K46" s="128"/>
      <c r="L46" s="152"/>
      <c r="M46" s="152"/>
      <c r="N46" s="152"/>
      <c r="O46" s="128"/>
      <c r="P46" s="48" t="s">
        <v>38</v>
      </c>
    </row>
    <row r="47" spans="1:16">
      <c r="E47" s="36" t="s">
        <v>359</v>
      </c>
      <c r="F47" s="145" t="s">
        <v>37</v>
      </c>
      <c r="G47" s="121"/>
      <c r="H47" s="127"/>
      <c r="I47" s="127"/>
      <c r="J47" s="48"/>
      <c r="K47" s="128"/>
      <c r="L47" s="152"/>
      <c r="M47" s="152"/>
      <c r="N47" s="152"/>
      <c r="O47" s="128"/>
      <c r="P47" s="48" t="s">
        <v>38</v>
      </c>
    </row>
    <row r="48" spans="1:16">
      <c r="E48" s="36" t="s">
        <v>360</v>
      </c>
      <c r="F48" s="145" t="s">
        <v>37</v>
      </c>
      <c r="G48" s="121"/>
      <c r="H48" s="127"/>
      <c r="I48" s="127"/>
      <c r="J48" s="48"/>
      <c r="K48" s="128"/>
      <c r="L48" s="152"/>
      <c r="M48" s="152"/>
      <c r="N48" s="152"/>
      <c r="O48" s="128"/>
      <c r="P48" s="48" t="s">
        <v>38</v>
      </c>
    </row>
    <row r="49" spans="5:16">
      <c r="E49" s="36" t="s">
        <v>361</v>
      </c>
      <c r="F49" s="36" t="s">
        <v>37</v>
      </c>
      <c r="G49" s="128"/>
      <c r="H49" s="127"/>
      <c r="I49" s="37"/>
      <c r="J49" s="48"/>
      <c r="K49" s="128"/>
      <c r="L49" s="152"/>
      <c r="M49" s="152"/>
      <c r="N49" s="152"/>
      <c r="O49" s="128"/>
      <c r="P49" s="48" t="s">
        <v>38</v>
      </c>
    </row>
    <row r="50" spans="5:16">
      <c r="E50" s="36" t="s">
        <v>362</v>
      </c>
      <c r="F50" s="36" t="s">
        <v>37</v>
      </c>
      <c r="G50" s="121"/>
      <c r="H50" s="127"/>
      <c r="I50" s="37"/>
      <c r="J50" s="48"/>
      <c r="K50" s="128"/>
      <c r="L50" s="152"/>
      <c r="M50" s="152"/>
      <c r="N50" s="152"/>
      <c r="O50" s="128"/>
      <c r="P50" s="48" t="s">
        <v>38</v>
      </c>
    </row>
    <row r="51" spans="5:16">
      <c r="E51" s="36" t="s">
        <v>363</v>
      </c>
      <c r="F51" s="36" t="s">
        <v>379</v>
      </c>
      <c r="G51" s="38" t="s">
        <v>395</v>
      </c>
      <c r="H51" s="127"/>
      <c r="I51" s="127">
        <f>ExtAPI</f>
        <v>190</v>
      </c>
      <c r="J51" s="127"/>
      <c r="K51" s="128"/>
      <c r="L51" s="152"/>
      <c r="M51" s="152"/>
      <c r="N51" s="152"/>
      <c r="O51" s="128"/>
      <c r="P51" s="48" t="s">
        <v>38</v>
      </c>
    </row>
    <row r="52" spans="5:16">
      <c r="E52" s="36" t="s">
        <v>364</v>
      </c>
      <c r="F52" s="154" t="s">
        <v>291</v>
      </c>
      <c r="G52" s="155" t="s">
        <v>575</v>
      </c>
      <c r="H52" s="155" t="s">
        <v>508</v>
      </c>
      <c r="I52" s="155">
        <f>ExtAPI</f>
        <v>190</v>
      </c>
      <c r="J52" s="155"/>
      <c r="K52" s="153" t="s">
        <v>301</v>
      </c>
      <c r="L52" s="152" t="s">
        <v>304</v>
      </c>
      <c r="M52" s="152">
        <v>9216</v>
      </c>
      <c r="N52" s="152" t="s">
        <v>302</v>
      </c>
      <c r="O52" s="128" t="s">
        <v>38</v>
      </c>
      <c r="P52" s="61" t="s">
        <v>576</v>
      </c>
    </row>
    <row r="53" spans="5:16">
      <c r="E53" s="54" t="s">
        <v>365</v>
      </c>
      <c r="F53" s="36" t="s">
        <v>37</v>
      </c>
      <c r="G53" s="37"/>
      <c r="H53" s="37"/>
      <c r="I53" s="37"/>
      <c r="J53" s="48"/>
      <c r="K53" s="61"/>
      <c r="L53" s="48"/>
      <c r="M53" s="48"/>
      <c r="N53" s="48" t="s">
        <v>38</v>
      </c>
      <c r="O53" s="128" t="s">
        <v>38</v>
      </c>
      <c r="P53" s="48" t="s">
        <v>38</v>
      </c>
    </row>
    <row r="54" spans="5:16">
      <c r="E54" s="54" t="s">
        <v>368</v>
      </c>
      <c r="F54" s="36" t="s">
        <v>37</v>
      </c>
      <c r="G54" s="37"/>
      <c r="H54" s="37"/>
      <c r="I54" s="37"/>
      <c r="J54" s="48"/>
      <c r="K54" s="61"/>
      <c r="L54" s="48"/>
      <c r="M54" s="48"/>
      <c r="N54" s="48" t="s">
        <v>38</v>
      </c>
      <c r="O54" s="128" t="s">
        <v>38</v>
      </c>
      <c r="P54" s="48" t="s">
        <v>38</v>
      </c>
    </row>
    <row r="55" spans="5:16">
      <c r="E55" s="54" t="s">
        <v>366</v>
      </c>
      <c r="F55" s="36" t="s">
        <v>289</v>
      </c>
      <c r="G55" s="38" t="s">
        <v>315</v>
      </c>
      <c r="H55" s="36" t="s">
        <v>281</v>
      </c>
      <c r="I55" s="37"/>
      <c r="J55" s="123" t="str">
        <f>CONCATENATE(OOB,",",Provisioner,",",ExtAPI)</f>
        <v>110,120,190</v>
      </c>
      <c r="K55" s="61" t="s">
        <v>301</v>
      </c>
      <c r="L55" s="130" t="s">
        <v>287</v>
      </c>
      <c r="M55" s="130">
        <v>9216</v>
      </c>
      <c r="N55" s="130" t="s">
        <v>305</v>
      </c>
      <c r="O55" s="128">
        <v>51</v>
      </c>
      <c r="P55" s="48" t="s">
        <v>39</v>
      </c>
    </row>
    <row r="56" spans="5:16">
      <c r="E56" s="54" t="s">
        <v>367</v>
      </c>
      <c r="F56" s="36" t="s">
        <v>289</v>
      </c>
      <c r="G56" s="38" t="s">
        <v>316</v>
      </c>
      <c r="H56" s="36" t="s">
        <v>281</v>
      </c>
      <c r="I56" s="37"/>
      <c r="J56" s="123" t="str">
        <f>CONCATENATE(OOB,",",Provisioner,",",ExtAPI,)</f>
        <v>110,120,190</v>
      </c>
      <c r="K56" s="61" t="s">
        <v>301</v>
      </c>
      <c r="L56" s="130" t="s">
        <v>287</v>
      </c>
      <c r="M56" s="130">
        <v>9216</v>
      </c>
      <c r="N56" s="130" t="s">
        <v>305</v>
      </c>
      <c r="O56" s="128">
        <v>51</v>
      </c>
      <c r="P56" s="48" t="s">
        <v>39</v>
      </c>
    </row>
    <row r="57" spans="5:16">
      <c r="E57" s="54" t="s">
        <v>370</v>
      </c>
      <c r="F57" s="145" t="s">
        <v>291</v>
      </c>
      <c r="G57" s="38" t="s">
        <v>396</v>
      </c>
      <c r="H57" s="38" t="s">
        <v>385</v>
      </c>
      <c r="I57" s="38" t="s">
        <v>517</v>
      </c>
      <c r="J57" s="48"/>
      <c r="K57" s="61" t="s">
        <v>227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R15:W15"/>
    <mergeCell ref="R16:W16"/>
    <mergeCell ref="R17:W17"/>
    <mergeCell ref="R18:W18"/>
    <mergeCell ref="A25:B25"/>
  </mergeCells>
  <conditionalFormatting sqref="F37:F43 F46:F48">
    <cfRule type="expression" dxfId="90" priority="6" stopIfTrue="1">
      <formula>E37=""</formula>
    </cfRule>
  </conditionalFormatting>
  <conditionalFormatting sqref="F21:F26 F32:F34">
    <cfRule type="expression" dxfId="89" priority="5" stopIfTrue="1">
      <formula>E20=""</formula>
    </cfRule>
  </conditionalFormatting>
  <conditionalFormatting sqref="F5:F11 F16:F18">
    <cfRule type="expression" dxfId="88" priority="4" stopIfTrue="1">
      <formula>E5=""</formula>
    </cfRule>
  </conditionalFormatting>
  <conditionalFormatting sqref="F57">
    <cfRule type="expression" dxfId="87" priority="3" stopIfTrue="1">
      <formula>E57=""</formula>
    </cfRule>
  </conditionalFormatting>
  <conditionalFormatting sqref="F52">
    <cfRule type="expression" dxfId="86" priority="2" stopIfTrue="1">
      <formula>E52=""</formula>
    </cfRule>
  </conditionalFormatting>
  <conditionalFormatting sqref="F44:F45">
    <cfRule type="expression" dxfId="85" priority="1" stopIfTrue="1">
      <formula>E43=""</formula>
    </cfRule>
  </conditionalFormatting>
  <dataValidations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44:F45 F21:F26 F32:F34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topLeftCell="B1" zoomScale="70" zoomScaleNormal="70" workbookViewId="0">
      <pane ySplit="3" topLeftCell="A4" activePane="bottomLeft" state="frozen"/>
      <selection pane="bottomLeft" activeCell="X57" sqref="X57"/>
    </sheetView>
  </sheetViews>
  <sheetFormatPr defaultRowHeight="15"/>
  <cols>
    <col min="1" max="1" width="16.7109375" style="39" bestFit="1" customWidth="1"/>
    <col min="2" max="2" width="24.5703125" style="39" bestFit="1" customWidth="1"/>
    <col min="3" max="3" width="15" style="39" bestFit="1" customWidth="1"/>
    <col min="4" max="4" width="5.7109375" customWidth="1"/>
    <col min="5" max="5" width="16.7109375" bestFit="1" customWidth="1"/>
    <col min="6" max="6" width="19.28515625" bestFit="1" customWidth="1"/>
    <col min="7" max="7" width="18.28515625" customWidth="1"/>
    <col min="8" max="8" width="16" bestFit="1" customWidth="1"/>
    <col min="9" max="9" width="14.5703125" bestFit="1" customWidth="1"/>
    <col min="10" max="10" width="20.140625" customWidth="1"/>
    <col min="11" max="11" width="11.85546875" bestFit="1" customWidth="1"/>
    <col min="12" max="12" width="14.7109375" bestFit="1" customWidth="1"/>
    <col min="13" max="13" width="19.140625" bestFit="1" customWidth="1"/>
    <col min="14" max="14" width="10.5703125" bestFit="1" customWidth="1"/>
    <col min="15" max="15" width="17" bestFit="1" customWidth="1"/>
    <col min="16" max="16" width="7.5703125" bestFit="1" customWidth="1"/>
    <col min="17" max="17" width="11.28515625" bestFit="1" customWidth="1"/>
    <col min="18" max="18" width="16" bestFit="1" customWidth="1"/>
    <col min="19" max="19" width="5.7109375" customWidth="1"/>
    <col min="20" max="26" width="9.28515625" customWidth="1"/>
    <col min="27" max="27" width="14.140625" bestFit="1" customWidth="1"/>
    <col min="28" max="28" width="21" customWidth="1"/>
    <col min="29" max="29" width="6.5703125" bestFit="1" customWidth="1"/>
    <col min="30" max="30" width="14.85546875" bestFit="1" customWidth="1"/>
    <col min="31" max="32" width="5.7109375" customWidth="1"/>
  </cols>
  <sheetData>
    <row r="1" spans="1:26">
      <c r="E1" s="303" t="s">
        <v>402</v>
      </c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</row>
    <row r="2" spans="1:26">
      <c r="A2"/>
      <c r="B2"/>
      <c r="C2"/>
      <c r="E2" s="307" t="s">
        <v>36</v>
      </c>
      <c r="F2" s="305"/>
      <c r="G2" s="305" t="s">
        <v>49</v>
      </c>
      <c r="H2" s="305"/>
      <c r="I2" s="305" t="s">
        <v>44</v>
      </c>
      <c r="J2" s="305"/>
      <c r="K2" s="151"/>
      <c r="L2" s="308" t="s">
        <v>296</v>
      </c>
      <c r="M2" s="309"/>
      <c r="N2" s="309"/>
      <c r="O2" s="310"/>
      <c r="P2" s="305" t="s">
        <v>45</v>
      </c>
      <c r="Q2" s="306"/>
      <c r="Z2" s="137"/>
    </row>
    <row r="3" spans="1:26">
      <c r="A3" s="281" t="s">
        <v>44</v>
      </c>
      <c r="B3" s="282"/>
      <c r="C3" s="34" t="s">
        <v>221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376</v>
      </c>
      <c r="L3" s="49" t="s">
        <v>297</v>
      </c>
      <c r="M3" s="49" t="s">
        <v>298</v>
      </c>
      <c r="N3" s="49" t="s">
        <v>299</v>
      </c>
      <c r="O3" s="49" t="s">
        <v>300</v>
      </c>
      <c r="P3" s="49" t="s">
        <v>50</v>
      </c>
      <c r="Q3" s="49" t="s">
        <v>51</v>
      </c>
      <c r="T3" s="304" t="s">
        <v>54</v>
      </c>
      <c r="U3" s="304"/>
      <c r="V3" s="298"/>
      <c r="W3" s="298"/>
      <c r="X3" s="298"/>
      <c r="Y3" s="298"/>
      <c r="Z3" s="139"/>
    </row>
    <row r="4" spans="1:26">
      <c r="A4" s="39" t="s">
        <v>69</v>
      </c>
      <c r="B4" s="39" t="s">
        <v>31</v>
      </c>
      <c r="C4" s="39" t="s">
        <v>221</v>
      </c>
      <c r="E4" s="36" t="s">
        <v>228</v>
      </c>
      <c r="F4" s="36" t="s">
        <v>289</v>
      </c>
      <c r="G4" s="36" t="s">
        <v>223</v>
      </c>
      <c r="H4" s="38" t="s">
        <v>509</v>
      </c>
      <c r="I4" s="38" t="s">
        <v>38</v>
      </c>
      <c r="J4" s="130" t="str">
        <f>CONCATENATE(OOB,",",Provisioner,",",PrivAPI,",",Storage,)</f>
        <v>110,120,140,170</v>
      </c>
      <c r="K4" s="130" t="s">
        <v>377</v>
      </c>
      <c r="L4" s="130" t="s">
        <v>301</v>
      </c>
      <c r="M4" s="130" t="s">
        <v>304</v>
      </c>
      <c r="N4" s="130">
        <v>9216</v>
      </c>
      <c r="O4" s="130" t="s">
        <v>302</v>
      </c>
      <c r="P4" s="48">
        <v>1</v>
      </c>
      <c r="Q4" s="61" t="s">
        <v>39</v>
      </c>
      <c r="T4" s="299" t="s">
        <v>53</v>
      </c>
      <c r="U4" s="299"/>
      <c r="V4" s="298"/>
      <c r="W4" s="298"/>
      <c r="X4" s="298"/>
      <c r="Y4" s="298"/>
      <c r="Z4" s="139"/>
    </row>
    <row r="5" spans="1:26">
      <c r="A5" s="39">
        <f>OOB</f>
        <v>110</v>
      </c>
      <c r="B5" s="126" t="str">
        <f>OOB_NAME</f>
        <v>OOB</v>
      </c>
      <c r="C5" s="39" t="s">
        <v>57</v>
      </c>
      <c r="E5" s="36" t="s">
        <v>229</v>
      </c>
      <c r="F5" s="36" t="s">
        <v>289</v>
      </c>
      <c r="G5" s="36" t="s">
        <v>546</v>
      </c>
      <c r="H5" s="38" t="s">
        <v>509</v>
      </c>
      <c r="I5" s="38" t="s">
        <v>38</v>
      </c>
      <c r="J5" s="61" t="str">
        <f>CONCATENATE(TenTunnel,",",PrivAPI,",",Storage,",",TenantBeg,"-",TenantEnd)</f>
        <v>130,140,170,201-250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2</v>
      </c>
      <c r="Q5" s="61" t="s">
        <v>39</v>
      </c>
      <c r="T5" s="304" t="s">
        <v>42</v>
      </c>
      <c r="U5" s="304"/>
      <c r="V5" s="298"/>
      <c r="W5" s="298"/>
      <c r="X5" s="298"/>
      <c r="Y5" s="298"/>
      <c r="Z5" s="139"/>
    </row>
    <row r="6" spans="1:26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230</v>
      </c>
      <c r="F6" s="36" t="s">
        <v>289</v>
      </c>
      <c r="G6" s="36" t="s">
        <v>224</v>
      </c>
      <c r="H6" s="38" t="s">
        <v>509</v>
      </c>
      <c r="I6" s="127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3</v>
      </c>
      <c r="Q6" s="61" t="s">
        <v>39</v>
      </c>
      <c r="T6" s="299" t="s">
        <v>71</v>
      </c>
      <c r="U6" s="299"/>
      <c r="V6" s="298" t="str">
        <f>S4048_1_FW</f>
        <v>fw: 9.11(0.0P2)</v>
      </c>
      <c r="W6" s="298"/>
      <c r="X6" s="298"/>
      <c r="Y6" s="298"/>
      <c r="Z6" s="139"/>
    </row>
    <row r="7" spans="1:26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231</v>
      </c>
      <c r="F7" s="36" t="s">
        <v>289</v>
      </c>
      <c r="G7" s="36" t="s">
        <v>225</v>
      </c>
      <c r="H7" s="38" t="s">
        <v>509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4</v>
      </c>
      <c r="Q7" s="61" t="s">
        <v>39</v>
      </c>
      <c r="Z7" s="137"/>
    </row>
    <row r="8" spans="1:26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232</v>
      </c>
      <c r="F8" s="36" t="s">
        <v>292</v>
      </c>
      <c r="G8" s="38" t="s">
        <v>547</v>
      </c>
      <c r="H8" s="38" t="s">
        <v>509</v>
      </c>
      <c r="I8" s="127" t="s">
        <v>38</v>
      </c>
      <c r="J8" s="128" t="str">
        <f>CONCATENATE(TenTunnel,",",PrivAPI,",",TenantBeg,"-",TenantEnd)</f>
        <v>130,140,201-250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5</v>
      </c>
      <c r="Q8" s="61" t="s">
        <v>39</v>
      </c>
      <c r="T8" s="296" t="s">
        <v>167</v>
      </c>
      <c r="U8" s="296"/>
      <c r="V8" s="296"/>
      <c r="W8" s="297" t="s">
        <v>287</v>
      </c>
      <c r="X8" s="297"/>
      <c r="Y8" s="297"/>
      <c r="Z8" s="139"/>
    </row>
    <row r="9" spans="1:26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233</v>
      </c>
      <c r="F9" s="36" t="s">
        <v>292</v>
      </c>
      <c r="G9" s="38" t="s">
        <v>214</v>
      </c>
      <c r="H9" s="38" t="s">
        <v>509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6</v>
      </c>
      <c r="Q9" s="61" t="s">
        <v>39</v>
      </c>
      <c r="T9" s="300" t="s">
        <v>55</v>
      </c>
      <c r="U9" s="300"/>
      <c r="V9" s="300"/>
      <c r="W9" s="298"/>
      <c r="X9" s="298"/>
      <c r="Y9" s="298"/>
      <c r="Z9" s="139"/>
    </row>
    <row r="10" spans="1:26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234</v>
      </c>
      <c r="F10" s="36" t="s">
        <v>292</v>
      </c>
      <c r="G10" s="38" t="s">
        <v>215</v>
      </c>
      <c r="H10" s="38" t="s">
        <v>509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7</v>
      </c>
      <c r="Q10" s="61" t="s">
        <v>39</v>
      </c>
      <c r="T10" s="301" t="s">
        <v>56</v>
      </c>
      <c r="U10" s="301"/>
      <c r="V10" s="301"/>
      <c r="W10" s="298">
        <v>16384</v>
      </c>
      <c r="X10" s="298"/>
      <c r="Y10" s="298"/>
      <c r="Z10" s="139"/>
    </row>
    <row r="11" spans="1:26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235</v>
      </c>
      <c r="F11" s="36" t="s">
        <v>37</v>
      </c>
      <c r="G11" s="38" t="s">
        <v>372</v>
      </c>
      <c r="H11" s="38"/>
      <c r="I11" s="127" t="s">
        <v>38</v>
      </c>
      <c r="J11" s="128"/>
      <c r="K11" s="128"/>
      <c r="L11" s="130"/>
      <c r="M11" s="130"/>
      <c r="N11" s="130"/>
      <c r="O11" s="130"/>
      <c r="P11" s="48"/>
      <c r="Q11" s="61"/>
      <c r="Z11" s="137"/>
    </row>
    <row r="12" spans="1:26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236</v>
      </c>
      <c r="F12" s="36" t="s">
        <v>37</v>
      </c>
      <c r="G12" s="38" t="s">
        <v>372</v>
      </c>
      <c r="H12" s="38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T12" s="315" t="s">
        <v>59</v>
      </c>
      <c r="U12" s="316"/>
      <c r="V12" s="317"/>
      <c r="W12" s="318"/>
      <c r="X12" s="319"/>
      <c r="Y12" s="320"/>
      <c r="Z12" s="139"/>
    </row>
    <row r="13" spans="1:26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237</v>
      </c>
      <c r="F13" s="36" t="s">
        <v>37</v>
      </c>
      <c r="G13" s="38" t="s">
        <v>372</v>
      </c>
      <c r="H13" s="38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T13" s="321" t="s">
        <v>60</v>
      </c>
      <c r="U13" s="322"/>
      <c r="V13" s="323"/>
      <c r="W13" s="324">
        <v>1</v>
      </c>
      <c r="X13" s="325"/>
      <c r="Y13" s="326"/>
      <c r="Z13" s="139"/>
    </row>
    <row r="14" spans="1:26">
      <c r="A14" s="137"/>
      <c r="B14" s="137"/>
      <c r="C14" s="36"/>
      <c r="E14" s="36" t="s">
        <v>238</v>
      </c>
      <c r="F14" s="36" t="s">
        <v>37</v>
      </c>
      <c r="G14" s="38" t="s">
        <v>372</v>
      </c>
      <c r="H14" s="38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T14" s="321" t="s">
        <v>166</v>
      </c>
      <c r="U14" s="322"/>
      <c r="V14" s="323"/>
      <c r="W14" s="318">
        <v>1</v>
      </c>
      <c r="X14" s="319"/>
      <c r="Y14" s="320"/>
      <c r="Z14" s="139"/>
    </row>
    <row r="15" spans="1:26">
      <c r="A15" s="307" t="s">
        <v>63</v>
      </c>
      <c r="B15" s="306"/>
      <c r="C15" s="36"/>
      <c r="E15" s="36" t="s">
        <v>239</v>
      </c>
      <c r="F15" s="36" t="s">
        <v>292</v>
      </c>
      <c r="G15" s="38" t="s">
        <v>548</v>
      </c>
      <c r="H15" s="38" t="s">
        <v>509</v>
      </c>
      <c r="I15" s="127" t="s">
        <v>38</v>
      </c>
      <c r="J15" s="127">
        <f>Storage</f>
        <v>170</v>
      </c>
      <c r="K15" s="130" t="s">
        <v>377</v>
      </c>
      <c r="L15" s="130" t="s">
        <v>301</v>
      </c>
      <c r="M15" s="130" t="s">
        <v>304</v>
      </c>
      <c r="N15" s="130">
        <v>9216</v>
      </c>
      <c r="O15" s="130" t="s">
        <v>302</v>
      </c>
      <c r="P15" s="48">
        <v>12</v>
      </c>
      <c r="Q15" s="61" t="s">
        <v>39</v>
      </c>
      <c r="T15" s="315" t="s">
        <v>67</v>
      </c>
      <c r="U15" s="316"/>
      <c r="V15" s="317"/>
      <c r="W15" s="318">
        <v>0</v>
      </c>
      <c r="X15" s="319"/>
      <c r="Y15" s="320"/>
      <c r="Z15" s="139"/>
    </row>
    <row r="16" spans="1:26">
      <c r="A16" s="39" t="s">
        <v>36</v>
      </c>
      <c r="B16" s="39" t="s">
        <v>64</v>
      </c>
      <c r="C16" s="36"/>
      <c r="E16" s="36" t="s">
        <v>240</v>
      </c>
      <c r="F16" s="36" t="s">
        <v>292</v>
      </c>
      <c r="G16" s="38" t="s">
        <v>216</v>
      </c>
      <c r="H16" s="38" t="s">
        <v>509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13</v>
      </c>
      <c r="Q16" s="61" t="s">
        <v>39</v>
      </c>
    </row>
    <row r="17" spans="1:25">
      <c r="A17" s="39" t="s">
        <v>370</v>
      </c>
      <c r="B17" s="184" t="str">
        <f>S4048_1_OOB_IP</f>
        <v>192.168.110.2</v>
      </c>
      <c r="C17" s="36"/>
      <c r="E17" s="36" t="s">
        <v>241</v>
      </c>
      <c r="F17" s="36" t="s">
        <v>292</v>
      </c>
      <c r="G17" s="38" t="s">
        <v>217</v>
      </c>
      <c r="H17" s="38" t="s">
        <v>509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14</v>
      </c>
      <c r="Q17" s="61" t="s">
        <v>39</v>
      </c>
      <c r="T17" s="311" t="s">
        <v>70</v>
      </c>
      <c r="U17" s="312"/>
      <c r="V17" s="312"/>
      <c r="W17" s="312"/>
      <c r="X17" s="312"/>
      <c r="Y17" s="313"/>
    </row>
    <row r="18" spans="1:25">
      <c r="A18" s="39">
        <f>OOB</f>
        <v>110</v>
      </c>
      <c r="C18" s="36"/>
      <c r="E18" s="36" t="s">
        <v>242</v>
      </c>
      <c r="F18" s="36" t="s">
        <v>37</v>
      </c>
      <c r="G18" s="38" t="s">
        <v>372</v>
      </c>
      <c r="H18" s="127"/>
      <c r="I18" s="127" t="s">
        <v>38</v>
      </c>
      <c r="J18" s="128"/>
      <c r="K18" s="128"/>
      <c r="L18" s="130"/>
      <c r="M18" s="130"/>
      <c r="N18" s="130"/>
      <c r="O18" s="130"/>
      <c r="P18" s="48" t="s">
        <v>38</v>
      </c>
      <c r="Q18" s="48" t="s">
        <v>38</v>
      </c>
      <c r="T18" s="290"/>
      <c r="U18" s="291"/>
      <c r="V18" s="291"/>
      <c r="W18" s="291"/>
      <c r="X18" s="291"/>
      <c r="Y18" s="292"/>
    </row>
    <row r="19" spans="1:25">
      <c r="A19" s="39">
        <f>Provisioner</f>
        <v>120</v>
      </c>
      <c r="C19" s="36"/>
      <c r="E19" s="36" t="s">
        <v>243</v>
      </c>
      <c r="F19" s="36" t="s">
        <v>37</v>
      </c>
      <c r="G19" s="38" t="s">
        <v>372</v>
      </c>
      <c r="H19" s="121"/>
      <c r="I19" s="127" t="s">
        <v>38</v>
      </c>
      <c r="J19" s="48"/>
      <c r="K19" s="48"/>
      <c r="L19" s="130"/>
      <c r="M19" s="130"/>
      <c r="N19" s="130"/>
      <c r="O19" s="130"/>
      <c r="P19" s="48" t="s">
        <v>38</v>
      </c>
      <c r="Q19" s="48" t="s">
        <v>38</v>
      </c>
      <c r="T19" s="293"/>
      <c r="U19" s="294"/>
      <c r="V19" s="294"/>
      <c r="W19" s="294"/>
      <c r="X19" s="294"/>
      <c r="Y19" s="295"/>
    </row>
    <row r="20" spans="1:25">
      <c r="A20" s="39">
        <f>PrivAPI</f>
        <v>140</v>
      </c>
      <c r="C20" s="36"/>
      <c r="E20" s="36" t="s">
        <v>244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290"/>
      <c r="U20" s="291"/>
      <c r="V20" s="291"/>
      <c r="W20" s="291"/>
      <c r="X20" s="291"/>
      <c r="Y20" s="292"/>
    </row>
    <row r="21" spans="1:25">
      <c r="A21" s="39">
        <f>Storage</f>
        <v>170</v>
      </c>
      <c r="C21" s="36"/>
      <c r="E21" s="36" t="s">
        <v>245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293"/>
      <c r="U21" s="294"/>
      <c r="V21" s="294"/>
      <c r="W21" s="294"/>
      <c r="X21" s="294"/>
      <c r="Y21" s="295"/>
    </row>
    <row r="22" spans="1:25">
      <c r="A22" s="39">
        <f>CephCluster</f>
        <v>180</v>
      </c>
      <c r="C22" s="36"/>
      <c r="E22" s="36" t="s">
        <v>246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>
      <c r="A23" s="39">
        <f>ExtAPI</f>
        <v>190</v>
      </c>
      <c r="C23" s="137"/>
      <c r="E23" s="36" t="s">
        <v>247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>
      <c r="A24" s="39" t="str">
        <f>CONCATENATE(TenantBeg,"-",TenantEnd)</f>
        <v>201-250</v>
      </c>
      <c r="C24" s="125"/>
      <c r="E24" s="36" t="s">
        <v>248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>
      <c r="A25"/>
      <c r="B25"/>
      <c r="C25" s="36"/>
      <c r="E25" s="36" t="s">
        <v>249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>
      <c r="A26" s="314" t="s">
        <v>398</v>
      </c>
      <c r="B26" s="314"/>
      <c r="C26" s="36"/>
      <c r="E26" s="36" t="s">
        <v>250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>
      <c r="A27" s="314"/>
      <c r="B27" s="314"/>
      <c r="C27" s="36"/>
      <c r="E27" s="36" t="s">
        <v>251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>
      <c r="A28" s="281" t="s">
        <v>65</v>
      </c>
      <c r="B28" s="282"/>
      <c r="C28" s="36"/>
      <c r="E28" s="36" t="s">
        <v>252</v>
      </c>
      <c r="F28" s="36" t="s">
        <v>289</v>
      </c>
      <c r="G28" s="36" t="s">
        <v>223</v>
      </c>
      <c r="H28" s="38" t="s">
        <v>510</v>
      </c>
      <c r="I28" s="38" t="s">
        <v>38</v>
      </c>
      <c r="J28" s="122" t="str">
        <f>CONCATENATE(ExtAPI,",",EXTTen)</f>
        <v>190,191</v>
      </c>
      <c r="K28" s="61" t="s">
        <v>378</v>
      </c>
      <c r="L28" s="130" t="s">
        <v>301</v>
      </c>
      <c r="M28" s="130" t="s">
        <v>304</v>
      </c>
      <c r="N28" s="130">
        <v>9216</v>
      </c>
      <c r="O28" s="130" t="s">
        <v>302</v>
      </c>
      <c r="P28" s="48">
        <v>25</v>
      </c>
      <c r="Q28" s="61" t="s">
        <v>39</v>
      </c>
    </row>
    <row r="29" spans="1:25">
      <c r="A29" s="39" t="s">
        <v>49</v>
      </c>
      <c r="B29" s="39" t="s">
        <v>40</v>
      </c>
      <c r="C29" s="137"/>
      <c r="E29" s="36" t="s">
        <v>253</v>
      </c>
      <c r="F29" s="36" t="s">
        <v>289</v>
      </c>
      <c r="G29" s="36" t="s">
        <v>546</v>
      </c>
      <c r="H29" s="38" t="s">
        <v>510</v>
      </c>
      <c r="I29" s="38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26</v>
      </c>
      <c r="Q29" s="61" t="s">
        <v>39</v>
      </c>
    </row>
    <row r="30" spans="1:25">
      <c r="A30" s="39" t="s">
        <v>66</v>
      </c>
      <c r="C30" s="137"/>
      <c r="E30" s="36" t="s">
        <v>254</v>
      </c>
      <c r="F30" s="36" t="s">
        <v>289</v>
      </c>
      <c r="G30" s="36" t="s">
        <v>224</v>
      </c>
      <c r="H30" s="38" t="s">
        <v>510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27</v>
      </c>
      <c r="Q30" s="61" t="s">
        <v>39</v>
      </c>
    </row>
    <row r="31" spans="1:25">
      <c r="C31" s="137"/>
      <c r="E31" s="36" t="s">
        <v>255</v>
      </c>
      <c r="F31" s="36" t="s">
        <v>289</v>
      </c>
      <c r="G31" s="36" t="s">
        <v>225</v>
      </c>
      <c r="H31" s="38" t="s">
        <v>510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28</v>
      </c>
      <c r="Q31" s="61" t="s">
        <v>39</v>
      </c>
    </row>
    <row r="32" spans="1:25">
      <c r="C32" s="137"/>
      <c r="E32" s="36" t="s">
        <v>256</v>
      </c>
      <c r="F32" s="36" t="s">
        <v>292</v>
      </c>
      <c r="G32" s="38" t="s">
        <v>547</v>
      </c>
      <c r="H32" s="38" t="s">
        <v>510</v>
      </c>
      <c r="I32" s="127" t="s">
        <v>38</v>
      </c>
      <c r="J32" s="127">
        <f t="shared" ref="J32:J34" si="0">Storage</f>
        <v>170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29</v>
      </c>
      <c r="Q32" s="61" t="s">
        <v>39</v>
      </c>
    </row>
    <row r="33" spans="1:17">
      <c r="A33" s="302"/>
      <c r="B33" s="302"/>
      <c r="C33" s="302"/>
      <c r="E33" s="36" t="s">
        <v>257</v>
      </c>
      <c r="F33" s="36" t="s">
        <v>292</v>
      </c>
      <c r="G33" s="38" t="s">
        <v>214</v>
      </c>
      <c r="H33" s="38" t="s">
        <v>510</v>
      </c>
      <c r="I33" s="127" t="s">
        <v>38</v>
      </c>
      <c r="J33" s="127">
        <f t="shared" si="0"/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30</v>
      </c>
      <c r="Q33" s="61" t="s">
        <v>39</v>
      </c>
    </row>
    <row r="34" spans="1:17">
      <c r="A34" s="302"/>
      <c r="B34" s="302"/>
      <c r="C34" s="302"/>
      <c r="E34" s="36" t="s">
        <v>258</v>
      </c>
      <c r="F34" s="36" t="s">
        <v>292</v>
      </c>
      <c r="G34" s="38" t="s">
        <v>215</v>
      </c>
      <c r="H34" s="38" t="s">
        <v>510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31</v>
      </c>
      <c r="Q34" s="61" t="s">
        <v>39</v>
      </c>
    </row>
    <row r="35" spans="1:17">
      <c r="A35" s="302"/>
      <c r="B35" s="302"/>
      <c r="C35" s="302"/>
      <c r="E35" s="36" t="s">
        <v>259</v>
      </c>
      <c r="F35" s="36" t="s">
        <v>37</v>
      </c>
      <c r="G35" s="38" t="s">
        <v>372</v>
      </c>
      <c r="H35" s="38"/>
      <c r="I35" s="127" t="s">
        <v>38</v>
      </c>
      <c r="J35" s="48"/>
      <c r="K35" s="48"/>
      <c r="L35" s="130"/>
      <c r="M35" s="130"/>
      <c r="N35" s="130"/>
      <c r="O35" s="130"/>
      <c r="P35" s="48"/>
      <c r="Q35" s="61"/>
    </row>
    <row r="36" spans="1:17">
      <c r="A36"/>
      <c r="B36"/>
      <c r="E36" s="36" t="s">
        <v>260</v>
      </c>
      <c r="F36" s="36" t="s">
        <v>37</v>
      </c>
      <c r="G36" s="38" t="s">
        <v>372</v>
      </c>
      <c r="H36" s="38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>
      <c r="A37"/>
      <c r="B37"/>
      <c r="E37" s="36" t="s">
        <v>261</v>
      </c>
      <c r="F37" s="36" t="s">
        <v>37</v>
      </c>
      <c r="G37" s="38" t="s">
        <v>372</v>
      </c>
      <c r="H37" s="38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>
      <c r="E38" s="36" t="s">
        <v>262</v>
      </c>
      <c r="F38" s="36" t="s">
        <v>37</v>
      </c>
      <c r="G38" s="38" t="s">
        <v>372</v>
      </c>
      <c r="H38" s="38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>
      <c r="E39" s="36" t="s">
        <v>263</v>
      </c>
      <c r="F39" s="36" t="s">
        <v>292</v>
      </c>
      <c r="G39" s="38" t="s">
        <v>548</v>
      </c>
      <c r="H39" s="38" t="s">
        <v>510</v>
      </c>
      <c r="I39" s="127" t="s">
        <v>38</v>
      </c>
      <c r="J39" s="127">
        <f>CephCluster</f>
        <v>180</v>
      </c>
      <c r="K39" s="61" t="s">
        <v>378</v>
      </c>
      <c r="L39" s="130" t="s">
        <v>301</v>
      </c>
      <c r="M39" s="130" t="s">
        <v>304</v>
      </c>
      <c r="N39" s="130">
        <v>9216</v>
      </c>
      <c r="O39" s="130" t="s">
        <v>302</v>
      </c>
      <c r="P39" s="48">
        <v>36</v>
      </c>
      <c r="Q39" s="61" t="s">
        <v>39</v>
      </c>
    </row>
    <row r="40" spans="1:17">
      <c r="E40" s="36" t="s">
        <v>264</v>
      </c>
      <c r="F40" s="36" t="s">
        <v>292</v>
      </c>
      <c r="G40" s="38" t="s">
        <v>216</v>
      </c>
      <c r="H40" s="38" t="s">
        <v>510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37</v>
      </c>
      <c r="Q40" s="61" t="s">
        <v>39</v>
      </c>
    </row>
    <row r="41" spans="1:17">
      <c r="E41" s="36" t="s">
        <v>265</v>
      </c>
      <c r="F41" s="36" t="s">
        <v>292</v>
      </c>
      <c r="G41" s="38" t="s">
        <v>217</v>
      </c>
      <c r="H41" s="38" t="s">
        <v>510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38</v>
      </c>
      <c r="Q41" s="61" t="s">
        <v>39</v>
      </c>
    </row>
    <row r="42" spans="1:17">
      <c r="E42" s="36" t="s">
        <v>266</v>
      </c>
      <c r="F42" s="36" t="s">
        <v>37</v>
      </c>
      <c r="G42" s="38" t="s">
        <v>372</v>
      </c>
      <c r="H42" s="121"/>
      <c r="I42" s="127" t="s">
        <v>38</v>
      </c>
      <c r="J42" s="48"/>
      <c r="K42" s="61"/>
      <c r="L42" s="130"/>
      <c r="M42" s="130"/>
      <c r="N42" s="130"/>
      <c r="O42" s="130"/>
      <c r="P42" s="48"/>
      <c r="Q42" s="61"/>
    </row>
    <row r="43" spans="1:17">
      <c r="E43" s="36" t="s">
        <v>267</v>
      </c>
      <c r="F43" s="36" t="s">
        <v>37</v>
      </c>
      <c r="G43" s="38" t="s">
        <v>372</v>
      </c>
      <c r="H43" s="121"/>
      <c r="I43" s="127" t="s">
        <v>38</v>
      </c>
      <c r="J43" s="48"/>
      <c r="K43" s="48"/>
      <c r="L43" s="130"/>
      <c r="M43" s="130"/>
      <c r="N43" s="130"/>
      <c r="O43" s="130"/>
      <c r="P43" s="48"/>
      <c r="Q43" s="48" t="s">
        <v>38</v>
      </c>
    </row>
    <row r="44" spans="1:17">
      <c r="E44" s="36" t="s">
        <v>268</v>
      </c>
      <c r="F44" s="36" t="s">
        <v>292</v>
      </c>
      <c r="G44" s="38" t="s">
        <v>516</v>
      </c>
      <c r="H44" s="38" t="s">
        <v>391</v>
      </c>
      <c r="I44" s="127">
        <v>170</v>
      </c>
      <c r="J44" s="128" t="s">
        <v>38</v>
      </c>
      <c r="K44" s="128" t="s">
        <v>385</v>
      </c>
      <c r="L44" s="130" t="s">
        <v>301</v>
      </c>
      <c r="M44" s="130" t="s">
        <v>304</v>
      </c>
      <c r="N44" s="130">
        <v>9216</v>
      </c>
      <c r="O44" s="130" t="s">
        <v>302</v>
      </c>
      <c r="P44" s="48" t="s">
        <v>38</v>
      </c>
      <c r="Q44" s="61" t="s">
        <v>384</v>
      </c>
    </row>
    <row r="45" spans="1:17">
      <c r="E45" s="36" t="s">
        <v>269</v>
      </c>
      <c r="F45" s="36" t="s">
        <v>292</v>
      </c>
      <c r="G45" s="38" t="s">
        <v>516</v>
      </c>
      <c r="H45" s="38" t="s">
        <v>393</v>
      </c>
      <c r="I45" s="37">
        <v>170</v>
      </c>
      <c r="J45" s="61" t="s">
        <v>38</v>
      </c>
      <c r="K45" s="61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>
      <c r="E46" s="36" t="s">
        <v>270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>
      <c r="E47" s="36" t="s">
        <v>271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272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>
      <c r="E49" s="36" t="s">
        <v>273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>
      <c r="E50" s="36" t="s">
        <v>274</v>
      </c>
      <c r="F50" s="36" t="s">
        <v>374</v>
      </c>
      <c r="G50" s="38" t="s">
        <v>387</v>
      </c>
      <c r="H50" s="54" t="s">
        <v>375</v>
      </c>
      <c r="I50" s="37"/>
      <c r="J50" s="123" t="str">
        <f>CONCATENATE(ExtAPI,",",EXTTen)</f>
        <v>190,191</v>
      </c>
      <c r="K50" s="123"/>
      <c r="L50" s="130" t="s">
        <v>301</v>
      </c>
      <c r="M50" s="130" t="s">
        <v>287</v>
      </c>
      <c r="N50" s="130">
        <v>9216</v>
      </c>
      <c r="O50" s="130" t="s">
        <v>302</v>
      </c>
      <c r="P50" s="48">
        <v>47</v>
      </c>
      <c r="Q50" s="61" t="s">
        <v>39</v>
      </c>
    </row>
    <row r="51" spans="5:17">
      <c r="E51" s="36" t="s">
        <v>275</v>
      </c>
      <c r="F51" s="36" t="s">
        <v>289</v>
      </c>
      <c r="G51" s="38" t="s">
        <v>294</v>
      </c>
      <c r="H51" s="36" t="s">
        <v>371</v>
      </c>
      <c r="I51" s="121"/>
      <c r="J51" s="123" t="str">
        <f>CONCATENATE(OOB,",",Provisioner,",",ExtAPI)</f>
        <v>110,120,190</v>
      </c>
      <c r="K51" s="123"/>
      <c r="L51" s="130" t="s">
        <v>301</v>
      </c>
      <c r="M51" s="130" t="s">
        <v>287</v>
      </c>
      <c r="N51" s="130">
        <v>9216</v>
      </c>
      <c r="O51" s="130" t="s">
        <v>305</v>
      </c>
      <c r="P51" s="48">
        <v>48</v>
      </c>
      <c r="Q51" s="48" t="s">
        <v>39</v>
      </c>
    </row>
    <row r="52" spans="5:17">
      <c r="E52" s="54" t="s">
        <v>276</v>
      </c>
      <c r="F52" s="145" t="s">
        <v>290</v>
      </c>
      <c r="G52" s="38" t="s">
        <v>295</v>
      </c>
      <c r="H52" s="54" t="s">
        <v>276</v>
      </c>
      <c r="I52" s="37"/>
      <c r="J52" s="48"/>
      <c r="K52" s="61" t="s">
        <v>380</v>
      </c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100</v>
      </c>
      <c r="Q52" s="61" t="s">
        <v>303</v>
      </c>
    </row>
    <row r="53" spans="5:17">
      <c r="E53" s="54" t="s">
        <v>277</v>
      </c>
      <c r="F53" s="145" t="s">
        <v>290</v>
      </c>
      <c r="G53" s="38" t="s">
        <v>295</v>
      </c>
      <c r="H53" s="54" t="s">
        <v>277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</row>
    <row r="54" spans="5:17">
      <c r="E54" s="54" t="s">
        <v>278</v>
      </c>
      <c r="F54" s="36" t="s">
        <v>374</v>
      </c>
      <c r="G54" s="38" t="s">
        <v>388</v>
      </c>
      <c r="H54" s="54" t="s">
        <v>375</v>
      </c>
      <c r="I54" s="37"/>
      <c r="J54" s="123" t="str">
        <f>CONCATENATE(ExtAPI,",",EXTTen)</f>
        <v>190,191</v>
      </c>
      <c r="K54" s="123"/>
      <c r="L54" s="130" t="s">
        <v>301</v>
      </c>
      <c r="M54" s="130" t="s">
        <v>287</v>
      </c>
      <c r="N54" s="130">
        <v>9216</v>
      </c>
      <c r="O54" s="130" t="s">
        <v>302</v>
      </c>
      <c r="P54" s="48">
        <v>51</v>
      </c>
      <c r="Q54" s="61" t="s">
        <v>39</v>
      </c>
    </row>
    <row r="55" spans="5:17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>
      <c r="E56" s="54" t="s">
        <v>279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>
      <c r="E57" s="54" t="s">
        <v>280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>
      <c r="E58" s="54" t="s">
        <v>370</v>
      </c>
      <c r="F58" s="145" t="s">
        <v>291</v>
      </c>
      <c r="G58" s="127" t="s">
        <v>389</v>
      </c>
      <c r="H58" s="38" t="s">
        <v>356</v>
      </c>
      <c r="I58" s="127"/>
      <c r="J58" s="128" t="s">
        <v>385</v>
      </c>
      <c r="K58" s="128" t="s">
        <v>385</v>
      </c>
      <c r="L58" s="130" t="s">
        <v>301</v>
      </c>
      <c r="M58" s="128"/>
      <c r="N58" s="128"/>
      <c r="O58" s="128"/>
      <c r="P58" s="128"/>
      <c r="Q58" s="128"/>
    </row>
  </sheetData>
  <mergeCells count="38"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  <mergeCell ref="T8:V8"/>
    <mergeCell ref="W8:Y8"/>
    <mergeCell ref="A3:B3"/>
    <mergeCell ref="T10:V10"/>
    <mergeCell ref="T4:U4"/>
    <mergeCell ref="T5:U5"/>
    <mergeCell ref="V6:Y6"/>
    <mergeCell ref="T15:V15"/>
    <mergeCell ref="W15:Y15"/>
    <mergeCell ref="T17:Y17"/>
    <mergeCell ref="T18:Y18"/>
    <mergeCell ref="W14:Y14"/>
    <mergeCell ref="T14:V14"/>
    <mergeCell ref="A28:B28"/>
    <mergeCell ref="E1:Q1"/>
    <mergeCell ref="E2:F2"/>
    <mergeCell ref="G2:H2"/>
    <mergeCell ref="I2:J2"/>
    <mergeCell ref="L2:O2"/>
    <mergeCell ref="P2:Q2"/>
    <mergeCell ref="A26:B27"/>
    <mergeCell ref="A15:B15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Perryman, Randy</cp:lastModifiedBy>
  <dcterms:created xsi:type="dcterms:W3CDTF">2012-09-25T18:45:55Z</dcterms:created>
  <dcterms:modified xsi:type="dcterms:W3CDTF">2017-11-10T22:25:48Z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0.6CorpGlobal</vt:lpwstr>
  </property>
  <property fmtid="{D5CDD505-2E9C-101B-9397-08002B2CF9AE}" pid="8" name="Document Editor">
    <vt:lpwstr>Randy_Perryman</vt:lpwstr>
  </property>
  <property fmtid="{D5CDD505-2E9C-101B-9397-08002B2CF9AE}" pid="9" name="Classification">
    <vt:lpwstr>Internal Use</vt:lpwstr>
  </property>
  <property fmtid="{D5CDD505-2E9C-101B-9397-08002B2CF9AE}" pid="10" name="Sublabels">
    <vt:lpwstr>Customer Workproduct</vt:lpwstr>
  </property>
  <property fmtid="{D5CDD505-2E9C-101B-9397-08002B2CF9AE}" pid="11" name="VisualMarkings">
    <vt:lpwstr>Classification Footer</vt:lpwstr>
  </property>
</Properties>
</file>