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/Documents/FIESTA/workdir/quenchingStudy/"/>
    </mc:Choice>
  </mc:AlternateContent>
  <xr:revisionPtr revIDLastSave="0" documentId="13_ncr:1_{06F21968-3238-9840-A05C-13CC7A164C45}" xr6:coauthVersionLast="45" xr6:coauthVersionMax="45" xr10:uidLastSave="{00000000-0000-0000-0000-000000000000}"/>
  <bookViews>
    <workbookView xWindow="18740" yWindow="1260" windowWidth="32020" windowHeight="24260" activeTab="5" xr2:uid="{C3D432CE-47F5-0445-89DA-46E926F5808B}"/>
  </bookViews>
  <sheets>
    <sheet name="Radiocrómicas" sheetId="1" r:id="rId1"/>
    <sheet name="EBT2 compositions" sheetId="5" r:id="rId2"/>
    <sheet name="Datos EBT3-unl" sheetId="2" r:id="rId3"/>
    <sheet name="sigmas-EBT3unl" sheetId="6" r:id="rId4"/>
    <sheet name="sigmas-EBT3" sheetId="7" r:id="rId5"/>
    <sheet name="sigmas-EBT2" sheetId="8" r:id="rId6"/>
    <sheet name="Datos EBT2" sheetId="3" r:id="rId7"/>
    <sheet name="Datos EBT3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8" l="1"/>
  <c r="B8" i="8"/>
  <c r="B7" i="8"/>
  <c r="B6" i="8"/>
  <c r="B3" i="8"/>
  <c r="V36" i="6"/>
  <c r="U36" i="6"/>
  <c r="I44" i="6"/>
  <c r="H44" i="6"/>
  <c r="I43" i="6"/>
  <c r="H43" i="6"/>
  <c r="T112" i="6"/>
  <c r="S112" i="6"/>
  <c r="P116" i="6"/>
  <c r="Q116" i="6" s="1"/>
  <c r="P115" i="6"/>
  <c r="Q115" i="6" s="1"/>
  <c r="P113" i="6"/>
  <c r="Q113" i="6" s="1"/>
  <c r="P112" i="6"/>
  <c r="Q112" i="6" s="1"/>
  <c r="H116" i="6"/>
  <c r="I116" i="6" s="1"/>
  <c r="H115" i="6"/>
  <c r="I115" i="6" s="1"/>
  <c r="H113" i="6"/>
  <c r="I113" i="6" s="1"/>
  <c r="H112" i="6"/>
  <c r="I112" i="6" s="1"/>
  <c r="T106" i="6"/>
  <c r="S106" i="6"/>
  <c r="P110" i="6"/>
  <c r="Q110" i="6" s="1"/>
  <c r="P109" i="6"/>
  <c r="Q109" i="6" s="1"/>
  <c r="P107" i="6"/>
  <c r="Q107" i="6" s="1"/>
  <c r="P106" i="6"/>
  <c r="Q106" i="6" s="1"/>
  <c r="H110" i="6"/>
  <c r="I110" i="6" s="1"/>
  <c r="H109" i="6"/>
  <c r="I109" i="6" s="1"/>
  <c r="H107" i="6"/>
  <c r="I107" i="6" s="1"/>
  <c r="H106" i="6"/>
  <c r="I106" i="6" s="1"/>
  <c r="G44" i="6"/>
  <c r="F44" i="6"/>
  <c r="G43" i="6"/>
  <c r="F43" i="6"/>
  <c r="P97" i="6"/>
  <c r="Q97" i="6" s="1"/>
  <c r="H97" i="6"/>
  <c r="H91" i="6"/>
  <c r="P101" i="6"/>
  <c r="Q101" i="6" s="1"/>
  <c r="H101" i="6"/>
  <c r="I101" i="6" s="1"/>
  <c r="P100" i="6"/>
  <c r="Q100" i="6" s="1"/>
  <c r="H100" i="6"/>
  <c r="I100" i="6" s="1"/>
  <c r="P98" i="6"/>
  <c r="Q98" i="6" s="1"/>
  <c r="H98" i="6"/>
  <c r="I98" i="6" s="1"/>
  <c r="P95" i="6"/>
  <c r="Q95" i="6" s="1"/>
  <c r="H95" i="6"/>
  <c r="I95" i="6" s="1"/>
  <c r="P94" i="6"/>
  <c r="Q94" i="6" s="1"/>
  <c r="H94" i="6"/>
  <c r="I94" i="6" s="1"/>
  <c r="P92" i="6"/>
  <c r="Q92" i="6" s="1"/>
  <c r="H92" i="6"/>
  <c r="I92" i="6" s="1"/>
  <c r="P91" i="6"/>
  <c r="Q91" i="6" s="1"/>
  <c r="E42" i="6"/>
  <c r="D42" i="6"/>
  <c r="T83" i="6"/>
  <c r="S83" i="6"/>
  <c r="H87" i="6"/>
  <c r="I87" i="6" s="1"/>
  <c r="H86" i="6"/>
  <c r="I86" i="6" s="1"/>
  <c r="H84" i="6"/>
  <c r="I84" i="6" s="1"/>
  <c r="H83" i="6"/>
  <c r="I83" i="6" s="1"/>
  <c r="E41" i="6"/>
  <c r="D41" i="6"/>
  <c r="S77" i="6"/>
  <c r="T77" i="6"/>
  <c r="H81" i="6"/>
  <c r="I81" i="6" s="1"/>
  <c r="H80" i="6"/>
  <c r="I80" i="6" s="1"/>
  <c r="H78" i="6"/>
  <c r="I78" i="6" s="1"/>
  <c r="H77" i="6"/>
  <c r="I77" i="6" s="1"/>
  <c r="E40" i="6"/>
  <c r="D40" i="6"/>
  <c r="T71" i="6"/>
  <c r="S71" i="6"/>
  <c r="P87" i="6"/>
  <c r="Q87" i="6" s="1"/>
  <c r="P86" i="6"/>
  <c r="Q86" i="6" s="1"/>
  <c r="P83" i="6"/>
  <c r="Q83" i="6" s="1"/>
  <c r="P84" i="6"/>
  <c r="Q84" i="6" s="1"/>
  <c r="P81" i="6"/>
  <c r="Q81" i="6" s="1"/>
  <c r="P80" i="6"/>
  <c r="Q80" i="6" s="1"/>
  <c r="P78" i="6"/>
  <c r="Q78" i="6" s="1"/>
  <c r="P77" i="6"/>
  <c r="Q77" i="6" s="1"/>
  <c r="P75" i="6"/>
  <c r="Q75" i="6" s="1"/>
  <c r="P74" i="6"/>
  <c r="Q74" i="6" s="1"/>
  <c r="P72" i="6"/>
  <c r="Q72" i="6" s="1"/>
  <c r="P71" i="6"/>
  <c r="Q71" i="6" s="1"/>
  <c r="H75" i="6"/>
  <c r="I75" i="6" s="1"/>
  <c r="H74" i="6"/>
  <c r="I74" i="6" s="1"/>
  <c r="H72" i="6"/>
  <c r="I72" i="6" s="1"/>
  <c r="I71" i="6"/>
  <c r="H71" i="6"/>
  <c r="O63" i="6"/>
  <c r="O57" i="6"/>
  <c r="O51" i="6"/>
  <c r="J35" i="6"/>
  <c r="K35" i="6"/>
  <c r="L35" i="6"/>
  <c r="M35" i="6"/>
  <c r="N35" i="6"/>
  <c r="O35" i="6"/>
  <c r="J36" i="6"/>
  <c r="K36" i="6"/>
  <c r="L36" i="6"/>
  <c r="M36" i="6"/>
  <c r="N36" i="6"/>
  <c r="O36" i="6"/>
  <c r="J37" i="6"/>
  <c r="K37" i="6"/>
  <c r="L37" i="6"/>
  <c r="M37" i="6"/>
  <c r="N37" i="6"/>
  <c r="O37" i="6"/>
  <c r="J38" i="6"/>
  <c r="K38" i="6"/>
  <c r="L38" i="6"/>
  <c r="M38" i="6"/>
  <c r="N38" i="6"/>
  <c r="O38" i="6"/>
  <c r="J39" i="6"/>
  <c r="K39" i="6"/>
  <c r="L39" i="6"/>
  <c r="M39" i="6"/>
  <c r="N39" i="6"/>
  <c r="O39" i="6"/>
  <c r="J40" i="6"/>
  <c r="K40" i="6"/>
  <c r="L40" i="6"/>
  <c r="M40" i="6"/>
  <c r="N40" i="6"/>
  <c r="O40" i="6"/>
  <c r="J41" i="6"/>
  <c r="K41" i="6"/>
  <c r="L41" i="6"/>
  <c r="M41" i="6"/>
  <c r="N41" i="6"/>
  <c r="O41" i="6"/>
  <c r="J42" i="6"/>
  <c r="K42" i="6"/>
  <c r="L42" i="6"/>
  <c r="M42" i="6"/>
  <c r="N42" i="6"/>
  <c r="O42" i="6"/>
  <c r="J43" i="6"/>
  <c r="K43" i="6"/>
  <c r="L43" i="6"/>
  <c r="M43" i="6"/>
  <c r="N43" i="6"/>
  <c r="O43" i="6"/>
  <c r="J44" i="6"/>
  <c r="K44" i="6"/>
  <c r="L44" i="6"/>
  <c r="M44" i="6"/>
  <c r="N44" i="6"/>
  <c r="O44" i="6"/>
  <c r="K34" i="6"/>
  <c r="L34" i="6"/>
  <c r="M34" i="6"/>
  <c r="N34" i="6"/>
  <c r="O34" i="6"/>
  <c r="J34" i="6"/>
  <c r="H35" i="6"/>
  <c r="I35" i="6"/>
  <c r="H36" i="6"/>
  <c r="I36" i="6"/>
  <c r="H37" i="6"/>
  <c r="I37" i="6"/>
  <c r="H38" i="6"/>
  <c r="I38" i="6"/>
  <c r="H39" i="6"/>
  <c r="I39" i="6"/>
  <c r="H40" i="6"/>
  <c r="I40" i="6"/>
  <c r="H41" i="6"/>
  <c r="I41" i="6"/>
  <c r="H42" i="6"/>
  <c r="I42" i="6"/>
  <c r="F35" i="6"/>
  <c r="G35" i="6"/>
  <c r="F36" i="6"/>
  <c r="G36" i="6"/>
  <c r="F37" i="6"/>
  <c r="G37" i="6"/>
  <c r="F38" i="6"/>
  <c r="G38" i="6"/>
  <c r="F39" i="6"/>
  <c r="G39" i="6"/>
  <c r="F40" i="6"/>
  <c r="G40" i="6"/>
  <c r="F41" i="6"/>
  <c r="G41" i="6"/>
  <c r="F42" i="6"/>
  <c r="G42" i="6"/>
  <c r="G34" i="6"/>
  <c r="F34" i="6"/>
  <c r="E35" i="6"/>
  <c r="E36" i="6"/>
  <c r="E37" i="6"/>
  <c r="E38" i="6"/>
  <c r="E39" i="6"/>
  <c r="E34" i="6"/>
  <c r="D35" i="6"/>
  <c r="D36" i="6"/>
  <c r="D37" i="6"/>
  <c r="D38" i="6"/>
  <c r="D39" i="6"/>
  <c r="D34" i="6"/>
  <c r="T97" i="6" l="1"/>
  <c r="T91" i="6"/>
  <c r="I91" i="6"/>
  <c r="S91" i="6" s="1"/>
  <c r="I97" i="6"/>
  <c r="S97" i="6" s="1"/>
  <c r="AC8" i="5"/>
  <c r="AC7" i="5"/>
  <c r="AC6" i="5"/>
  <c r="AC5" i="5"/>
  <c r="AB8" i="5"/>
  <c r="AA8" i="5"/>
  <c r="Z8" i="5"/>
  <c r="Y8" i="5"/>
  <c r="X8" i="5"/>
  <c r="W8" i="5"/>
  <c r="V8" i="5"/>
  <c r="AB7" i="5"/>
  <c r="AA7" i="5"/>
  <c r="Z7" i="5"/>
  <c r="Y7" i="5"/>
  <c r="X7" i="5"/>
  <c r="W7" i="5"/>
  <c r="V7" i="5"/>
  <c r="AB6" i="5"/>
  <c r="AA6" i="5"/>
  <c r="Z6" i="5"/>
  <c r="Y6" i="5"/>
  <c r="X6" i="5"/>
  <c r="W6" i="5"/>
  <c r="V6" i="5"/>
  <c r="AB5" i="5"/>
  <c r="AA5" i="5"/>
  <c r="Z5" i="5"/>
  <c r="Y5" i="5"/>
  <c r="X5" i="5"/>
  <c r="W5" i="5"/>
  <c r="V5" i="5"/>
  <c r="U6" i="5"/>
  <c r="U7" i="5"/>
  <c r="U5" i="5"/>
  <c r="N5" i="5"/>
  <c r="O5" i="5"/>
  <c r="P5" i="5"/>
  <c r="Q5" i="5"/>
  <c r="R5" i="5"/>
  <c r="S5" i="5"/>
  <c r="T5" i="5"/>
  <c r="N6" i="5"/>
  <c r="O6" i="5"/>
  <c r="P6" i="5"/>
  <c r="Q6" i="5"/>
  <c r="R6" i="5"/>
  <c r="S6" i="5"/>
  <c r="T6" i="5"/>
  <c r="N7" i="5"/>
  <c r="O7" i="5"/>
  <c r="P7" i="5"/>
  <c r="Q7" i="5"/>
  <c r="R7" i="5"/>
  <c r="S7" i="5"/>
  <c r="T7" i="5"/>
  <c r="N8" i="5"/>
  <c r="O8" i="5"/>
  <c r="P8" i="5"/>
  <c r="Q8" i="5"/>
  <c r="R8" i="5"/>
  <c r="S8" i="5"/>
  <c r="T8" i="5"/>
  <c r="M6" i="5"/>
  <c r="M7" i="5"/>
  <c r="M8" i="5"/>
  <c r="M5" i="5"/>
  <c r="K8" i="5"/>
  <c r="K7" i="5"/>
  <c r="K6" i="5"/>
  <c r="K5" i="5"/>
  <c r="M6" i="2" l="1"/>
  <c r="M80" i="4"/>
  <c r="N80" i="4"/>
  <c r="M81" i="4"/>
  <c r="O81" i="4" s="1"/>
  <c r="M82" i="4"/>
  <c r="N82" i="4" s="1"/>
  <c r="M83" i="4"/>
  <c r="N83" i="4"/>
  <c r="M84" i="4"/>
  <c r="O84" i="4" s="1"/>
  <c r="M85" i="4"/>
  <c r="O85" i="4" s="1"/>
  <c r="M86" i="4"/>
  <c r="N86" i="4" s="1"/>
  <c r="M87" i="4"/>
  <c r="N87" i="4"/>
  <c r="O87" i="4"/>
  <c r="P87" i="4" s="1"/>
  <c r="M88" i="4"/>
  <c r="N88" i="4"/>
  <c r="O88" i="4"/>
  <c r="P88" i="4" s="1"/>
  <c r="M89" i="4"/>
  <c r="N89" i="4"/>
  <c r="M90" i="4"/>
  <c r="N90" i="4" s="1"/>
  <c r="M91" i="4"/>
  <c r="N91" i="4"/>
  <c r="O91" i="4"/>
  <c r="P91" i="4" s="1"/>
  <c r="M92" i="4"/>
  <c r="N92" i="4"/>
  <c r="M93" i="4"/>
  <c r="N93" i="4" s="1"/>
  <c r="M94" i="4"/>
  <c r="N94" i="4"/>
  <c r="M95" i="4"/>
  <c r="N95" i="4" s="1"/>
  <c r="M96" i="4"/>
  <c r="N96" i="4"/>
  <c r="M97" i="4"/>
  <c r="O97" i="4" s="1"/>
  <c r="M98" i="4"/>
  <c r="N98" i="4" s="1"/>
  <c r="M99" i="4"/>
  <c r="N99" i="4"/>
  <c r="M100" i="4"/>
  <c r="O100" i="4" s="1"/>
  <c r="M79" i="4"/>
  <c r="F100" i="4"/>
  <c r="G100" i="4" s="1"/>
  <c r="H100" i="4" s="1"/>
  <c r="F99" i="4"/>
  <c r="G99" i="4" s="1"/>
  <c r="H99" i="4" s="1"/>
  <c r="F98" i="4"/>
  <c r="G98" i="4" s="1"/>
  <c r="H98" i="4" s="1"/>
  <c r="F97" i="4"/>
  <c r="G97" i="4" s="1"/>
  <c r="H97" i="4" s="1"/>
  <c r="F96" i="4"/>
  <c r="G96" i="4" s="1"/>
  <c r="H96" i="4" s="1"/>
  <c r="F95" i="4"/>
  <c r="G95" i="4" s="1"/>
  <c r="H95" i="4" s="1"/>
  <c r="F94" i="4"/>
  <c r="G94" i="4" s="1"/>
  <c r="F93" i="4"/>
  <c r="G93" i="4" s="1"/>
  <c r="H93" i="4" s="1"/>
  <c r="F92" i="4"/>
  <c r="G92" i="4" s="1"/>
  <c r="H92" i="4" s="1"/>
  <c r="F91" i="4"/>
  <c r="G91" i="4" s="1"/>
  <c r="H91" i="4" s="1"/>
  <c r="F90" i="4"/>
  <c r="G90" i="4" s="1"/>
  <c r="F89" i="4"/>
  <c r="G89" i="4" s="1"/>
  <c r="H89" i="4" s="1"/>
  <c r="F88" i="4"/>
  <c r="G88" i="4" s="1"/>
  <c r="H88" i="4" s="1"/>
  <c r="F87" i="4"/>
  <c r="G87" i="4" s="1"/>
  <c r="H87" i="4" s="1"/>
  <c r="F86" i="4"/>
  <c r="G86" i="4" s="1"/>
  <c r="F85" i="4"/>
  <c r="G85" i="4" s="1"/>
  <c r="H85" i="4" s="1"/>
  <c r="F84" i="4"/>
  <c r="G84" i="4" s="1"/>
  <c r="H84" i="4" s="1"/>
  <c r="F83" i="4"/>
  <c r="G83" i="4" s="1"/>
  <c r="H83" i="4" s="1"/>
  <c r="G82" i="4"/>
  <c r="H82" i="4" s="1"/>
  <c r="F82" i="4"/>
  <c r="F81" i="4"/>
  <c r="G81" i="4" s="1"/>
  <c r="H81" i="4" s="1"/>
  <c r="F80" i="4"/>
  <c r="G80" i="4" s="1"/>
  <c r="H80" i="4" s="1"/>
  <c r="F79" i="4"/>
  <c r="G79" i="4" s="1"/>
  <c r="H79" i="4" s="1"/>
  <c r="M57" i="4"/>
  <c r="O57" i="4" s="1"/>
  <c r="M58" i="4"/>
  <c r="N58" i="4" s="1"/>
  <c r="M59" i="4"/>
  <c r="N59" i="4" s="1"/>
  <c r="M60" i="4"/>
  <c r="N60" i="4" s="1"/>
  <c r="M61" i="4"/>
  <c r="N61" i="4"/>
  <c r="P61" i="4" s="1"/>
  <c r="O61" i="4"/>
  <c r="M62" i="4"/>
  <c r="N62" i="4" s="1"/>
  <c r="M63" i="4"/>
  <c r="N63" i="4" s="1"/>
  <c r="M64" i="4"/>
  <c r="N64" i="4"/>
  <c r="P64" i="4" s="1"/>
  <c r="O64" i="4"/>
  <c r="M65" i="4"/>
  <c r="N65" i="4" s="1"/>
  <c r="M66" i="4"/>
  <c r="N66" i="4" s="1"/>
  <c r="M67" i="4"/>
  <c r="N67" i="4"/>
  <c r="M68" i="4"/>
  <c r="N68" i="4" s="1"/>
  <c r="M69" i="4"/>
  <c r="N69" i="4" s="1"/>
  <c r="M70" i="4"/>
  <c r="N70" i="4"/>
  <c r="P70" i="4" s="1"/>
  <c r="O70" i="4"/>
  <c r="M71" i="4"/>
  <c r="N71" i="4" s="1"/>
  <c r="M72" i="4"/>
  <c r="N72" i="4" s="1"/>
  <c r="M73" i="4"/>
  <c r="N73" i="4"/>
  <c r="P73" i="4" s="1"/>
  <c r="O73" i="4"/>
  <c r="M74" i="4"/>
  <c r="N74" i="4" s="1"/>
  <c r="P74" i="4" s="1"/>
  <c r="R74" i="4" s="1"/>
  <c r="O74" i="4"/>
  <c r="Q74" i="4" s="1"/>
  <c r="U74" i="4" s="1"/>
  <c r="M75" i="4"/>
  <c r="N75" i="4" s="1"/>
  <c r="M76" i="4"/>
  <c r="N76" i="4"/>
  <c r="M77" i="4"/>
  <c r="N77" i="4" s="1"/>
  <c r="P77" i="4" s="1"/>
  <c r="R77" i="4" s="1"/>
  <c r="O77" i="4"/>
  <c r="Q77" i="4" s="1"/>
  <c r="U77" i="4" s="1"/>
  <c r="M78" i="4"/>
  <c r="N78" i="4" s="1"/>
  <c r="F57" i="4"/>
  <c r="G57" i="4" s="1"/>
  <c r="H57" i="4" s="1"/>
  <c r="F58" i="4"/>
  <c r="G58" i="4" s="1"/>
  <c r="H58" i="4" s="1"/>
  <c r="F59" i="4"/>
  <c r="G59" i="4" s="1"/>
  <c r="F60" i="4"/>
  <c r="G60" i="4" s="1"/>
  <c r="H60" i="4" s="1"/>
  <c r="F61" i="4"/>
  <c r="G61" i="4" s="1"/>
  <c r="H61" i="4" s="1"/>
  <c r="F62" i="4"/>
  <c r="G62" i="4" s="1"/>
  <c r="H62" i="4" s="1"/>
  <c r="F63" i="4"/>
  <c r="G63" i="4" s="1"/>
  <c r="H63" i="4" s="1"/>
  <c r="F64" i="4"/>
  <c r="G64" i="4" s="1"/>
  <c r="H64" i="4" s="1"/>
  <c r="F65" i="4"/>
  <c r="G65" i="4" s="1"/>
  <c r="H65" i="4" s="1"/>
  <c r="F66" i="4"/>
  <c r="G66" i="4" s="1"/>
  <c r="H66" i="4" s="1"/>
  <c r="F67" i="4"/>
  <c r="G67" i="4" s="1"/>
  <c r="F68" i="4"/>
  <c r="G68" i="4" s="1"/>
  <c r="H68" i="4" s="1"/>
  <c r="F69" i="4"/>
  <c r="G69" i="4" s="1"/>
  <c r="H69" i="4" s="1"/>
  <c r="F70" i="4"/>
  <c r="G70" i="4" s="1"/>
  <c r="H70" i="4" s="1"/>
  <c r="F71" i="4"/>
  <c r="G71" i="4"/>
  <c r="H71" i="4" s="1"/>
  <c r="F72" i="4"/>
  <c r="G72" i="4" s="1"/>
  <c r="H72" i="4" s="1"/>
  <c r="F73" i="4"/>
  <c r="G73" i="4" s="1"/>
  <c r="H73" i="4" s="1"/>
  <c r="F74" i="4"/>
  <c r="G74" i="4" s="1"/>
  <c r="H74" i="4" s="1"/>
  <c r="F75" i="4"/>
  <c r="G75" i="4" s="1"/>
  <c r="F76" i="4"/>
  <c r="G76" i="4" s="1"/>
  <c r="H76" i="4" s="1"/>
  <c r="F77" i="4"/>
  <c r="G77" i="4" s="1"/>
  <c r="H77" i="4" s="1"/>
  <c r="F78" i="4"/>
  <c r="G78" i="4" s="1"/>
  <c r="H78" i="4" s="1"/>
  <c r="M36" i="4"/>
  <c r="O36" i="4" s="1"/>
  <c r="N36" i="4"/>
  <c r="M37" i="4"/>
  <c r="N37" i="4"/>
  <c r="M38" i="4"/>
  <c r="N38" i="4" s="1"/>
  <c r="M39" i="4"/>
  <c r="N39" i="4"/>
  <c r="M40" i="4"/>
  <c r="N40" i="4" s="1"/>
  <c r="P40" i="4" s="1"/>
  <c r="O40" i="4"/>
  <c r="M41" i="4"/>
  <c r="N41" i="4" s="1"/>
  <c r="M42" i="4"/>
  <c r="N42" i="4"/>
  <c r="M43" i="4"/>
  <c r="N43" i="4"/>
  <c r="M44" i="4"/>
  <c r="N44" i="4" s="1"/>
  <c r="M45" i="4"/>
  <c r="N45" i="4"/>
  <c r="M46" i="4"/>
  <c r="N46" i="4" s="1"/>
  <c r="M47" i="4"/>
  <c r="N47" i="4"/>
  <c r="M48" i="4"/>
  <c r="N48" i="4"/>
  <c r="M49" i="4"/>
  <c r="N49" i="4" s="1"/>
  <c r="M50" i="4"/>
  <c r="N50" i="4" s="1"/>
  <c r="M51" i="4"/>
  <c r="N51" i="4"/>
  <c r="M52" i="4"/>
  <c r="N52" i="4" s="1"/>
  <c r="M53" i="4"/>
  <c r="N53" i="4" s="1"/>
  <c r="M54" i="4"/>
  <c r="N54" i="4"/>
  <c r="M55" i="4"/>
  <c r="N55" i="4" s="1"/>
  <c r="M56" i="4"/>
  <c r="O56" i="4" s="1"/>
  <c r="Q56" i="4" s="1"/>
  <c r="U56" i="4" s="1"/>
  <c r="N56" i="4"/>
  <c r="P56" i="4" s="1"/>
  <c r="R56" i="4" s="1"/>
  <c r="M35" i="4"/>
  <c r="F35" i="4"/>
  <c r="G35" i="4" s="1"/>
  <c r="H35" i="4" s="1"/>
  <c r="F36" i="4"/>
  <c r="G36" i="4" s="1"/>
  <c r="H36" i="4" s="1"/>
  <c r="F37" i="4"/>
  <c r="G37" i="4" s="1"/>
  <c r="H37" i="4" s="1"/>
  <c r="F38" i="4"/>
  <c r="G38" i="4" s="1"/>
  <c r="F39" i="4"/>
  <c r="G39" i="4"/>
  <c r="H39" i="4" s="1"/>
  <c r="F40" i="4"/>
  <c r="G40" i="4" s="1"/>
  <c r="H40" i="4" s="1"/>
  <c r="F41" i="4"/>
  <c r="G41" i="4"/>
  <c r="H41" i="4" s="1"/>
  <c r="F42" i="4"/>
  <c r="G42" i="4" s="1"/>
  <c r="H42" i="4" s="1"/>
  <c r="F43" i="4"/>
  <c r="G43" i="4" s="1"/>
  <c r="F44" i="4"/>
  <c r="G44" i="4" s="1"/>
  <c r="H44" i="4" s="1"/>
  <c r="F45" i="4"/>
  <c r="G45" i="4" s="1"/>
  <c r="F46" i="4"/>
  <c r="G46" i="4"/>
  <c r="O46" i="4" s="1"/>
  <c r="Q46" i="4" s="1"/>
  <c r="U46" i="4" s="1"/>
  <c r="H46" i="4"/>
  <c r="F47" i="4"/>
  <c r="G47" i="4" s="1"/>
  <c r="H47" i="4" s="1"/>
  <c r="F48" i="4"/>
  <c r="G48" i="4" s="1"/>
  <c r="H48" i="4" s="1"/>
  <c r="F49" i="4"/>
  <c r="G49" i="4" s="1"/>
  <c r="F50" i="4"/>
  <c r="G50" i="4"/>
  <c r="H50" i="4" s="1"/>
  <c r="F51" i="4"/>
  <c r="G51" i="4" s="1"/>
  <c r="F52" i="4"/>
  <c r="G52" i="4" s="1"/>
  <c r="H52" i="4" s="1"/>
  <c r="F53" i="4"/>
  <c r="G53" i="4" s="1"/>
  <c r="H53" i="4" s="1"/>
  <c r="F54" i="4"/>
  <c r="G54" i="4" s="1"/>
  <c r="F55" i="4"/>
  <c r="G55" i="4" s="1"/>
  <c r="H55" i="4" s="1"/>
  <c r="F56" i="4"/>
  <c r="G56" i="4" s="1"/>
  <c r="H56" i="4" s="1"/>
  <c r="M13" i="4"/>
  <c r="N13" i="4"/>
  <c r="M14" i="4"/>
  <c r="M15" i="4"/>
  <c r="O15" i="4" s="1"/>
  <c r="Q15" i="4" s="1"/>
  <c r="U15" i="4" s="1"/>
  <c r="N15" i="4"/>
  <c r="P15" i="4" s="1"/>
  <c r="R15" i="4" s="1"/>
  <c r="M16" i="4"/>
  <c r="M17" i="4"/>
  <c r="M18" i="4"/>
  <c r="M19" i="4"/>
  <c r="N19" i="4"/>
  <c r="M20" i="4"/>
  <c r="N20" i="4" s="1"/>
  <c r="M21" i="4"/>
  <c r="N21" i="4"/>
  <c r="M22" i="4"/>
  <c r="M23" i="4"/>
  <c r="N23" i="4"/>
  <c r="M24" i="4"/>
  <c r="M25" i="4"/>
  <c r="N25" i="4"/>
  <c r="M26" i="4"/>
  <c r="M27" i="4"/>
  <c r="N27" i="4"/>
  <c r="M28" i="4"/>
  <c r="M29" i="4"/>
  <c r="N29" i="4"/>
  <c r="M30" i="4"/>
  <c r="M31" i="4"/>
  <c r="O31" i="4" s="1"/>
  <c r="Q31" i="4" s="1"/>
  <c r="U31" i="4" s="1"/>
  <c r="N31" i="4"/>
  <c r="P31" i="4" s="1"/>
  <c r="R31" i="4" s="1"/>
  <c r="M32" i="4"/>
  <c r="M33" i="4"/>
  <c r="N33" i="4"/>
  <c r="M34" i="4"/>
  <c r="F14" i="4"/>
  <c r="G14" i="4"/>
  <c r="H14" i="4" s="1"/>
  <c r="F15" i="4"/>
  <c r="G15" i="4" s="1"/>
  <c r="H15" i="4" s="1"/>
  <c r="F16" i="4"/>
  <c r="G16" i="4"/>
  <c r="H16" i="4" s="1"/>
  <c r="F17" i="4"/>
  <c r="G17" i="4" s="1"/>
  <c r="H17" i="4" s="1"/>
  <c r="F18" i="4"/>
  <c r="G18" i="4" s="1"/>
  <c r="H18" i="4" s="1"/>
  <c r="F19" i="4"/>
  <c r="G19" i="4" s="1"/>
  <c r="H19" i="4" s="1"/>
  <c r="F20" i="4"/>
  <c r="G20" i="4" s="1"/>
  <c r="H20" i="4" s="1"/>
  <c r="F21" i="4"/>
  <c r="G21" i="4"/>
  <c r="H21" i="4"/>
  <c r="F22" i="4"/>
  <c r="G22" i="4" s="1"/>
  <c r="H22" i="4" s="1"/>
  <c r="F23" i="4"/>
  <c r="G23" i="4" s="1"/>
  <c r="H23" i="4" s="1"/>
  <c r="F24" i="4"/>
  <c r="G24" i="4" s="1"/>
  <c r="H24" i="4" s="1"/>
  <c r="F25" i="4"/>
  <c r="G25" i="4"/>
  <c r="H25" i="4" s="1"/>
  <c r="F26" i="4"/>
  <c r="G26" i="4" s="1"/>
  <c r="H26" i="4" s="1"/>
  <c r="F27" i="4"/>
  <c r="G27" i="4" s="1"/>
  <c r="H27" i="4" s="1"/>
  <c r="F28" i="4"/>
  <c r="G28" i="4" s="1"/>
  <c r="H28" i="4" s="1"/>
  <c r="F29" i="4"/>
  <c r="G29" i="4" s="1"/>
  <c r="H29" i="4" s="1"/>
  <c r="F30" i="4"/>
  <c r="G30" i="4" s="1"/>
  <c r="H30" i="4" s="1"/>
  <c r="F31" i="4"/>
  <c r="G31" i="4" s="1"/>
  <c r="H31" i="4" s="1"/>
  <c r="F32" i="4"/>
  <c r="G32" i="4"/>
  <c r="H32" i="4" s="1"/>
  <c r="F33" i="4"/>
  <c r="G33" i="4" s="1"/>
  <c r="H33" i="4" s="1"/>
  <c r="F34" i="4"/>
  <c r="G34" i="4" s="1"/>
  <c r="H34" i="4" s="1"/>
  <c r="F13" i="4"/>
  <c r="G13" i="4" s="1"/>
  <c r="H13" i="4" s="1"/>
  <c r="M9" i="4"/>
  <c r="F9" i="4"/>
  <c r="G9" i="4" s="1"/>
  <c r="H9" i="4" s="1"/>
  <c r="M7" i="4"/>
  <c r="N7" i="4" s="1"/>
  <c r="M8" i="4"/>
  <c r="M10" i="4"/>
  <c r="N10" i="4" s="1"/>
  <c r="M11" i="4"/>
  <c r="M12" i="4"/>
  <c r="N12" i="4" s="1"/>
  <c r="F7" i="4"/>
  <c r="G7" i="4" s="1"/>
  <c r="H7" i="4" s="1"/>
  <c r="F8" i="4"/>
  <c r="G8" i="4" s="1"/>
  <c r="H8" i="4" s="1"/>
  <c r="F10" i="4"/>
  <c r="G10" i="4" s="1"/>
  <c r="H10" i="4" s="1"/>
  <c r="F11" i="4"/>
  <c r="G11" i="4" s="1"/>
  <c r="H11" i="4" s="1"/>
  <c r="F12" i="4"/>
  <c r="G12" i="4" s="1"/>
  <c r="H12" i="4" s="1"/>
  <c r="F7" i="3"/>
  <c r="G7" i="3"/>
  <c r="H7" i="3"/>
  <c r="F8" i="3"/>
  <c r="G8" i="3" s="1"/>
  <c r="H8" i="3" s="1"/>
  <c r="F9" i="3"/>
  <c r="G9" i="3"/>
  <c r="H9" i="3" s="1"/>
  <c r="F10" i="3"/>
  <c r="G10" i="3"/>
  <c r="H10" i="3" s="1"/>
  <c r="F11" i="3"/>
  <c r="G11" i="3"/>
  <c r="H11" i="3"/>
  <c r="F12" i="3"/>
  <c r="G12" i="3" s="1"/>
  <c r="H12" i="3" s="1"/>
  <c r="F13" i="3"/>
  <c r="G13" i="3"/>
  <c r="H13" i="3" s="1"/>
  <c r="F14" i="3"/>
  <c r="G14" i="3" s="1"/>
  <c r="H14" i="3" s="1"/>
  <c r="F15" i="3"/>
  <c r="G15" i="3"/>
  <c r="H15" i="3" s="1"/>
  <c r="F6" i="3"/>
  <c r="G6" i="3" s="1"/>
  <c r="H6" i="3" s="1"/>
  <c r="M6" i="4"/>
  <c r="F6" i="4"/>
  <c r="G6" i="4" s="1"/>
  <c r="H6" i="4" s="1"/>
  <c r="G3" i="4"/>
  <c r="J3" i="4" s="1"/>
  <c r="M103" i="3"/>
  <c r="N103" i="3" s="1"/>
  <c r="M104" i="3"/>
  <c r="O104" i="3" s="1"/>
  <c r="N104" i="3"/>
  <c r="M105" i="3"/>
  <c r="N105" i="3"/>
  <c r="M106" i="3"/>
  <c r="N106" i="3" s="1"/>
  <c r="M107" i="3"/>
  <c r="O107" i="3" s="1"/>
  <c r="N107" i="3"/>
  <c r="M108" i="3"/>
  <c r="N108" i="3"/>
  <c r="M109" i="3"/>
  <c r="N109" i="3"/>
  <c r="M110" i="3"/>
  <c r="O110" i="3" s="1"/>
  <c r="N110" i="3"/>
  <c r="M111" i="3"/>
  <c r="N111" i="3"/>
  <c r="O111" i="3"/>
  <c r="M112" i="3"/>
  <c r="N112" i="3"/>
  <c r="M113" i="3"/>
  <c r="O113" i="3" s="1"/>
  <c r="N113" i="3"/>
  <c r="M114" i="3"/>
  <c r="N114" i="3"/>
  <c r="M115" i="3"/>
  <c r="N115" i="3"/>
  <c r="O115" i="3"/>
  <c r="M116" i="3"/>
  <c r="N116" i="3" s="1"/>
  <c r="M117" i="3"/>
  <c r="O117" i="3" s="1"/>
  <c r="N117" i="3"/>
  <c r="M118" i="3"/>
  <c r="N118" i="3"/>
  <c r="O118" i="3"/>
  <c r="M119" i="3"/>
  <c r="N119" i="3"/>
  <c r="M120" i="3"/>
  <c r="O120" i="3" s="1"/>
  <c r="N120" i="3"/>
  <c r="M121" i="3"/>
  <c r="N121" i="3"/>
  <c r="M122" i="3"/>
  <c r="N122" i="3" s="1"/>
  <c r="M123" i="3"/>
  <c r="O123" i="3" s="1"/>
  <c r="N123" i="3"/>
  <c r="M102" i="3"/>
  <c r="F103" i="3"/>
  <c r="G103" i="3"/>
  <c r="H103" i="3" s="1"/>
  <c r="F104" i="3"/>
  <c r="G104" i="3" s="1"/>
  <c r="H104" i="3" s="1"/>
  <c r="F105" i="3"/>
  <c r="G105" i="3"/>
  <c r="H105" i="3" s="1"/>
  <c r="F106" i="3"/>
  <c r="G106" i="3" s="1"/>
  <c r="H106" i="3" s="1"/>
  <c r="F107" i="3"/>
  <c r="G107" i="3" s="1"/>
  <c r="H107" i="3" s="1"/>
  <c r="F108" i="3"/>
  <c r="G108" i="3" s="1"/>
  <c r="H108" i="3" s="1"/>
  <c r="F109" i="3"/>
  <c r="G109" i="3" s="1"/>
  <c r="H109" i="3" s="1"/>
  <c r="F110" i="3"/>
  <c r="G110" i="3"/>
  <c r="H110" i="3"/>
  <c r="F111" i="3"/>
  <c r="G111" i="3"/>
  <c r="H111" i="3"/>
  <c r="F112" i="3"/>
  <c r="G112" i="3" s="1"/>
  <c r="H112" i="3" s="1"/>
  <c r="F113" i="3"/>
  <c r="G113" i="3"/>
  <c r="H113" i="3" s="1"/>
  <c r="F114" i="3"/>
  <c r="G114" i="3"/>
  <c r="H114" i="3" s="1"/>
  <c r="F115" i="3"/>
  <c r="G115" i="3"/>
  <c r="H115" i="3"/>
  <c r="F116" i="3"/>
  <c r="G116" i="3" s="1"/>
  <c r="H116" i="3" s="1"/>
  <c r="F117" i="3"/>
  <c r="G117" i="3"/>
  <c r="H117" i="3" s="1"/>
  <c r="F118" i="3"/>
  <c r="G118" i="3" s="1"/>
  <c r="H118" i="3" s="1"/>
  <c r="F119" i="3"/>
  <c r="G119" i="3" s="1"/>
  <c r="H119" i="3" s="1"/>
  <c r="F120" i="3"/>
  <c r="G120" i="3" s="1"/>
  <c r="H120" i="3" s="1"/>
  <c r="F121" i="3"/>
  <c r="G121" i="3"/>
  <c r="H121" i="3" s="1"/>
  <c r="F122" i="3"/>
  <c r="G122" i="3"/>
  <c r="H122" i="3"/>
  <c r="F123" i="3"/>
  <c r="G123" i="3" s="1"/>
  <c r="H123" i="3" s="1"/>
  <c r="F102" i="3"/>
  <c r="G102" i="3" s="1"/>
  <c r="H102" i="3" s="1"/>
  <c r="M81" i="3"/>
  <c r="N81" i="3"/>
  <c r="M82" i="3"/>
  <c r="N82" i="3" s="1"/>
  <c r="M83" i="3"/>
  <c r="N83" i="3"/>
  <c r="M84" i="3"/>
  <c r="N84" i="3"/>
  <c r="M85" i="3"/>
  <c r="N85" i="3" s="1"/>
  <c r="M86" i="3"/>
  <c r="N86" i="3"/>
  <c r="M87" i="3"/>
  <c r="N87" i="3" s="1"/>
  <c r="M88" i="3"/>
  <c r="N88" i="3"/>
  <c r="M89" i="3"/>
  <c r="N89" i="3"/>
  <c r="M90" i="3"/>
  <c r="N90" i="3"/>
  <c r="M91" i="3"/>
  <c r="N91" i="3"/>
  <c r="M92" i="3"/>
  <c r="N92" i="3"/>
  <c r="M93" i="3"/>
  <c r="N93" i="3"/>
  <c r="M94" i="3"/>
  <c r="N94" i="3"/>
  <c r="M95" i="3"/>
  <c r="N95" i="3"/>
  <c r="M96" i="3"/>
  <c r="N96" i="3"/>
  <c r="M97" i="3"/>
  <c r="N97" i="3"/>
  <c r="M98" i="3"/>
  <c r="N98" i="3"/>
  <c r="M99" i="3"/>
  <c r="O99" i="3" s="1"/>
  <c r="N99" i="3"/>
  <c r="P99" i="3" s="1"/>
  <c r="M100" i="3"/>
  <c r="N100" i="3"/>
  <c r="M101" i="3"/>
  <c r="N101" i="3"/>
  <c r="M80" i="3"/>
  <c r="N80" i="3" s="1"/>
  <c r="F81" i="3"/>
  <c r="G81" i="3" s="1"/>
  <c r="H81" i="3" s="1"/>
  <c r="F82" i="3"/>
  <c r="G82" i="3" s="1"/>
  <c r="H82" i="3" s="1"/>
  <c r="F83" i="3"/>
  <c r="G83" i="3" s="1"/>
  <c r="F84" i="3"/>
  <c r="G84" i="3"/>
  <c r="H84" i="3" s="1"/>
  <c r="F85" i="3"/>
  <c r="G85" i="3" s="1"/>
  <c r="H85" i="3" s="1"/>
  <c r="F86" i="3"/>
  <c r="G86" i="3" s="1"/>
  <c r="H86" i="3" s="1"/>
  <c r="F87" i="3"/>
  <c r="G87" i="3" s="1"/>
  <c r="H87" i="3" s="1"/>
  <c r="F88" i="3"/>
  <c r="G88" i="3" s="1"/>
  <c r="H88" i="3" s="1"/>
  <c r="F89" i="3"/>
  <c r="G89" i="3" s="1"/>
  <c r="H89" i="3" s="1"/>
  <c r="F90" i="3"/>
  <c r="G90" i="3" s="1"/>
  <c r="H90" i="3" s="1"/>
  <c r="F91" i="3"/>
  <c r="G91" i="3"/>
  <c r="H91" i="3" s="1"/>
  <c r="F92" i="3"/>
  <c r="G92" i="3"/>
  <c r="H92" i="3" s="1"/>
  <c r="F93" i="3"/>
  <c r="G93" i="3" s="1"/>
  <c r="H93" i="3" s="1"/>
  <c r="F94" i="3"/>
  <c r="G94" i="3" s="1"/>
  <c r="H94" i="3" s="1"/>
  <c r="F95" i="3"/>
  <c r="G95" i="3" s="1"/>
  <c r="H95" i="3" s="1"/>
  <c r="F96" i="3"/>
  <c r="G96" i="3"/>
  <c r="H96" i="3" s="1"/>
  <c r="F97" i="3"/>
  <c r="G97" i="3"/>
  <c r="H97" i="3" s="1"/>
  <c r="F98" i="3"/>
  <c r="G98" i="3" s="1"/>
  <c r="H98" i="3" s="1"/>
  <c r="F99" i="3"/>
  <c r="G99" i="3"/>
  <c r="H99" i="3" s="1"/>
  <c r="F100" i="3"/>
  <c r="G100" i="3" s="1"/>
  <c r="H100" i="3" s="1"/>
  <c r="F101" i="3"/>
  <c r="G101" i="3"/>
  <c r="H101" i="3"/>
  <c r="F80" i="3"/>
  <c r="G80" i="3" s="1"/>
  <c r="H80" i="3" s="1"/>
  <c r="M59" i="3"/>
  <c r="M60" i="3"/>
  <c r="M61" i="3"/>
  <c r="N61" i="3" s="1"/>
  <c r="M62" i="3"/>
  <c r="N62" i="3"/>
  <c r="M63" i="3"/>
  <c r="N63" i="3"/>
  <c r="M64" i="3"/>
  <c r="N64" i="3"/>
  <c r="M65" i="3"/>
  <c r="N65" i="3" s="1"/>
  <c r="O65" i="3"/>
  <c r="M66" i="3"/>
  <c r="N66" i="3"/>
  <c r="M67" i="3"/>
  <c r="N67" i="3"/>
  <c r="M68" i="3"/>
  <c r="N68" i="3"/>
  <c r="M69" i="3"/>
  <c r="N69" i="3"/>
  <c r="M70" i="3"/>
  <c r="N70" i="3"/>
  <c r="M71" i="3"/>
  <c r="N71" i="3"/>
  <c r="M72" i="3"/>
  <c r="N72" i="3"/>
  <c r="M73" i="3"/>
  <c r="N73" i="3"/>
  <c r="M74" i="3"/>
  <c r="M75" i="3"/>
  <c r="N75" i="3" s="1"/>
  <c r="M76" i="3"/>
  <c r="M77" i="3"/>
  <c r="N77" i="3"/>
  <c r="O77" i="3"/>
  <c r="M78" i="3"/>
  <c r="N78" i="3"/>
  <c r="M79" i="3"/>
  <c r="N79" i="3" s="1"/>
  <c r="M58" i="3"/>
  <c r="N58" i="3" s="1"/>
  <c r="F59" i="3"/>
  <c r="G59" i="3"/>
  <c r="H59" i="3" s="1"/>
  <c r="F60" i="3"/>
  <c r="G60" i="3" s="1"/>
  <c r="H60" i="3" s="1"/>
  <c r="F61" i="3"/>
  <c r="G61" i="3" s="1"/>
  <c r="H61" i="3" s="1"/>
  <c r="F62" i="3"/>
  <c r="G62" i="3" s="1"/>
  <c r="H62" i="3" s="1"/>
  <c r="F63" i="3"/>
  <c r="G63" i="3" s="1"/>
  <c r="H63" i="3"/>
  <c r="F64" i="3"/>
  <c r="G64" i="3" s="1"/>
  <c r="H64" i="3" s="1"/>
  <c r="F65" i="3"/>
  <c r="G65" i="3" s="1"/>
  <c r="H65" i="3" s="1"/>
  <c r="F66" i="3"/>
  <c r="G66" i="3"/>
  <c r="H66" i="3" s="1"/>
  <c r="F67" i="3"/>
  <c r="G67" i="3" s="1"/>
  <c r="F68" i="3"/>
  <c r="G68" i="3" s="1"/>
  <c r="H68" i="3" s="1"/>
  <c r="F69" i="3"/>
  <c r="G69" i="3" s="1"/>
  <c r="H69" i="3" s="1"/>
  <c r="F70" i="3"/>
  <c r="G70" i="3" s="1"/>
  <c r="H70" i="3" s="1"/>
  <c r="F71" i="3"/>
  <c r="G71" i="3" s="1"/>
  <c r="F72" i="3"/>
  <c r="G72" i="3" s="1"/>
  <c r="H72" i="3" s="1"/>
  <c r="F73" i="3"/>
  <c r="G73" i="3" s="1"/>
  <c r="H73" i="3" s="1"/>
  <c r="F74" i="3"/>
  <c r="G74" i="3"/>
  <c r="H74" i="3" s="1"/>
  <c r="F75" i="3"/>
  <c r="G75" i="3"/>
  <c r="H75" i="3" s="1"/>
  <c r="F76" i="3"/>
  <c r="G76" i="3" s="1"/>
  <c r="H76" i="3" s="1"/>
  <c r="F77" i="3"/>
  <c r="G77" i="3" s="1"/>
  <c r="H77" i="3" s="1"/>
  <c r="F78" i="3"/>
  <c r="G78" i="3" s="1"/>
  <c r="H78" i="3" s="1"/>
  <c r="F79" i="3"/>
  <c r="G79" i="3" s="1"/>
  <c r="H79" i="3"/>
  <c r="F58" i="3"/>
  <c r="G58" i="3" s="1"/>
  <c r="H58" i="3" s="1"/>
  <c r="M37" i="3"/>
  <c r="N37" i="3"/>
  <c r="M38" i="3"/>
  <c r="N38" i="3"/>
  <c r="M39" i="3"/>
  <c r="N39" i="3"/>
  <c r="M40" i="3"/>
  <c r="M41" i="3"/>
  <c r="N41" i="3"/>
  <c r="M42" i="3"/>
  <c r="N42" i="3" s="1"/>
  <c r="M43" i="3"/>
  <c r="N43" i="3"/>
  <c r="M44" i="3"/>
  <c r="N44" i="3" s="1"/>
  <c r="M45" i="3"/>
  <c r="N45" i="3" s="1"/>
  <c r="M46" i="3"/>
  <c r="N46" i="3"/>
  <c r="M47" i="3"/>
  <c r="N47" i="3"/>
  <c r="M48" i="3"/>
  <c r="M49" i="3"/>
  <c r="N49" i="3" s="1"/>
  <c r="M50" i="3"/>
  <c r="N50" i="3"/>
  <c r="M51" i="3"/>
  <c r="N51" i="3" s="1"/>
  <c r="M52" i="3"/>
  <c r="N52" i="3"/>
  <c r="M53" i="3"/>
  <c r="N53" i="3" s="1"/>
  <c r="M54" i="3"/>
  <c r="M55" i="3"/>
  <c r="N55" i="3"/>
  <c r="M56" i="3"/>
  <c r="N56" i="3" s="1"/>
  <c r="M57" i="3"/>
  <c r="N57" i="3"/>
  <c r="M36" i="3"/>
  <c r="N36" i="3" s="1"/>
  <c r="F37" i="3"/>
  <c r="G37" i="3"/>
  <c r="H37" i="3" s="1"/>
  <c r="F38" i="3"/>
  <c r="G38" i="3" s="1"/>
  <c r="H38" i="3" s="1"/>
  <c r="F39" i="3"/>
  <c r="G39" i="3" s="1"/>
  <c r="F40" i="3"/>
  <c r="G40" i="3"/>
  <c r="H40" i="3" s="1"/>
  <c r="F41" i="3"/>
  <c r="G41" i="3" s="1"/>
  <c r="H41" i="3" s="1"/>
  <c r="F42" i="3"/>
  <c r="G42" i="3" s="1"/>
  <c r="H42" i="3" s="1"/>
  <c r="F43" i="3"/>
  <c r="G43" i="3" s="1"/>
  <c r="H43" i="3" s="1"/>
  <c r="F44" i="3"/>
  <c r="G44" i="3"/>
  <c r="H44" i="3" s="1"/>
  <c r="F45" i="3"/>
  <c r="G45" i="3" s="1"/>
  <c r="H45" i="3" s="1"/>
  <c r="F46" i="3"/>
  <c r="G46" i="3" s="1"/>
  <c r="H46" i="3" s="1"/>
  <c r="F47" i="3"/>
  <c r="G47" i="3" s="1"/>
  <c r="F48" i="3"/>
  <c r="G48" i="3"/>
  <c r="H48" i="3" s="1"/>
  <c r="F49" i="3"/>
  <c r="G49" i="3" s="1"/>
  <c r="F50" i="3"/>
  <c r="G50" i="3" s="1"/>
  <c r="H50" i="3" s="1"/>
  <c r="F51" i="3"/>
  <c r="G51" i="3" s="1"/>
  <c r="H51" i="3" s="1"/>
  <c r="F52" i="3"/>
  <c r="G52" i="3" s="1"/>
  <c r="H52" i="3" s="1"/>
  <c r="F53" i="3"/>
  <c r="G53" i="3"/>
  <c r="H53" i="3" s="1"/>
  <c r="F54" i="3"/>
  <c r="G54" i="3" s="1"/>
  <c r="H54" i="3" s="1"/>
  <c r="F55" i="3"/>
  <c r="G55" i="3"/>
  <c r="H55" i="3" s="1"/>
  <c r="F56" i="3"/>
  <c r="G56" i="3" s="1"/>
  <c r="H56" i="3" s="1"/>
  <c r="F57" i="3"/>
  <c r="G57" i="3" s="1"/>
  <c r="H57" i="3" s="1"/>
  <c r="F36" i="3"/>
  <c r="G36" i="3" s="1"/>
  <c r="H36" i="3" s="1"/>
  <c r="M35" i="3"/>
  <c r="M34" i="3"/>
  <c r="M33" i="3"/>
  <c r="M32" i="3"/>
  <c r="N32" i="3" s="1"/>
  <c r="M31" i="3"/>
  <c r="M30" i="3"/>
  <c r="M29" i="3"/>
  <c r="M28" i="3"/>
  <c r="M27" i="3"/>
  <c r="M26" i="3"/>
  <c r="M25" i="3"/>
  <c r="M24" i="3"/>
  <c r="M23" i="3"/>
  <c r="M22" i="3"/>
  <c r="M21" i="3"/>
  <c r="M20" i="3"/>
  <c r="N20" i="3" s="1"/>
  <c r="M19" i="3"/>
  <c r="O19" i="3" s="1"/>
  <c r="M18" i="3"/>
  <c r="M17" i="3"/>
  <c r="M16" i="3"/>
  <c r="F17" i="3"/>
  <c r="G17" i="3" s="1"/>
  <c r="H17" i="3" s="1"/>
  <c r="F18" i="3"/>
  <c r="G18" i="3" s="1"/>
  <c r="H18" i="3" s="1"/>
  <c r="F19" i="3"/>
  <c r="G19" i="3" s="1"/>
  <c r="H19" i="3" s="1"/>
  <c r="F20" i="3"/>
  <c r="G20" i="3" s="1"/>
  <c r="H20" i="3" s="1"/>
  <c r="F21" i="3"/>
  <c r="G21" i="3"/>
  <c r="H21" i="3" s="1"/>
  <c r="F22" i="3"/>
  <c r="G22" i="3" s="1"/>
  <c r="H22" i="3" s="1"/>
  <c r="F23" i="3"/>
  <c r="G23" i="3"/>
  <c r="H23" i="3" s="1"/>
  <c r="F24" i="3"/>
  <c r="G24" i="3" s="1"/>
  <c r="H24" i="3" s="1"/>
  <c r="F25" i="3"/>
  <c r="G25" i="3" s="1"/>
  <c r="H25" i="3" s="1"/>
  <c r="F26" i="3"/>
  <c r="G26" i="3" s="1"/>
  <c r="H26" i="3" s="1"/>
  <c r="F27" i="3"/>
  <c r="G27" i="3" s="1"/>
  <c r="H27" i="3" s="1"/>
  <c r="F28" i="3"/>
  <c r="G28" i="3" s="1"/>
  <c r="H28" i="3" s="1"/>
  <c r="F29" i="3"/>
  <c r="G29" i="3"/>
  <c r="H29" i="3" s="1"/>
  <c r="F30" i="3"/>
  <c r="G30" i="3" s="1"/>
  <c r="H30" i="3" s="1"/>
  <c r="F31" i="3"/>
  <c r="G31" i="3" s="1"/>
  <c r="H31" i="3" s="1"/>
  <c r="F32" i="3"/>
  <c r="G32" i="3" s="1"/>
  <c r="H32" i="3" s="1"/>
  <c r="F33" i="3"/>
  <c r="G33" i="3"/>
  <c r="H33" i="3" s="1"/>
  <c r="F34" i="3"/>
  <c r="G34" i="3" s="1"/>
  <c r="H34" i="3" s="1"/>
  <c r="F35" i="3"/>
  <c r="G35" i="3" s="1"/>
  <c r="H35" i="3" s="1"/>
  <c r="F16" i="3"/>
  <c r="G16" i="3" s="1"/>
  <c r="H16" i="3" s="1"/>
  <c r="M7" i="3"/>
  <c r="N7" i="3" s="1"/>
  <c r="M8" i="3"/>
  <c r="N8" i="3" s="1"/>
  <c r="M9" i="3"/>
  <c r="N9" i="3" s="1"/>
  <c r="M10" i="3"/>
  <c r="N10" i="3" s="1"/>
  <c r="M11" i="3"/>
  <c r="N11" i="3" s="1"/>
  <c r="M12" i="3"/>
  <c r="N12" i="3" s="1"/>
  <c r="M13" i="3"/>
  <c r="N13" i="3" s="1"/>
  <c r="M14" i="3"/>
  <c r="N14" i="3" s="1"/>
  <c r="M15" i="3"/>
  <c r="N15" i="3" s="1"/>
  <c r="M6" i="3"/>
  <c r="G3" i="3"/>
  <c r="J3" i="3" s="1"/>
  <c r="V195" i="2"/>
  <c r="V194" i="2"/>
  <c r="V193" i="2"/>
  <c r="V192" i="2"/>
  <c r="V191" i="2"/>
  <c r="V190" i="2"/>
  <c r="V189" i="2"/>
  <c r="V188" i="2"/>
  <c r="V187" i="2"/>
  <c r="V186" i="2"/>
  <c r="V185" i="2"/>
  <c r="V184" i="2"/>
  <c r="V183" i="2"/>
  <c r="V182" i="2"/>
  <c r="V181" i="2"/>
  <c r="V180" i="2"/>
  <c r="V179" i="2"/>
  <c r="V178" i="2"/>
  <c r="V177" i="2"/>
  <c r="V176" i="2"/>
  <c r="V175" i="2"/>
  <c r="V174" i="2"/>
  <c r="V173" i="2"/>
  <c r="V172" i="2"/>
  <c r="V171" i="2"/>
  <c r="V170" i="2"/>
  <c r="V169" i="2"/>
  <c r="V168" i="2"/>
  <c r="V167" i="2"/>
  <c r="V166" i="2"/>
  <c r="V165" i="2"/>
  <c r="V164" i="2"/>
  <c r="V163" i="2"/>
  <c r="V162" i="2"/>
  <c r="V161" i="2"/>
  <c r="V160" i="2"/>
  <c r="V159" i="2"/>
  <c r="V158" i="2"/>
  <c r="V157" i="2"/>
  <c r="V156" i="2"/>
  <c r="V155" i="2"/>
  <c r="V154" i="2"/>
  <c r="V153" i="2"/>
  <c r="V152" i="2"/>
  <c r="V151" i="2"/>
  <c r="V150" i="2"/>
  <c r="V149" i="2"/>
  <c r="V148" i="2"/>
  <c r="V147" i="2"/>
  <c r="V146" i="2"/>
  <c r="V145" i="2"/>
  <c r="V144" i="2"/>
  <c r="V143" i="2"/>
  <c r="V142" i="2"/>
  <c r="V141" i="2"/>
  <c r="V140" i="2"/>
  <c r="V139" i="2"/>
  <c r="V138" i="2"/>
  <c r="V137" i="2"/>
  <c r="V136" i="2"/>
  <c r="V135" i="2"/>
  <c r="V134" i="2"/>
  <c r="V133" i="2"/>
  <c r="V132" i="2"/>
  <c r="V131" i="2"/>
  <c r="V130" i="2"/>
  <c r="V129" i="2"/>
  <c r="V128" i="2"/>
  <c r="V127" i="2"/>
  <c r="V126" i="2"/>
  <c r="V125" i="2"/>
  <c r="V124" i="2"/>
  <c r="V123" i="2"/>
  <c r="V122" i="2"/>
  <c r="V121" i="2"/>
  <c r="V120" i="2"/>
  <c r="V119" i="2"/>
  <c r="V118" i="2"/>
  <c r="V117" i="2"/>
  <c r="V116" i="2"/>
  <c r="V115" i="2"/>
  <c r="V114" i="2"/>
  <c r="V113" i="2"/>
  <c r="V112" i="2"/>
  <c r="V111" i="2"/>
  <c r="V110" i="2"/>
  <c r="V109" i="2"/>
  <c r="V108" i="2"/>
  <c r="V107" i="2"/>
  <c r="V106" i="2"/>
  <c r="V105" i="2"/>
  <c r="V104" i="2"/>
  <c r="V103" i="2"/>
  <c r="V102" i="2"/>
  <c r="V101" i="2"/>
  <c r="V100" i="2"/>
  <c r="V99" i="2"/>
  <c r="V98" i="2"/>
  <c r="V97" i="2"/>
  <c r="V96" i="2"/>
  <c r="V95" i="2"/>
  <c r="V94" i="2"/>
  <c r="V93" i="2"/>
  <c r="V92" i="2"/>
  <c r="V91" i="2"/>
  <c r="V90" i="2"/>
  <c r="V89" i="2"/>
  <c r="V88" i="2"/>
  <c r="V87" i="2"/>
  <c r="V86" i="2"/>
  <c r="V85" i="2"/>
  <c r="V84" i="2"/>
  <c r="V83" i="2"/>
  <c r="V82" i="2"/>
  <c r="V81" i="2"/>
  <c r="V80" i="2"/>
  <c r="V79" i="2"/>
  <c r="V78" i="2"/>
  <c r="V77" i="2"/>
  <c r="V76" i="2"/>
  <c r="V75" i="2"/>
  <c r="V74" i="2"/>
  <c r="V73" i="2"/>
  <c r="V72" i="2"/>
  <c r="V71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80" i="2"/>
  <c r="R92" i="2"/>
  <c r="R96" i="2"/>
  <c r="R108" i="2"/>
  <c r="R112" i="2"/>
  <c r="R124" i="2"/>
  <c r="R128" i="2"/>
  <c r="R140" i="2"/>
  <c r="R144" i="2"/>
  <c r="R156" i="2"/>
  <c r="R160" i="2"/>
  <c r="R172" i="2"/>
  <c r="R176" i="2"/>
  <c r="R192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6" i="2"/>
  <c r="R46" i="2" s="1"/>
  <c r="P50" i="2"/>
  <c r="R50" i="2" s="1"/>
  <c r="P55" i="2"/>
  <c r="R55" i="2" s="1"/>
  <c r="P56" i="2"/>
  <c r="R56" i="2" s="1"/>
  <c r="P58" i="2"/>
  <c r="R58" i="2" s="1"/>
  <c r="P67" i="2"/>
  <c r="R67" i="2" s="1"/>
  <c r="P70" i="2"/>
  <c r="R70" i="2" s="1"/>
  <c r="P71" i="2"/>
  <c r="R71" i="2" s="1"/>
  <c r="P74" i="2"/>
  <c r="R74" i="2" s="1"/>
  <c r="P79" i="2"/>
  <c r="R79" i="2" s="1"/>
  <c r="P82" i="2"/>
  <c r="R82" i="2" s="1"/>
  <c r="P91" i="2"/>
  <c r="R91" i="2" s="1"/>
  <c r="P94" i="2"/>
  <c r="R94" i="2" s="1"/>
  <c r="P99" i="2"/>
  <c r="R99" i="2" s="1"/>
  <c r="P102" i="2"/>
  <c r="R102" i="2" s="1"/>
  <c r="P103" i="2"/>
  <c r="R103" i="2" s="1"/>
  <c r="P107" i="2"/>
  <c r="R107" i="2" s="1"/>
  <c r="P110" i="2"/>
  <c r="R110" i="2" s="1"/>
  <c r="P111" i="2"/>
  <c r="R111" i="2" s="1"/>
  <c r="P115" i="2"/>
  <c r="R115" i="2" s="1"/>
  <c r="P118" i="2"/>
  <c r="R118" i="2" s="1"/>
  <c r="P119" i="2"/>
  <c r="R119" i="2" s="1"/>
  <c r="P123" i="2"/>
  <c r="R123" i="2" s="1"/>
  <c r="P126" i="2"/>
  <c r="R126" i="2" s="1"/>
  <c r="P127" i="2"/>
  <c r="R127" i="2" s="1"/>
  <c r="P131" i="2"/>
  <c r="R131" i="2" s="1"/>
  <c r="P134" i="2"/>
  <c r="R134" i="2" s="1"/>
  <c r="P135" i="2"/>
  <c r="R135" i="2" s="1"/>
  <c r="P139" i="2"/>
  <c r="R139" i="2" s="1"/>
  <c r="P142" i="2"/>
  <c r="R142" i="2" s="1"/>
  <c r="P143" i="2"/>
  <c r="R143" i="2" s="1"/>
  <c r="P147" i="2"/>
  <c r="R147" i="2" s="1"/>
  <c r="P150" i="2"/>
  <c r="R150" i="2" s="1"/>
  <c r="P151" i="2"/>
  <c r="R151" i="2" s="1"/>
  <c r="P155" i="2"/>
  <c r="R155" i="2" s="1"/>
  <c r="P158" i="2"/>
  <c r="R158" i="2" s="1"/>
  <c r="P163" i="2"/>
  <c r="R163" i="2" s="1"/>
  <c r="P166" i="2"/>
  <c r="R166" i="2" s="1"/>
  <c r="P171" i="2"/>
  <c r="R171" i="2" s="1"/>
  <c r="P174" i="2"/>
  <c r="R174" i="2" s="1"/>
  <c r="P179" i="2"/>
  <c r="R179" i="2" s="1"/>
  <c r="P182" i="2"/>
  <c r="R182" i="2" s="1"/>
  <c r="P187" i="2"/>
  <c r="R187" i="2" s="1"/>
  <c r="P190" i="2"/>
  <c r="R190" i="2" s="1"/>
  <c r="P191" i="2"/>
  <c r="R191" i="2" s="1"/>
  <c r="P195" i="2"/>
  <c r="R195" i="2" s="1"/>
  <c r="O6" i="2"/>
  <c r="M7" i="2"/>
  <c r="M8" i="2"/>
  <c r="M9" i="2"/>
  <c r="M10" i="2"/>
  <c r="N10" i="2" s="1"/>
  <c r="M11" i="2"/>
  <c r="M12" i="2"/>
  <c r="M13" i="2"/>
  <c r="M14" i="2"/>
  <c r="N14" i="2" s="1"/>
  <c r="M15" i="2"/>
  <c r="M16" i="2"/>
  <c r="M17" i="2"/>
  <c r="M18" i="2"/>
  <c r="N18" i="2" s="1"/>
  <c r="M19" i="2"/>
  <c r="M20" i="2"/>
  <c r="M21" i="2"/>
  <c r="M22" i="2"/>
  <c r="N22" i="2" s="1"/>
  <c r="M23" i="2"/>
  <c r="M24" i="2"/>
  <c r="M25" i="2"/>
  <c r="M26" i="2"/>
  <c r="N26" i="2" s="1"/>
  <c r="M27" i="2"/>
  <c r="M28" i="2"/>
  <c r="M29" i="2"/>
  <c r="M30" i="2"/>
  <c r="N30" i="2" s="1"/>
  <c r="M31" i="2"/>
  <c r="M32" i="2"/>
  <c r="M33" i="2"/>
  <c r="M34" i="2"/>
  <c r="N34" i="2" s="1"/>
  <c r="M35" i="2"/>
  <c r="M36" i="2"/>
  <c r="M37" i="2"/>
  <c r="M38" i="2"/>
  <c r="N38" i="2" s="1"/>
  <c r="M39" i="2"/>
  <c r="M40" i="2"/>
  <c r="M41" i="2"/>
  <c r="M42" i="2"/>
  <c r="N42" i="2" s="1"/>
  <c r="P42" i="2" s="1"/>
  <c r="R42" i="2" s="1"/>
  <c r="M43" i="2"/>
  <c r="M44" i="2"/>
  <c r="M45" i="2"/>
  <c r="M46" i="2"/>
  <c r="N46" i="2" s="1"/>
  <c r="M47" i="2"/>
  <c r="M48" i="2"/>
  <c r="M49" i="2"/>
  <c r="M50" i="2"/>
  <c r="N50" i="2" s="1"/>
  <c r="M51" i="2"/>
  <c r="N51" i="2" s="1"/>
  <c r="P51" i="2" s="1"/>
  <c r="R51" i="2" s="1"/>
  <c r="M52" i="2"/>
  <c r="M53" i="2"/>
  <c r="M54" i="2"/>
  <c r="M55" i="2"/>
  <c r="N55" i="2" s="1"/>
  <c r="M56" i="2"/>
  <c r="N56" i="2" s="1"/>
  <c r="M57" i="2"/>
  <c r="M58" i="2"/>
  <c r="N58" i="2" s="1"/>
  <c r="M59" i="2"/>
  <c r="N59" i="2"/>
  <c r="P59" i="2" s="1"/>
  <c r="R59" i="2" s="1"/>
  <c r="M60" i="2"/>
  <c r="M61" i="2"/>
  <c r="M62" i="2"/>
  <c r="M63" i="2"/>
  <c r="N63" i="2" s="1"/>
  <c r="P63" i="2" s="1"/>
  <c r="R63" i="2" s="1"/>
  <c r="M64" i="2"/>
  <c r="N64" i="2" s="1"/>
  <c r="P64" i="2" s="1"/>
  <c r="R64" i="2" s="1"/>
  <c r="M65" i="2"/>
  <c r="M66" i="2"/>
  <c r="N66" i="2" s="1"/>
  <c r="P66" i="2" s="1"/>
  <c r="R66" i="2" s="1"/>
  <c r="M67" i="2"/>
  <c r="N67" i="2"/>
  <c r="M68" i="2"/>
  <c r="N68" i="2" s="1"/>
  <c r="P68" i="2" s="1"/>
  <c r="R68" i="2" s="1"/>
  <c r="M69" i="2"/>
  <c r="N69" i="2"/>
  <c r="P69" i="2" s="1"/>
  <c r="R69" i="2" s="1"/>
  <c r="M70" i="2"/>
  <c r="N70" i="2" s="1"/>
  <c r="M71" i="2"/>
  <c r="N71" i="2" s="1"/>
  <c r="M72" i="2"/>
  <c r="N72" i="2" s="1"/>
  <c r="P72" i="2" s="1"/>
  <c r="R72" i="2" s="1"/>
  <c r="M73" i="2"/>
  <c r="M74" i="2"/>
  <c r="O74" i="2" s="1"/>
  <c r="N74" i="2"/>
  <c r="M75" i="2"/>
  <c r="N75" i="2"/>
  <c r="P75" i="2" s="1"/>
  <c r="R75" i="2" s="1"/>
  <c r="M76" i="2"/>
  <c r="N76" i="2" s="1"/>
  <c r="P76" i="2" s="1"/>
  <c r="R76" i="2" s="1"/>
  <c r="M77" i="2"/>
  <c r="N77" i="2"/>
  <c r="P77" i="2" s="1"/>
  <c r="R77" i="2" s="1"/>
  <c r="M78" i="2"/>
  <c r="N78" i="2" s="1"/>
  <c r="P78" i="2" s="1"/>
  <c r="R78" i="2" s="1"/>
  <c r="M79" i="2"/>
  <c r="N79" i="2" s="1"/>
  <c r="M80" i="2"/>
  <c r="N80" i="2" s="1"/>
  <c r="P80" i="2" s="1"/>
  <c r="M81" i="2"/>
  <c r="M82" i="2"/>
  <c r="N82" i="2"/>
  <c r="M83" i="2"/>
  <c r="N83" i="2"/>
  <c r="P83" i="2" s="1"/>
  <c r="R83" i="2" s="1"/>
  <c r="M84" i="2"/>
  <c r="N84" i="2" s="1"/>
  <c r="P84" i="2" s="1"/>
  <c r="R84" i="2" s="1"/>
  <c r="M85" i="2"/>
  <c r="N85" i="2"/>
  <c r="P85" i="2" s="1"/>
  <c r="R85" i="2" s="1"/>
  <c r="M86" i="2"/>
  <c r="N86" i="2" s="1"/>
  <c r="P86" i="2" s="1"/>
  <c r="R86" i="2" s="1"/>
  <c r="M87" i="2"/>
  <c r="N87" i="2" s="1"/>
  <c r="P87" i="2" s="1"/>
  <c r="R87" i="2" s="1"/>
  <c r="M88" i="2"/>
  <c r="N88" i="2" s="1"/>
  <c r="P88" i="2" s="1"/>
  <c r="R88" i="2" s="1"/>
  <c r="M89" i="2"/>
  <c r="M90" i="2"/>
  <c r="N90" i="2"/>
  <c r="P90" i="2" s="1"/>
  <c r="R90" i="2" s="1"/>
  <c r="M91" i="2"/>
  <c r="N91" i="2"/>
  <c r="M92" i="2"/>
  <c r="N92" i="2" s="1"/>
  <c r="P92" i="2" s="1"/>
  <c r="M93" i="2"/>
  <c r="N93" i="2"/>
  <c r="P93" i="2" s="1"/>
  <c r="R93" i="2" s="1"/>
  <c r="M94" i="2"/>
  <c r="N94" i="2" s="1"/>
  <c r="M95" i="2"/>
  <c r="N95" i="2" s="1"/>
  <c r="P95" i="2" s="1"/>
  <c r="R95" i="2" s="1"/>
  <c r="M96" i="2"/>
  <c r="N96" i="2" s="1"/>
  <c r="P96" i="2" s="1"/>
  <c r="M97" i="2"/>
  <c r="M98" i="2"/>
  <c r="N98" i="2"/>
  <c r="P98" i="2" s="1"/>
  <c r="R98" i="2" s="1"/>
  <c r="M99" i="2"/>
  <c r="N99" i="2"/>
  <c r="M100" i="2"/>
  <c r="N100" i="2" s="1"/>
  <c r="P100" i="2" s="1"/>
  <c r="R100" i="2" s="1"/>
  <c r="M101" i="2"/>
  <c r="N101" i="2"/>
  <c r="P101" i="2" s="1"/>
  <c r="R101" i="2" s="1"/>
  <c r="M102" i="2"/>
  <c r="N102" i="2" s="1"/>
  <c r="M103" i="2"/>
  <c r="N103" i="2" s="1"/>
  <c r="M104" i="2"/>
  <c r="N104" i="2" s="1"/>
  <c r="P104" i="2" s="1"/>
  <c r="R104" i="2" s="1"/>
  <c r="O104" i="2"/>
  <c r="M105" i="2"/>
  <c r="M106" i="2"/>
  <c r="N106" i="2"/>
  <c r="P106" i="2" s="1"/>
  <c r="R106" i="2" s="1"/>
  <c r="M107" i="2"/>
  <c r="N107" i="2"/>
  <c r="M108" i="2"/>
  <c r="N108" i="2" s="1"/>
  <c r="P108" i="2" s="1"/>
  <c r="M109" i="2"/>
  <c r="N109" i="2"/>
  <c r="P109" i="2" s="1"/>
  <c r="R109" i="2" s="1"/>
  <c r="M110" i="2"/>
  <c r="N110" i="2" s="1"/>
  <c r="M111" i="2"/>
  <c r="N111" i="2" s="1"/>
  <c r="M112" i="2"/>
  <c r="N112" i="2" s="1"/>
  <c r="P112" i="2" s="1"/>
  <c r="O112" i="2"/>
  <c r="M113" i="2"/>
  <c r="M114" i="2"/>
  <c r="N114" i="2"/>
  <c r="P114" i="2" s="1"/>
  <c r="R114" i="2" s="1"/>
  <c r="M115" i="2"/>
  <c r="N115" i="2"/>
  <c r="M116" i="2"/>
  <c r="N116" i="2" s="1"/>
  <c r="P116" i="2" s="1"/>
  <c r="R116" i="2" s="1"/>
  <c r="M117" i="2"/>
  <c r="N117" i="2"/>
  <c r="P117" i="2" s="1"/>
  <c r="R117" i="2" s="1"/>
  <c r="M118" i="2"/>
  <c r="N118" i="2" s="1"/>
  <c r="M119" i="2"/>
  <c r="N119" i="2" s="1"/>
  <c r="M120" i="2"/>
  <c r="N120" i="2" s="1"/>
  <c r="P120" i="2" s="1"/>
  <c r="R120" i="2" s="1"/>
  <c r="O120" i="2"/>
  <c r="M121" i="2"/>
  <c r="M122" i="2"/>
  <c r="N122" i="2"/>
  <c r="P122" i="2" s="1"/>
  <c r="R122" i="2" s="1"/>
  <c r="M123" i="2"/>
  <c r="N123" i="2"/>
  <c r="M124" i="2"/>
  <c r="N124" i="2" s="1"/>
  <c r="P124" i="2" s="1"/>
  <c r="M125" i="2"/>
  <c r="N125" i="2"/>
  <c r="P125" i="2" s="1"/>
  <c r="R125" i="2" s="1"/>
  <c r="M126" i="2"/>
  <c r="N126" i="2" s="1"/>
  <c r="M127" i="2"/>
  <c r="N127" i="2" s="1"/>
  <c r="M128" i="2"/>
  <c r="N128" i="2" s="1"/>
  <c r="P128" i="2" s="1"/>
  <c r="O128" i="2"/>
  <c r="M129" i="2"/>
  <c r="M130" i="2"/>
  <c r="N130" i="2"/>
  <c r="P130" i="2" s="1"/>
  <c r="R130" i="2" s="1"/>
  <c r="M131" i="2"/>
  <c r="N131" i="2"/>
  <c r="M132" i="2"/>
  <c r="N132" i="2" s="1"/>
  <c r="P132" i="2" s="1"/>
  <c r="R132" i="2" s="1"/>
  <c r="M133" i="2"/>
  <c r="N133" i="2"/>
  <c r="P133" i="2" s="1"/>
  <c r="R133" i="2" s="1"/>
  <c r="M134" i="2"/>
  <c r="N134" i="2" s="1"/>
  <c r="M135" i="2"/>
  <c r="N135" i="2" s="1"/>
  <c r="M136" i="2"/>
  <c r="N136" i="2" s="1"/>
  <c r="P136" i="2" s="1"/>
  <c r="R136" i="2" s="1"/>
  <c r="O136" i="2"/>
  <c r="M137" i="2"/>
  <c r="M138" i="2"/>
  <c r="N138" i="2"/>
  <c r="P138" i="2" s="1"/>
  <c r="R138" i="2" s="1"/>
  <c r="M139" i="2"/>
  <c r="N139" i="2"/>
  <c r="M140" i="2"/>
  <c r="N140" i="2" s="1"/>
  <c r="P140" i="2" s="1"/>
  <c r="M141" i="2"/>
  <c r="N141" i="2"/>
  <c r="P141" i="2" s="1"/>
  <c r="R141" i="2" s="1"/>
  <c r="M142" i="2"/>
  <c r="N142" i="2" s="1"/>
  <c r="M143" i="2"/>
  <c r="N143" i="2" s="1"/>
  <c r="M144" i="2"/>
  <c r="N144" i="2" s="1"/>
  <c r="P144" i="2" s="1"/>
  <c r="O144" i="2"/>
  <c r="M145" i="2"/>
  <c r="M146" i="2"/>
  <c r="N146" i="2"/>
  <c r="P146" i="2" s="1"/>
  <c r="R146" i="2" s="1"/>
  <c r="M147" i="2"/>
  <c r="N147" i="2"/>
  <c r="M148" i="2"/>
  <c r="N148" i="2" s="1"/>
  <c r="P148" i="2" s="1"/>
  <c r="R148" i="2" s="1"/>
  <c r="M149" i="2"/>
  <c r="N149" i="2"/>
  <c r="P149" i="2" s="1"/>
  <c r="R149" i="2" s="1"/>
  <c r="M150" i="2"/>
  <c r="N150" i="2" s="1"/>
  <c r="M151" i="2"/>
  <c r="N151" i="2" s="1"/>
  <c r="M152" i="2"/>
  <c r="N152" i="2" s="1"/>
  <c r="P152" i="2" s="1"/>
  <c r="R152" i="2" s="1"/>
  <c r="O152" i="2"/>
  <c r="M153" i="2"/>
  <c r="M154" i="2"/>
  <c r="N154" i="2"/>
  <c r="P154" i="2" s="1"/>
  <c r="R154" i="2" s="1"/>
  <c r="O154" i="2"/>
  <c r="M155" i="2"/>
  <c r="N155" i="2"/>
  <c r="M156" i="2"/>
  <c r="N156" i="2" s="1"/>
  <c r="P156" i="2" s="1"/>
  <c r="M157" i="2"/>
  <c r="N157" i="2"/>
  <c r="P157" i="2" s="1"/>
  <c r="R157" i="2" s="1"/>
  <c r="M158" i="2"/>
  <c r="N158" i="2" s="1"/>
  <c r="M159" i="2"/>
  <c r="N159" i="2" s="1"/>
  <c r="P159" i="2" s="1"/>
  <c r="R159" i="2" s="1"/>
  <c r="M160" i="2"/>
  <c r="N160" i="2" s="1"/>
  <c r="P160" i="2" s="1"/>
  <c r="M161" i="2"/>
  <c r="M162" i="2"/>
  <c r="N162" i="2"/>
  <c r="P162" i="2" s="1"/>
  <c r="R162" i="2" s="1"/>
  <c r="O162" i="2"/>
  <c r="M163" i="2"/>
  <c r="N163" i="2"/>
  <c r="M164" i="2"/>
  <c r="N164" i="2" s="1"/>
  <c r="P164" i="2" s="1"/>
  <c r="R164" i="2" s="1"/>
  <c r="M165" i="2"/>
  <c r="N165" i="2"/>
  <c r="P165" i="2" s="1"/>
  <c r="R165" i="2" s="1"/>
  <c r="M166" i="2"/>
  <c r="N166" i="2" s="1"/>
  <c r="M167" i="2"/>
  <c r="N167" i="2" s="1"/>
  <c r="P167" i="2" s="1"/>
  <c r="R167" i="2" s="1"/>
  <c r="M168" i="2"/>
  <c r="N168" i="2" s="1"/>
  <c r="P168" i="2" s="1"/>
  <c r="R168" i="2" s="1"/>
  <c r="M169" i="2"/>
  <c r="M170" i="2"/>
  <c r="N170" i="2"/>
  <c r="P170" i="2" s="1"/>
  <c r="R170" i="2" s="1"/>
  <c r="O170" i="2"/>
  <c r="M171" i="2"/>
  <c r="N171" i="2"/>
  <c r="M172" i="2"/>
  <c r="N172" i="2" s="1"/>
  <c r="P172" i="2" s="1"/>
  <c r="M173" i="2"/>
  <c r="N173" i="2"/>
  <c r="P173" i="2" s="1"/>
  <c r="R173" i="2" s="1"/>
  <c r="M174" i="2"/>
  <c r="N174" i="2" s="1"/>
  <c r="M175" i="2"/>
  <c r="N175" i="2" s="1"/>
  <c r="P175" i="2" s="1"/>
  <c r="R175" i="2" s="1"/>
  <c r="M176" i="2"/>
  <c r="N176" i="2" s="1"/>
  <c r="P176" i="2" s="1"/>
  <c r="O176" i="2"/>
  <c r="M177" i="2"/>
  <c r="N177" i="2" s="1"/>
  <c r="P177" i="2" s="1"/>
  <c r="R177" i="2" s="1"/>
  <c r="M178" i="2"/>
  <c r="N178" i="2"/>
  <c r="P178" i="2" s="1"/>
  <c r="R178" i="2" s="1"/>
  <c r="M179" i="2"/>
  <c r="N179" i="2" s="1"/>
  <c r="M180" i="2"/>
  <c r="O180" i="2" s="1"/>
  <c r="N180" i="2"/>
  <c r="P180" i="2" s="1"/>
  <c r="R180" i="2" s="1"/>
  <c r="M181" i="2"/>
  <c r="N181" i="2" s="1"/>
  <c r="P181" i="2" s="1"/>
  <c r="R181" i="2" s="1"/>
  <c r="M182" i="2"/>
  <c r="N182" i="2"/>
  <c r="M183" i="2"/>
  <c r="N183" i="2"/>
  <c r="P183" i="2" s="1"/>
  <c r="R183" i="2" s="1"/>
  <c r="M184" i="2"/>
  <c r="N184" i="2" s="1"/>
  <c r="P184" i="2" s="1"/>
  <c r="R184" i="2" s="1"/>
  <c r="M185" i="2"/>
  <c r="N185" i="2" s="1"/>
  <c r="P185" i="2" s="1"/>
  <c r="R185" i="2" s="1"/>
  <c r="M186" i="2"/>
  <c r="M187" i="2"/>
  <c r="N187" i="2"/>
  <c r="O187" i="2"/>
  <c r="M188" i="2"/>
  <c r="N188" i="2"/>
  <c r="P188" i="2" s="1"/>
  <c r="R188" i="2" s="1"/>
  <c r="O188" i="2"/>
  <c r="M189" i="2"/>
  <c r="N189" i="2" s="1"/>
  <c r="P189" i="2" s="1"/>
  <c r="R189" i="2" s="1"/>
  <c r="M190" i="2"/>
  <c r="N190" i="2"/>
  <c r="M191" i="2"/>
  <c r="O191" i="2" s="1"/>
  <c r="N191" i="2"/>
  <c r="M192" i="2"/>
  <c r="N192" i="2"/>
  <c r="P192" i="2" s="1"/>
  <c r="O192" i="2"/>
  <c r="M193" i="2"/>
  <c r="N193" i="2" s="1"/>
  <c r="P193" i="2" s="1"/>
  <c r="R193" i="2" s="1"/>
  <c r="M194" i="2"/>
  <c r="N194" i="2"/>
  <c r="P194" i="2" s="1"/>
  <c r="R194" i="2" s="1"/>
  <c r="M195" i="2"/>
  <c r="N195" i="2" s="1"/>
  <c r="F195" i="2"/>
  <c r="G195" i="2" s="1"/>
  <c r="H195" i="2" s="1"/>
  <c r="F194" i="2"/>
  <c r="G194" i="2" s="1"/>
  <c r="H194" i="2" s="1"/>
  <c r="F193" i="2"/>
  <c r="G193" i="2" s="1"/>
  <c r="H193" i="2" s="1"/>
  <c r="F192" i="2"/>
  <c r="G192" i="2" s="1"/>
  <c r="H192" i="2" s="1"/>
  <c r="F191" i="2"/>
  <c r="G191" i="2" s="1"/>
  <c r="H191" i="2" s="1"/>
  <c r="F190" i="2"/>
  <c r="G190" i="2" s="1"/>
  <c r="H190" i="2" s="1"/>
  <c r="F189" i="2"/>
  <c r="G189" i="2" s="1"/>
  <c r="H189" i="2" s="1"/>
  <c r="F188" i="2"/>
  <c r="G188" i="2" s="1"/>
  <c r="H188" i="2" s="1"/>
  <c r="F187" i="2"/>
  <c r="G187" i="2" s="1"/>
  <c r="H187" i="2" s="1"/>
  <c r="F186" i="2"/>
  <c r="G186" i="2" s="1"/>
  <c r="H186" i="2" s="1"/>
  <c r="F185" i="2"/>
  <c r="G185" i="2" s="1"/>
  <c r="H185" i="2" s="1"/>
  <c r="F184" i="2"/>
  <c r="G184" i="2" s="1"/>
  <c r="H184" i="2" s="1"/>
  <c r="F183" i="2"/>
  <c r="G183" i="2" s="1"/>
  <c r="F182" i="2"/>
  <c r="G182" i="2" s="1"/>
  <c r="H182" i="2" s="1"/>
  <c r="F181" i="2"/>
  <c r="G181" i="2" s="1"/>
  <c r="H181" i="2" s="1"/>
  <c r="F180" i="2"/>
  <c r="G180" i="2" s="1"/>
  <c r="H180" i="2" s="1"/>
  <c r="F179" i="2"/>
  <c r="G179" i="2" s="1"/>
  <c r="H179" i="2" s="1"/>
  <c r="F178" i="2"/>
  <c r="G178" i="2" s="1"/>
  <c r="H178" i="2" s="1"/>
  <c r="F177" i="2"/>
  <c r="G177" i="2" s="1"/>
  <c r="H177" i="2" s="1"/>
  <c r="F176" i="2"/>
  <c r="G176" i="2" s="1"/>
  <c r="H176" i="2" s="1"/>
  <c r="F175" i="2"/>
  <c r="G175" i="2" s="1"/>
  <c r="H175" i="2" s="1"/>
  <c r="F174" i="2"/>
  <c r="G174" i="2" s="1"/>
  <c r="H174" i="2" s="1"/>
  <c r="F153" i="2"/>
  <c r="G153" i="2" s="1"/>
  <c r="H153" i="2" s="1"/>
  <c r="F154" i="2"/>
  <c r="G154" i="2" s="1"/>
  <c r="H154" i="2" s="1"/>
  <c r="F155" i="2"/>
  <c r="G155" i="2" s="1"/>
  <c r="H155" i="2" s="1"/>
  <c r="F156" i="2"/>
  <c r="G156" i="2" s="1"/>
  <c r="H156" i="2" s="1"/>
  <c r="F157" i="2"/>
  <c r="G157" i="2" s="1"/>
  <c r="H157" i="2" s="1"/>
  <c r="F158" i="2"/>
  <c r="G158" i="2" s="1"/>
  <c r="H158" i="2" s="1"/>
  <c r="F159" i="2"/>
  <c r="G159" i="2" s="1"/>
  <c r="H159" i="2" s="1"/>
  <c r="F160" i="2"/>
  <c r="G160" i="2" s="1"/>
  <c r="H160" i="2" s="1"/>
  <c r="F161" i="2"/>
  <c r="G161" i="2" s="1"/>
  <c r="H161" i="2" s="1"/>
  <c r="F162" i="2"/>
  <c r="G162" i="2" s="1"/>
  <c r="H162" i="2" s="1"/>
  <c r="F163" i="2"/>
  <c r="G163" i="2" s="1"/>
  <c r="H163" i="2" s="1"/>
  <c r="F164" i="2"/>
  <c r="G164" i="2" s="1"/>
  <c r="H164" i="2" s="1"/>
  <c r="F165" i="2"/>
  <c r="G165" i="2" s="1"/>
  <c r="H165" i="2" s="1"/>
  <c r="F166" i="2"/>
  <c r="G166" i="2" s="1"/>
  <c r="H166" i="2" s="1"/>
  <c r="F167" i="2"/>
  <c r="G167" i="2" s="1"/>
  <c r="H167" i="2" s="1"/>
  <c r="F168" i="2"/>
  <c r="G168" i="2" s="1"/>
  <c r="H168" i="2" s="1"/>
  <c r="F169" i="2"/>
  <c r="G169" i="2" s="1"/>
  <c r="H169" i="2" s="1"/>
  <c r="F170" i="2"/>
  <c r="G170" i="2" s="1"/>
  <c r="H170" i="2" s="1"/>
  <c r="F171" i="2"/>
  <c r="G171" i="2" s="1"/>
  <c r="H171" i="2" s="1"/>
  <c r="F172" i="2"/>
  <c r="G172" i="2" s="1"/>
  <c r="H172" i="2" s="1"/>
  <c r="F173" i="2"/>
  <c r="G173" i="2" s="1"/>
  <c r="H173" i="2" s="1"/>
  <c r="F152" i="2"/>
  <c r="G152" i="2" s="1"/>
  <c r="H152" i="2" s="1"/>
  <c r="F151" i="2"/>
  <c r="G151" i="2" s="1"/>
  <c r="H151" i="2" s="1"/>
  <c r="F150" i="2"/>
  <c r="G150" i="2" s="1"/>
  <c r="H150" i="2" s="1"/>
  <c r="F149" i="2"/>
  <c r="G149" i="2" s="1"/>
  <c r="H149" i="2" s="1"/>
  <c r="F148" i="2"/>
  <c r="G148" i="2" s="1"/>
  <c r="H148" i="2" s="1"/>
  <c r="F147" i="2"/>
  <c r="G147" i="2" s="1"/>
  <c r="H147" i="2" s="1"/>
  <c r="F146" i="2"/>
  <c r="G146" i="2" s="1"/>
  <c r="H146" i="2" s="1"/>
  <c r="F145" i="2"/>
  <c r="G145" i="2" s="1"/>
  <c r="H145" i="2" s="1"/>
  <c r="F144" i="2"/>
  <c r="G144" i="2" s="1"/>
  <c r="H144" i="2" s="1"/>
  <c r="F143" i="2"/>
  <c r="G143" i="2" s="1"/>
  <c r="H143" i="2" s="1"/>
  <c r="F142" i="2"/>
  <c r="G142" i="2" s="1"/>
  <c r="H142" i="2" s="1"/>
  <c r="F141" i="2"/>
  <c r="G141" i="2" s="1"/>
  <c r="H141" i="2" s="1"/>
  <c r="F140" i="2"/>
  <c r="G140" i="2" s="1"/>
  <c r="H140" i="2" s="1"/>
  <c r="F139" i="2"/>
  <c r="G139" i="2" s="1"/>
  <c r="H139" i="2" s="1"/>
  <c r="F138" i="2"/>
  <c r="G138" i="2" s="1"/>
  <c r="H138" i="2" s="1"/>
  <c r="F137" i="2"/>
  <c r="G137" i="2" s="1"/>
  <c r="H137" i="2" s="1"/>
  <c r="F136" i="2"/>
  <c r="G136" i="2" s="1"/>
  <c r="H136" i="2" s="1"/>
  <c r="F135" i="2"/>
  <c r="G135" i="2" s="1"/>
  <c r="H135" i="2" s="1"/>
  <c r="F134" i="2"/>
  <c r="G134" i="2" s="1"/>
  <c r="H134" i="2" s="1"/>
  <c r="F133" i="2"/>
  <c r="G133" i="2" s="1"/>
  <c r="H133" i="2" s="1"/>
  <c r="F132" i="2"/>
  <c r="G132" i="2" s="1"/>
  <c r="H132" i="2" s="1"/>
  <c r="F131" i="2"/>
  <c r="G131" i="2" s="1"/>
  <c r="H131" i="2" s="1"/>
  <c r="F130" i="2"/>
  <c r="G130" i="2" s="1"/>
  <c r="H130" i="2" s="1"/>
  <c r="F129" i="2"/>
  <c r="G129" i="2" s="1"/>
  <c r="H129" i="2" s="1"/>
  <c r="F128" i="2"/>
  <c r="G128" i="2" s="1"/>
  <c r="H128" i="2" s="1"/>
  <c r="F127" i="2"/>
  <c r="G127" i="2" s="1"/>
  <c r="H127" i="2" s="1"/>
  <c r="F126" i="2"/>
  <c r="G126" i="2" s="1"/>
  <c r="H126" i="2" s="1"/>
  <c r="F125" i="2"/>
  <c r="G125" i="2" s="1"/>
  <c r="H125" i="2" s="1"/>
  <c r="F124" i="2"/>
  <c r="G124" i="2" s="1"/>
  <c r="H124" i="2" s="1"/>
  <c r="F123" i="2"/>
  <c r="G123" i="2" s="1"/>
  <c r="H123" i="2" s="1"/>
  <c r="F122" i="2"/>
  <c r="G122" i="2" s="1"/>
  <c r="H122" i="2" s="1"/>
  <c r="F121" i="2"/>
  <c r="G121" i="2" s="1"/>
  <c r="H121" i="2" s="1"/>
  <c r="F120" i="2"/>
  <c r="G120" i="2" s="1"/>
  <c r="H120" i="2" s="1"/>
  <c r="F119" i="2"/>
  <c r="G119" i="2" s="1"/>
  <c r="H119" i="2" s="1"/>
  <c r="F118" i="2"/>
  <c r="G118" i="2" s="1"/>
  <c r="H118" i="2" s="1"/>
  <c r="F117" i="2"/>
  <c r="G117" i="2" s="1"/>
  <c r="H117" i="2" s="1"/>
  <c r="F116" i="2"/>
  <c r="G116" i="2" s="1"/>
  <c r="H116" i="2" s="1"/>
  <c r="F115" i="2"/>
  <c r="G115" i="2" s="1"/>
  <c r="H115" i="2" s="1"/>
  <c r="F114" i="2"/>
  <c r="G114" i="2" s="1"/>
  <c r="H114" i="2" s="1"/>
  <c r="F113" i="2"/>
  <c r="G113" i="2" s="1"/>
  <c r="H113" i="2" s="1"/>
  <c r="F112" i="2"/>
  <c r="G112" i="2" s="1"/>
  <c r="H112" i="2" s="1"/>
  <c r="F111" i="2"/>
  <c r="G111" i="2" s="1"/>
  <c r="H111" i="2" s="1"/>
  <c r="F110" i="2"/>
  <c r="G110" i="2" s="1"/>
  <c r="H110" i="2" s="1"/>
  <c r="F109" i="2"/>
  <c r="G109" i="2" s="1"/>
  <c r="H109" i="2" s="1"/>
  <c r="F108" i="2"/>
  <c r="G108" i="2" s="1"/>
  <c r="H108" i="2" s="1"/>
  <c r="F107" i="2"/>
  <c r="G107" i="2" s="1"/>
  <c r="H107" i="2" s="1"/>
  <c r="F106" i="2"/>
  <c r="G106" i="2" s="1"/>
  <c r="H106" i="2" s="1"/>
  <c r="F105" i="2"/>
  <c r="G105" i="2" s="1"/>
  <c r="H105" i="2" s="1"/>
  <c r="F104" i="2"/>
  <c r="G104" i="2" s="1"/>
  <c r="H104" i="2" s="1"/>
  <c r="F103" i="2"/>
  <c r="G103" i="2" s="1"/>
  <c r="H103" i="2" s="1"/>
  <c r="F102" i="2"/>
  <c r="G102" i="2" s="1"/>
  <c r="H102" i="2" s="1"/>
  <c r="F101" i="2"/>
  <c r="G101" i="2" s="1"/>
  <c r="H101" i="2" s="1"/>
  <c r="F100" i="2"/>
  <c r="G100" i="2" s="1"/>
  <c r="H100" i="2" s="1"/>
  <c r="F99" i="2"/>
  <c r="G99" i="2" s="1"/>
  <c r="H99" i="2" s="1"/>
  <c r="F98" i="2"/>
  <c r="G98" i="2" s="1"/>
  <c r="H98" i="2" s="1"/>
  <c r="F97" i="2"/>
  <c r="G97" i="2" s="1"/>
  <c r="H97" i="2" s="1"/>
  <c r="F96" i="2"/>
  <c r="G96" i="2" s="1"/>
  <c r="H96" i="2" s="1"/>
  <c r="F95" i="2"/>
  <c r="G95" i="2" s="1"/>
  <c r="H95" i="2" s="1"/>
  <c r="F94" i="2"/>
  <c r="G94" i="2" s="1"/>
  <c r="H94" i="2" s="1"/>
  <c r="F93" i="2"/>
  <c r="G93" i="2" s="1"/>
  <c r="H93" i="2" s="1"/>
  <c r="F92" i="2"/>
  <c r="G92" i="2" s="1"/>
  <c r="H92" i="2" s="1"/>
  <c r="F91" i="2"/>
  <c r="G91" i="2" s="1"/>
  <c r="H91" i="2" s="1"/>
  <c r="F90" i="2"/>
  <c r="G90" i="2" s="1"/>
  <c r="H90" i="2" s="1"/>
  <c r="F89" i="2"/>
  <c r="G89" i="2" s="1"/>
  <c r="H89" i="2" s="1"/>
  <c r="F88" i="2"/>
  <c r="G88" i="2" s="1"/>
  <c r="H88" i="2" s="1"/>
  <c r="F87" i="2"/>
  <c r="G87" i="2" s="1"/>
  <c r="H87" i="2" s="1"/>
  <c r="F86" i="2"/>
  <c r="G86" i="2" s="1"/>
  <c r="H86" i="2" s="1"/>
  <c r="F85" i="2"/>
  <c r="G85" i="2" s="1"/>
  <c r="H85" i="2" s="1"/>
  <c r="F84" i="2"/>
  <c r="G84" i="2" s="1"/>
  <c r="H84" i="2" s="1"/>
  <c r="F83" i="2"/>
  <c r="G83" i="2" s="1"/>
  <c r="H83" i="2" s="1"/>
  <c r="F82" i="2"/>
  <c r="G82" i="2" s="1"/>
  <c r="H82" i="2" s="1"/>
  <c r="F81" i="2"/>
  <c r="G81" i="2" s="1"/>
  <c r="H81" i="2" s="1"/>
  <c r="F80" i="2"/>
  <c r="G80" i="2" s="1"/>
  <c r="H80" i="2" s="1"/>
  <c r="F79" i="2"/>
  <c r="G79" i="2" s="1"/>
  <c r="H79" i="2" s="1"/>
  <c r="F78" i="2"/>
  <c r="G78" i="2" s="1"/>
  <c r="H78" i="2" s="1"/>
  <c r="F77" i="2"/>
  <c r="G77" i="2" s="1"/>
  <c r="H77" i="2" s="1"/>
  <c r="F76" i="2"/>
  <c r="G76" i="2" s="1"/>
  <c r="H76" i="2" s="1"/>
  <c r="F75" i="2"/>
  <c r="G75" i="2" s="1"/>
  <c r="H75" i="2" s="1"/>
  <c r="F74" i="2"/>
  <c r="G74" i="2" s="1"/>
  <c r="H74" i="2" s="1"/>
  <c r="F73" i="2"/>
  <c r="G73" i="2" s="1"/>
  <c r="H73" i="2" s="1"/>
  <c r="F72" i="2"/>
  <c r="G72" i="2" s="1"/>
  <c r="H72" i="2" s="1"/>
  <c r="F71" i="2"/>
  <c r="G71" i="2" s="1"/>
  <c r="H71" i="2" s="1"/>
  <c r="F70" i="2"/>
  <c r="G70" i="2" s="1"/>
  <c r="H70" i="2" s="1"/>
  <c r="F69" i="2"/>
  <c r="G69" i="2" s="1"/>
  <c r="H69" i="2" s="1"/>
  <c r="F68" i="2"/>
  <c r="G68" i="2" s="1"/>
  <c r="H68" i="2" s="1"/>
  <c r="F67" i="2"/>
  <c r="G67" i="2" s="1"/>
  <c r="H67" i="2" s="1"/>
  <c r="F66" i="2"/>
  <c r="G66" i="2" s="1"/>
  <c r="H66" i="2" s="1"/>
  <c r="F65" i="2"/>
  <c r="G65" i="2" s="1"/>
  <c r="H65" i="2" s="1"/>
  <c r="F64" i="2"/>
  <c r="G64" i="2" s="1"/>
  <c r="H64" i="2" s="1"/>
  <c r="F63" i="2"/>
  <c r="G63" i="2" s="1"/>
  <c r="H63" i="2" s="1"/>
  <c r="F62" i="2"/>
  <c r="G62" i="2" s="1"/>
  <c r="H62" i="2" s="1"/>
  <c r="F61" i="2"/>
  <c r="G61" i="2" s="1"/>
  <c r="H61" i="2" s="1"/>
  <c r="F60" i="2"/>
  <c r="G60" i="2" s="1"/>
  <c r="H60" i="2" s="1"/>
  <c r="F59" i="2"/>
  <c r="G59" i="2" s="1"/>
  <c r="H59" i="2" s="1"/>
  <c r="F58" i="2"/>
  <c r="G58" i="2" s="1"/>
  <c r="H58" i="2" s="1"/>
  <c r="F57" i="2"/>
  <c r="G57" i="2" s="1"/>
  <c r="H57" i="2" s="1"/>
  <c r="F56" i="2"/>
  <c r="G56" i="2" s="1"/>
  <c r="H56" i="2" s="1"/>
  <c r="F55" i="2"/>
  <c r="G55" i="2" s="1"/>
  <c r="H55" i="2" s="1"/>
  <c r="F54" i="2"/>
  <c r="G54" i="2" s="1"/>
  <c r="H54" i="2" s="1"/>
  <c r="F53" i="2"/>
  <c r="G53" i="2" s="1"/>
  <c r="H53" i="2" s="1"/>
  <c r="F52" i="2"/>
  <c r="G52" i="2" s="1"/>
  <c r="H52" i="2" s="1"/>
  <c r="F51" i="2"/>
  <c r="G51" i="2" s="1"/>
  <c r="H51" i="2" s="1"/>
  <c r="F50" i="2"/>
  <c r="G50" i="2" s="1"/>
  <c r="H50" i="2" s="1"/>
  <c r="F49" i="2"/>
  <c r="G49" i="2" s="1"/>
  <c r="H49" i="2" s="1"/>
  <c r="F48" i="2"/>
  <c r="G48" i="2" s="1"/>
  <c r="H48" i="2" s="1"/>
  <c r="F47" i="2"/>
  <c r="G47" i="2" s="1"/>
  <c r="H47" i="2" s="1"/>
  <c r="F46" i="2"/>
  <c r="G46" i="2" s="1"/>
  <c r="H46" i="2" s="1"/>
  <c r="F45" i="2"/>
  <c r="G45" i="2" s="1"/>
  <c r="H45" i="2" s="1"/>
  <c r="F44" i="2"/>
  <c r="G44" i="2" s="1"/>
  <c r="H44" i="2" s="1"/>
  <c r="F43" i="2"/>
  <c r="G43" i="2" s="1"/>
  <c r="H43" i="2" s="1"/>
  <c r="F42" i="2"/>
  <c r="G42" i="2" s="1"/>
  <c r="H42" i="2" s="1"/>
  <c r="G38" i="2"/>
  <c r="H38" i="2" s="1"/>
  <c r="F41" i="2"/>
  <c r="G41" i="2" s="1"/>
  <c r="H41" i="2" s="1"/>
  <c r="F40" i="2"/>
  <c r="G40" i="2" s="1"/>
  <c r="H40" i="2" s="1"/>
  <c r="F39" i="2"/>
  <c r="G39" i="2" s="1"/>
  <c r="H39" i="2" s="1"/>
  <c r="F38" i="2"/>
  <c r="F37" i="2"/>
  <c r="G37" i="2" s="1"/>
  <c r="H37" i="2" s="1"/>
  <c r="F36" i="2"/>
  <c r="G36" i="2" s="1"/>
  <c r="H36" i="2" s="1"/>
  <c r="F35" i="2"/>
  <c r="G35" i="2" s="1"/>
  <c r="H35" i="2" s="1"/>
  <c r="F34" i="2"/>
  <c r="G34" i="2" s="1"/>
  <c r="H34" i="2" s="1"/>
  <c r="F33" i="2"/>
  <c r="G33" i="2" s="1"/>
  <c r="H33" i="2" s="1"/>
  <c r="F32" i="2"/>
  <c r="G32" i="2" s="1"/>
  <c r="H32" i="2" s="1"/>
  <c r="F31" i="2"/>
  <c r="G31" i="2" s="1"/>
  <c r="H31" i="2" s="1"/>
  <c r="F30" i="2"/>
  <c r="G30" i="2" s="1"/>
  <c r="H30" i="2" s="1"/>
  <c r="F29" i="2"/>
  <c r="G29" i="2" s="1"/>
  <c r="H29" i="2" s="1"/>
  <c r="F28" i="2"/>
  <c r="G28" i="2" s="1"/>
  <c r="H28" i="2" s="1"/>
  <c r="F27" i="2"/>
  <c r="G27" i="2" s="1"/>
  <c r="H27" i="2" s="1"/>
  <c r="F26" i="2"/>
  <c r="G26" i="2" s="1"/>
  <c r="H26" i="2" s="1"/>
  <c r="F25" i="2"/>
  <c r="G25" i="2" s="1"/>
  <c r="H25" i="2" s="1"/>
  <c r="F24" i="2"/>
  <c r="G24" i="2" s="1"/>
  <c r="H24" i="2" s="1"/>
  <c r="G3" i="2"/>
  <c r="J3" i="2" s="1"/>
  <c r="F7" i="2"/>
  <c r="G7" i="2" s="1"/>
  <c r="H7" i="2" s="1"/>
  <c r="F8" i="2"/>
  <c r="G8" i="2" s="1"/>
  <c r="H8" i="2" s="1"/>
  <c r="F9" i="2"/>
  <c r="G9" i="2" s="1"/>
  <c r="H9" i="2" s="1"/>
  <c r="F10" i="2"/>
  <c r="G10" i="2" s="1"/>
  <c r="F11" i="2"/>
  <c r="G11" i="2" s="1"/>
  <c r="H11" i="2" s="1"/>
  <c r="F12" i="2"/>
  <c r="G12" i="2" s="1"/>
  <c r="H12" i="2" s="1"/>
  <c r="F13" i="2"/>
  <c r="G13" i="2" s="1"/>
  <c r="H13" i="2" s="1"/>
  <c r="F14" i="2"/>
  <c r="G14" i="2" s="1"/>
  <c r="H14" i="2" s="1"/>
  <c r="F15" i="2"/>
  <c r="G15" i="2" s="1"/>
  <c r="H15" i="2" s="1"/>
  <c r="F16" i="2"/>
  <c r="G16" i="2" s="1"/>
  <c r="H16" i="2" s="1"/>
  <c r="F17" i="2"/>
  <c r="G17" i="2" s="1"/>
  <c r="H17" i="2" s="1"/>
  <c r="F18" i="2"/>
  <c r="G18" i="2" s="1"/>
  <c r="H18" i="2" s="1"/>
  <c r="F19" i="2"/>
  <c r="G19" i="2" s="1"/>
  <c r="H19" i="2" s="1"/>
  <c r="F20" i="2"/>
  <c r="G20" i="2" s="1"/>
  <c r="H20" i="2" s="1"/>
  <c r="F21" i="2"/>
  <c r="G21" i="2" s="1"/>
  <c r="H21" i="2" s="1"/>
  <c r="F22" i="2"/>
  <c r="G22" i="2" s="1"/>
  <c r="H22" i="2" s="1"/>
  <c r="F23" i="2"/>
  <c r="G23" i="2" s="1"/>
  <c r="F6" i="2"/>
  <c r="G6" i="2" s="1"/>
  <c r="O51" i="4" l="1"/>
  <c r="Q51" i="4" s="1"/>
  <c r="U51" i="4" s="1"/>
  <c r="H51" i="4"/>
  <c r="P51" i="4" s="1"/>
  <c r="R51" i="4" s="1"/>
  <c r="H67" i="4"/>
  <c r="O67" i="4"/>
  <c r="Q67" i="4" s="1"/>
  <c r="U67" i="4" s="1"/>
  <c r="P60" i="4"/>
  <c r="R60" i="4" s="1"/>
  <c r="H49" i="4"/>
  <c r="P49" i="4" s="1"/>
  <c r="O49" i="4"/>
  <c r="O47" i="4"/>
  <c r="P47" i="4" s="1"/>
  <c r="O42" i="4"/>
  <c r="Q42" i="4" s="1"/>
  <c r="U42" i="4" s="1"/>
  <c r="P36" i="4"/>
  <c r="O17" i="4"/>
  <c r="Q17" i="4" s="1"/>
  <c r="U17" i="4" s="1"/>
  <c r="O34" i="4"/>
  <c r="Q34" i="4" s="1"/>
  <c r="U34" i="4" s="1"/>
  <c r="O32" i="4"/>
  <c r="Q32" i="4" s="1"/>
  <c r="U32" i="4" s="1"/>
  <c r="O30" i="4"/>
  <c r="Q30" i="4" s="1"/>
  <c r="U30" i="4" s="1"/>
  <c r="O28" i="4"/>
  <c r="Q28" i="4" s="1"/>
  <c r="U28" i="4" s="1"/>
  <c r="O26" i="4"/>
  <c r="Q26" i="4" s="1"/>
  <c r="U26" i="4" s="1"/>
  <c r="O24" i="4"/>
  <c r="Q24" i="4" s="1"/>
  <c r="U24" i="4" s="1"/>
  <c r="O22" i="4"/>
  <c r="Q22" i="4" s="1"/>
  <c r="U22" i="4" s="1"/>
  <c r="O18" i="4"/>
  <c r="Q18" i="4" s="1"/>
  <c r="U18" i="4" s="1"/>
  <c r="O16" i="4"/>
  <c r="Q16" i="4" s="1"/>
  <c r="U16" i="4" s="1"/>
  <c r="O14" i="4"/>
  <c r="Q14" i="4" s="1"/>
  <c r="U14" i="4" s="1"/>
  <c r="O72" i="4"/>
  <c r="Q72" i="4" s="1"/>
  <c r="U72" i="4" s="1"/>
  <c r="O69" i="4"/>
  <c r="Q69" i="4" s="1"/>
  <c r="U69" i="4" s="1"/>
  <c r="O66" i="4"/>
  <c r="Q66" i="4" s="1"/>
  <c r="U66" i="4" s="1"/>
  <c r="O63" i="4"/>
  <c r="Q63" i="4" s="1"/>
  <c r="U63" i="4" s="1"/>
  <c r="O60" i="4"/>
  <c r="Q60" i="4" s="1"/>
  <c r="U60" i="4" s="1"/>
  <c r="Q57" i="4"/>
  <c r="U57" i="4" s="1"/>
  <c r="N100" i="4"/>
  <c r="P100" i="4" s="1"/>
  <c r="N97" i="4"/>
  <c r="P97" i="4" s="1"/>
  <c r="N85" i="4"/>
  <c r="P85" i="4" s="1"/>
  <c r="N84" i="4"/>
  <c r="P84" i="4" s="1"/>
  <c r="N81" i="4"/>
  <c r="P81" i="4" s="1"/>
  <c r="P23" i="4"/>
  <c r="R23" i="4" s="1"/>
  <c r="V23" i="4" s="1"/>
  <c r="P21" i="4"/>
  <c r="R21" i="4" s="1"/>
  <c r="N17" i="4"/>
  <c r="P46" i="4"/>
  <c r="R46" i="4" s="1"/>
  <c r="O76" i="4"/>
  <c r="Q76" i="4" s="1"/>
  <c r="U76" i="4" s="1"/>
  <c r="Q73" i="4"/>
  <c r="U73" i="4" s="1"/>
  <c r="Q70" i="4"/>
  <c r="U70" i="4" s="1"/>
  <c r="Q64" i="4"/>
  <c r="U64" i="4" s="1"/>
  <c r="Q61" i="4"/>
  <c r="U61" i="4" s="1"/>
  <c r="O33" i="4"/>
  <c r="Q33" i="4" s="1"/>
  <c r="U33" i="4" s="1"/>
  <c r="O25" i="4"/>
  <c r="Q25" i="4" s="1"/>
  <c r="U25" i="4" s="1"/>
  <c r="O21" i="4"/>
  <c r="Q21" i="4" s="1"/>
  <c r="U21" i="4" s="1"/>
  <c r="O52" i="4"/>
  <c r="Q52" i="4" s="1"/>
  <c r="U52" i="4" s="1"/>
  <c r="R73" i="4"/>
  <c r="V73" i="4" s="1"/>
  <c r="R70" i="4"/>
  <c r="P67" i="4"/>
  <c r="R67" i="4" s="1"/>
  <c r="O58" i="4"/>
  <c r="Q58" i="4" s="1"/>
  <c r="U58" i="4" s="1"/>
  <c r="O27" i="4"/>
  <c r="Q27" i="4" s="1"/>
  <c r="U27" i="4" s="1"/>
  <c r="O23" i="4"/>
  <c r="Q23" i="4" s="1"/>
  <c r="U23" i="4" s="1"/>
  <c r="O19" i="4"/>
  <c r="Q19" i="4" s="1"/>
  <c r="U19" i="4" s="1"/>
  <c r="N34" i="4"/>
  <c r="N32" i="4"/>
  <c r="N30" i="4"/>
  <c r="N28" i="4"/>
  <c r="N26" i="4"/>
  <c r="N24" i="4"/>
  <c r="N22" i="4"/>
  <c r="N18" i="4"/>
  <c r="N16" i="4"/>
  <c r="N14" i="4"/>
  <c r="P14" i="4" s="1"/>
  <c r="R14" i="4" s="1"/>
  <c r="V14" i="4" s="1"/>
  <c r="N57" i="4"/>
  <c r="P25" i="4"/>
  <c r="R25" i="4" s="1"/>
  <c r="P13" i="4"/>
  <c r="R13" i="4" s="1"/>
  <c r="H59" i="4"/>
  <c r="O59" i="4"/>
  <c r="Q59" i="4" s="1"/>
  <c r="U59" i="4" s="1"/>
  <c r="P82" i="4"/>
  <c r="R82" i="4" s="1"/>
  <c r="V82" i="4" s="1"/>
  <c r="H86" i="4"/>
  <c r="O86" i="4"/>
  <c r="Q86" i="4" s="1"/>
  <c r="U86" i="4" s="1"/>
  <c r="H90" i="4"/>
  <c r="O90" i="4"/>
  <c r="Q90" i="4" s="1"/>
  <c r="U90" i="4" s="1"/>
  <c r="H94" i="4"/>
  <c r="O94" i="4"/>
  <c r="Q94" i="4" s="1"/>
  <c r="U94" i="4" s="1"/>
  <c r="O20" i="4"/>
  <c r="Q20" i="4" s="1"/>
  <c r="U20" i="4" s="1"/>
  <c r="H45" i="4"/>
  <c r="P45" i="4" s="1"/>
  <c r="R45" i="4" s="1"/>
  <c r="V45" i="4" s="1"/>
  <c r="O45" i="4"/>
  <c r="Q45" i="4" s="1"/>
  <c r="U45" i="4" s="1"/>
  <c r="O29" i="4"/>
  <c r="Q29" i="4" s="1"/>
  <c r="U29" i="4" s="1"/>
  <c r="O13" i="4"/>
  <c r="Q13" i="4" s="1"/>
  <c r="U13" i="4" s="1"/>
  <c r="V13" i="4" s="1"/>
  <c r="H54" i="4"/>
  <c r="P54" i="4" s="1"/>
  <c r="R54" i="4" s="1"/>
  <c r="V54" i="4" s="1"/>
  <c r="O54" i="4"/>
  <c r="Q54" i="4" s="1"/>
  <c r="U54" i="4" s="1"/>
  <c r="H43" i="4"/>
  <c r="O43" i="4"/>
  <c r="Q43" i="4" s="1"/>
  <c r="U43" i="4" s="1"/>
  <c r="P41" i="4"/>
  <c r="R41" i="4" s="1"/>
  <c r="V41" i="4" s="1"/>
  <c r="H75" i="4"/>
  <c r="O75" i="4"/>
  <c r="Q75" i="4" s="1"/>
  <c r="U75" i="4" s="1"/>
  <c r="P34" i="4"/>
  <c r="R34" i="4" s="1"/>
  <c r="V34" i="4" s="1"/>
  <c r="P32" i="4"/>
  <c r="R32" i="4" s="1"/>
  <c r="V32" i="4" s="1"/>
  <c r="P26" i="4"/>
  <c r="R26" i="4" s="1"/>
  <c r="V26" i="4" s="1"/>
  <c r="P24" i="4"/>
  <c r="R24" i="4" s="1"/>
  <c r="V24" i="4" s="1"/>
  <c r="P18" i="4"/>
  <c r="R18" i="4" s="1"/>
  <c r="V18" i="4" s="1"/>
  <c r="P16" i="4"/>
  <c r="R16" i="4" s="1"/>
  <c r="V16" i="4" s="1"/>
  <c r="H38" i="4"/>
  <c r="O38" i="4"/>
  <c r="Q38" i="4" s="1"/>
  <c r="U38" i="4" s="1"/>
  <c r="P68" i="4"/>
  <c r="R68" i="4" s="1"/>
  <c r="P57" i="4"/>
  <c r="O78" i="4"/>
  <c r="Q78" i="4" s="1"/>
  <c r="U78" i="4" s="1"/>
  <c r="R97" i="4"/>
  <c r="R88" i="4"/>
  <c r="O65" i="4"/>
  <c r="Q65" i="4" s="1"/>
  <c r="U65" i="4" s="1"/>
  <c r="O55" i="4"/>
  <c r="Q55" i="4" s="1"/>
  <c r="U55" i="4" s="1"/>
  <c r="O53" i="4"/>
  <c r="O50" i="4"/>
  <c r="Q50" i="4" s="1"/>
  <c r="U50" i="4" s="1"/>
  <c r="Q49" i="4"/>
  <c r="U49" i="4" s="1"/>
  <c r="O48" i="4"/>
  <c r="Q48" i="4" s="1"/>
  <c r="U48" i="4" s="1"/>
  <c r="Q47" i="4"/>
  <c r="U47" i="4" s="1"/>
  <c r="O44" i="4"/>
  <c r="O41" i="4"/>
  <c r="Q41" i="4" s="1"/>
  <c r="U41" i="4" s="1"/>
  <c r="Q40" i="4"/>
  <c r="U40" i="4" s="1"/>
  <c r="O39" i="4"/>
  <c r="Q39" i="4" s="1"/>
  <c r="U39" i="4" s="1"/>
  <c r="O37" i="4"/>
  <c r="Q36" i="4"/>
  <c r="U36" i="4" s="1"/>
  <c r="Q100" i="4"/>
  <c r="U100" i="4" s="1"/>
  <c r="O99" i="4"/>
  <c r="O98" i="4"/>
  <c r="Q98" i="4" s="1"/>
  <c r="U98" i="4" s="1"/>
  <c r="Q97" i="4"/>
  <c r="U97" i="4" s="1"/>
  <c r="V97" i="4" s="1"/>
  <c r="O96" i="4"/>
  <c r="O95" i="4"/>
  <c r="Q95" i="4" s="1"/>
  <c r="U95" i="4" s="1"/>
  <c r="O93" i="4"/>
  <c r="O92" i="4"/>
  <c r="Q92" i="4" s="1"/>
  <c r="U92" i="4" s="1"/>
  <c r="Q91" i="4"/>
  <c r="U91" i="4" s="1"/>
  <c r="O89" i="4"/>
  <c r="Q89" i="4" s="1"/>
  <c r="U89" i="4" s="1"/>
  <c r="Q88" i="4"/>
  <c r="U88" i="4" s="1"/>
  <c r="Q87" i="4"/>
  <c r="U87" i="4" s="1"/>
  <c r="Q85" i="4"/>
  <c r="U85" i="4" s="1"/>
  <c r="Q84" i="4"/>
  <c r="U84" i="4" s="1"/>
  <c r="O83" i="4"/>
  <c r="O82" i="4"/>
  <c r="Q82" i="4" s="1"/>
  <c r="U82" i="4" s="1"/>
  <c r="Q81" i="4"/>
  <c r="U81" i="4" s="1"/>
  <c r="O80" i="4"/>
  <c r="R36" i="4"/>
  <c r="O62" i="4"/>
  <c r="Q62" i="4" s="1"/>
  <c r="U62" i="4" s="1"/>
  <c r="O9" i="4"/>
  <c r="Q9" i="4" s="1"/>
  <c r="U9" i="4" s="1"/>
  <c r="O71" i="4"/>
  <c r="Q71" i="4" s="1"/>
  <c r="U71" i="4" s="1"/>
  <c r="O68" i="4"/>
  <c r="Q68" i="4" s="1"/>
  <c r="U68" i="4" s="1"/>
  <c r="O35" i="4"/>
  <c r="Q35" i="4" s="1"/>
  <c r="U35" i="4" s="1"/>
  <c r="O79" i="4"/>
  <c r="Q79" i="4" s="1"/>
  <c r="U79" i="4" s="1"/>
  <c r="N79" i="4"/>
  <c r="P58" i="4"/>
  <c r="R58" i="4" s="1"/>
  <c r="V77" i="4"/>
  <c r="V67" i="4"/>
  <c r="V60" i="4"/>
  <c r="V58" i="4"/>
  <c r="V74" i="4"/>
  <c r="V70" i="4"/>
  <c r="V68" i="4"/>
  <c r="V56" i="4"/>
  <c r="V51" i="4"/>
  <c r="V46" i="4"/>
  <c r="V36" i="4"/>
  <c r="N35" i="4"/>
  <c r="V31" i="4"/>
  <c r="V25" i="4"/>
  <c r="V21" i="4"/>
  <c r="V15" i="4"/>
  <c r="N9" i="4"/>
  <c r="O8" i="4"/>
  <c r="Q8" i="4" s="1"/>
  <c r="U8" i="4" s="1"/>
  <c r="O10" i="4"/>
  <c r="Q10" i="4" s="1"/>
  <c r="U10" i="4" s="1"/>
  <c r="O11" i="4"/>
  <c r="Q11" i="4" s="1"/>
  <c r="U11" i="4" s="1"/>
  <c r="N11" i="4"/>
  <c r="O12" i="4"/>
  <c r="Q12" i="4" s="1"/>
  <c r="U12" i="4" s="1"/>
  <c r="O7" i="4"/>
  <c r="Q7" i="4" s="1"/>
  <c r="U7" i="4" s="1"/>
  <c r="N8" i="4"/>
  <c r="O6" i="4"/>
  <c r="Q6" i="4" s="1"/>
  <c r="U6" i="4" s="1"/>
  <c r="O71" i="3"/>
  <c r="Q71" i="3" s="1"/>
  <c r="U71" i="3" s="1"/>
  <c r="H71" i="3"/>
  <c r="P71" i="3" s="1"/>
  <c r="R71" i="3" s="1"/>
  <c r="H83" i="3"/>
  <c r="O83" i="3"/>
  <c r="P83" i="3" s="1"/>
  <c r="H39" i="3"/>
  <c r="P39" i="3" s="1"/>
  <c r="O39" i="3"/>
  <c r="O34" i="3"/>
  <c r="P90" i="3"/>
  <c r="O114" i="3"/>
  <c r="O108" i="3"/>
  <c r="O41" i="3"/>
  <c r="Q41" i="3" s="1"/>
  <c r="U41" i="3" s="1"/>
  <c r="O75" i="3"/>
  <c r="P75" i="3" s="1"/>
  <c r="O73" i="3"/>
  <c r="O97" i="3"/>
  <c r="O95" i="3"/>
  <c r="P95" i="3" s="1"/>
  <c r="O94" i="3"/>
  <c r="P94" i="3" s="1"/>
  <c r="O90" i="3"/>
  <c r="O24" i="3"/>
  <c r="O57" i="3"/>
  <c r="Q57" i="3" s="1"/>
  <c r="U57" i="3" s="1"/>
  <c r="O43" i="3"/>
  <c r="Q43" i="3" s="1"/>
  <c r="U43" i="3" s="1"/>
  <c r="O79" i="3"/>
  <c r="Q79" i="3" s="1"/>
  <c r="U79" i="3" s="1"/>
  <c r="O87" i="3"/>
  <c r="P87" i="3" s="1"/>
  <c r="O86" i="3"/>
  <c r="P86" i="3" s="1"/>
  <c r="O81" i="3"/>
  <c r="O122" i="3"/>
  <c r="Q122" i="3" s="1"/>
  <c r="U122" i="3" s="1"/>
  <c r="O116" i="3"/>
  <c r="O106" i="3"/>
  <c r="Q106" i="3" s="1"/>
  <c r="U106" i="3" s="1"/>
  <c r="O103" i="3"/>
  <c r="O21" i="3"/>
  <c r="O29" i="3"/>
  <c r="Q29" i="3" s="1"/>
  <c r="U29" i="3" s="1"/>
  <c r="O54" i="3"/>
  <c r="O37" i="3"/>
  <c r="Q37" i="3" s="1"/>
  <c r="U37" i="3" s="1"/>
  <c r="N6" i="4"/>
  <c r="P117" i="3"/>
  <c r="P113" i="3"/>
  <c r="H47" i="3"/>
  <c r="O47" i="3"/>
  <c r="Q47" i="3" s="1"/>
  <c r="U47" i="3" s="1"/>
  <c r="O51" i="3"/>
  <c r="Q51" i="3" s="1"/>
  <c r="U51" i="3" s="1"/>
  <c r="H67" i="3"/>
  <c r="O67" i="3"/>
  <c r="Q67" i="3" s="1"/>
  <c r="U67" i="3" s="1"/>
  <c r="H49" i="3"/>
  <c r="O49" i="3"/>
  <c r="Q49" i="3" s="1"/>
  <c r="U49" i="3" s="1"/>
  <c r="O28" i="3"/>
  <c r="Q28" i="3" s="1"/>
  <c r="U28" i="3" s="1"/>
  <c r="O16" i="3"/>
  <c r="Q16" i="3" s="1"/>
  <c r="U16" i="3" s="1"/>
  <c r="O22" i="3"/>
  <c r="O18" i="3"/>
  <c r="O55" i="3"/>
  <c r="Q55" i="3" s="1"/>
  <c r="U55" i="3" s="1"/>
  <c r="Q54" i="3"/>
  <c r="U54" i="3" s="1"/>
  <c r="O48" i="3"/>
  <c r="Q48" i="3" s="1"/>
  <c r="U48" i="3" s="1"/>
  <c r="O40" i="3"/>
  <c r="Q40" i="3" s="1"/>
  <c r="U40" i="3" s="1"/>
  <c r="P79" i="3"/>
  <c r="R79" i="3" s="1"/>
  <c r="V79" i="3" s="1"/>
  <c r="Q77" i="3"/>
  <c r="U77" i="3" s="1"/>
  <c r="O74" i="3"/>
  <c r="Q74" i="3" s="1"/>
  <c r="U74" i="3" s="1"/>
  <c r="P97" i="3"/>
  <c r="R97" i="3" s="1"/>
  <c r="P81" i="3"/>
  <c r="Q118" i="3"/>
  <c r="U118" i="3" s="1"/>
  <c r="Q114" i="3"/>
  <c r="U114" i="3" s="1"/>
  <c r="Q110" i="3"/>
  <c r="U110" i="3" s="1"/>
  <c r="O33" i="3"/>
  <c r="Q33" i="3" s="1"/>
  <c r="U33" i="3" s="1"/>
  <c r="O25" i="3"/>
  <c r="Q25" i="3" s="1"/>
  <c r="U25" i="3" s="1"/>
  <c r="O17" i="3"/>
  <c r="Q17" i="3" s="1"/>
  <c r="U17" i="3" s="1"/>
  <c r="O46" i="3"/>
  <c r="Q46" i="3" s="1"/>
  <c r="U46" i="3" s="1"/>
  <c r="Q39" i="3"/>
  <c r="U39" i="3" s="1"/>
  <c r="O38" i="3"/>
  <c r="Q38" i="3" s="1"/>
  <c r="U38" i="3" s="1"/>
  <c r="P77" i="3"/>
  <c r="R77" i="3" s="1"/>
  <c r="O69" i="3"/>
  <c r="Q69" i="3" s="1"/>
  <c r="U69" i="3" s="1"/>
  <c r="O66" i="3"/>
  <c r="Q66" i="3" s="1"/>
  <c r="U66" i="3" s="1"/>
  <c r="O64" i="3"/>
  <c r="Q64" i="3" s="1"/>
  <c r="U64" i="3" s="1"/>
  <c r="O60" i="3"/>
  <c r="Q60" i="3" s="1"/>
  <c r="U60" i="3" s="1"/>
  <c r="N60" i="3"/>
  <c r="O80" i="3"/>
  <c r="Q80" i="3" s="1"/>
  <c r="U80" i="3" s="1"/>
  <c r="Q97" i="3"/>
  <c r="U97" i="3" s="1"/>
  <c r="Q95" i="3"/>
  <c r="U95" i="3" s="1"/>
  <c r="Q94" i="3"/>
  <c r="U94" i="3" s="1"/>
  <c r="O89" i="3"/>
  <c r="Q89" i="3" s="1"/>
  <c r="U89" i="3" s="1"/>
  <c r="Q81" i="3"/>
  <c r="U81" i="3" s="1"/>
  <c r="Q123" i="3"/>
  <c r="U123" i="3" s="1"/>
  <c r="P122" i="3"/>
  <c r="O119" i="3"/>
  <c r="Q119" i="3" s="1"/>
  <c r="U119" i="3" s="1"/>
  <c r="P118" i="3"/>
  <c r="Q115" i="3"/>
  <c r="U115" i="3" s="1"/>
  <c r="P114" i="3"/>
  <c r="Q111" i="3"/>
  <c r="U111" i="3" s="1"/>
  <c r="P110" i="3"/>
  <c r="R110" i="3" s="1"/>
  <c r="Q107" i="3"/>
  <c r="U107" i="3" s="1"/>
  <c r="Q103" i="3"/>
  <c r="U103" i="3" s="1"/>
  <c r="Q21" i="3"/>
  <c r="U21" i="3" s="1"/>
  <c r="O6" i="3"/>
  <c r="Q6" i="3" s="1"/>
  <c r="U6" i="3" s="1"/>
  <c r="O26" i="3"/>
  <c r="Q26" i="3" s="1"/>
  <c r="U26" i="3" s="1"/>
  <c r="O30" i="3"/>
  <c r="Q30" i="3" s="1"/>
  <c r="U30" i="3" s="1"/>
  <c r="P41" i="3"/>
  <c r="O20" i="3"/>
  <c r="P20" i="3" s="1"/>
  <c r="O53" i="3"/>
  <c r="Q53" i="3" s="1"/>
  <c r="U53" i="3" s="1"/>
  <c r="O52" i="3"/>
  <c r="Q52" i="3" s="1"/>
  <c r="U52" i="3" s="1"/>
  <c r="O45" i="3"/>
  <c r="Q45" i="3" s="1"/>
  <c r="U45" i="3" s="1"/>
  <c r="O44" i="3"/>
  <c r="Q44" i="3" s="1"/>
  <c r="U44" i="3" s="1"/>
  <c r="Q73" i="3"/>
  <c r="U73" i="3" s="1"/>
  <c r="O70" i="3"/>
  <c r="Q70" i="3" s="1"/>
  <c r="U70" i="3" s="1"/>
  <c r="Q65" i="3"/>
  <c r="U65" i="3" s="1"/>
  <c r="O61" i="3"/>
  <c r="Q61" i="3" s="1"/>
  <c r="U61" i="3" s="1"/>
  <c r="P123" i="3"/>
  <c r="R123" i="3" s="1"/>
  <c r="Q120" i="3"/>
  <c r="U120" i="3" s="1"/>
  <c r="Q116" i="3"/>
  <c r="U116" i="3" s="1"/>
  <c r="V116" i="3" s="1"/>
  <c r="P115" i="3"/>
  <c r="R115" i="3" s="1"/>
  <c r="O112" i="3"/>
  <c r="Q112" i="3" s="1"/>
  <c r="U112" i="3" s="1"/>
  <c r="P111" i="3"/>
  <c r="Q108" i="3"/>
  <c r="U108" i="3" s="1"/>
  <c r="P107" i="3"/>
  <c r="Q104" i="3"/>
  <c r="U104" i="3" s="1"/>
  <c r="P103" i="3"/>
  <c r="Q18" i="3"/>
  <c r="U18" i="3" s="1"/>
  <c r="Q22" i="3"/>
  <c r="U22" i="3" s="1"/>
  <c r="Q34" i="3"/>
  <c r="U34" i="3" s="1"/>
  <c r="O9" i="3"/>
  <c r="Q9" i="3" s="1"/>
  <c r="U9" i="3" s="1"/>
  <c r="O31" i="3"/>
  <c r="Q31" i="3" s="1"/>
  <c r="U31" i="3" s="1"/>
  <c r="O23" i="3"/>
  <c r="Q23" i="3" s="1"/>
  <c r="U23" i="3" s="1"/>
  <c r="O56" i="3"/>
  <c r="Q56" i="3" s="1"/>
  <c r="U56" i="3" s="1"/>
  <c r="N54" i="3"/>
  <c r="O50" i="3"/>
  <c r="Q50" i="3" s="1"/>
  <c r="U50" i="3" s="1"/>
  <c r="N48" i="3"/>
  <c r="P48" i="3" s="1"/>
  <c r="R48" i="3" s="1"/>
  <c r="V48" i="3" s="1"/>
  <c r="O42" i="3"/>
  <c r="Q42" i="3" s="1"/>
  <c r="U42" i="3" s="1"/>
  <c r="N40" i="3"/>
  <c r="P73" i="3"/>
  <c r="P65" i="3"/>
  <c r="O58" i="3"/>
  <c r="Q58" i="3" s="1"/>
  <c r="U58" i="3" s="1"/>
  <c r="O78" i="3"/>
  <c r="Q78" i="3" s="1"/>
  <c r="U78" i="3" s="1"/>
  <c r="O76" i="3"/>
  <c r="Q76" i="3" s="1"/>
  <c r="U76" i="3" s="1"/>
  <c r="N76" i="3"/>
  <c r="N74" i="3"/>
  <c r="O63" i="3"/>
  <c r="Q63" i="3" s="1"/>
  <c r="U63" i="3" s="1"/>
  <c r="N59" i="3"/>
  <c r="O59" i="3"/>
  <c r="Q59" i="3" s="1"/>
  <c r="U59" i="3" s="1"/>
  <c r="O101" i="3"/>
  <c r="Q101" i="3" s="1"/>
  <c r="U101" i="3" s="1"/>
  <c r="Q99" i="3"/>
  <c r="U99" i="3" s="1"/>
  <c r="O98" i="3"/>
  <c r="Q98" i="3" s="1"/>
  <c r="U98" i="3" s="1"/>
  <c r="O93" i="3"/>
  <c r="Q93" i="3" s="1"/>
  <c r="U93" i="3" s="1"/>
  <c r="O91" i="3"/>
  <c r="Q91" i="3" s="1"/>
  <c r="U91" i="3" s="1"/>
  <c r="Q90" i="3"/>
  <c r="U90" i="3" s="1"/>
  <c r="O85" i="3"/>
  <c r="Q85" i="3" s="1"/>
  <c r="U85" i="3" s="1"/>
  <c r="Q83" i="3"/>
  <c r="U83" i="3" s="1"/>
  <c r="O82" i="3"/>
  <c r="Q82" i="3" s="1"/>
  <c r="U82" i="3" s="1"/>
  <c r="O121" i="3"/>
  <c r="Q121" i="3" s="1"/>
  <c r="U121" i="3" s="1"/>
  <c r="P120" i="3"/>
  <c r="Q117" i="3"/>
  <c r="U117" i="3" s="1"/>
  <c r="P116" i="3"/>
  <c r="R116" i="3" s="1"/>
  <c r="Q113" i="3"/>
  <c r="U113" i="3" s="1"/>
  <c r="O109" i="3"/>
  <c r="Q109" i="3" s="1"/>
  <c r="U109" i="3" s="1"/>
  <c r="P108" i="3"/>
  <c r="O105" i="3"/>
  <c r="Q105" i="3" s="1"/>
  <c r="U105" i="3" s="1"/>
  <c r="P104" i="3"/>
  <c r="O102" i="3"/>
  <c r="Q102" i="3" s="1"/>
  <c r="U102" i="3" s="1"/>
  <c r="P61" i="3"/>
  <c r="R61" i="3" s="1"/>
  <c r="V61" i="3" s="1"/>
  <c r="O72" i="3"/>
  <c r="Q72" i="3" s="1"/>
  <c r="U72" i="3" s="1"/>
  <c r="O68" i="3"/>
  <c r="Q68" i="3" s="1"/>
  <c r="U68" i="3" s="1"/>
  <c r="O62" i="3"/>
  <c r="Q62" i="3" s="1"/>
  <c r="U62" i="3" s="1"/>
  <c r="O100" i="3"/>
  <c r="Q100" i="3" s="1"/>
  <c r="U100" i="3" s="1"/>
  <c r="O96" i="3"/>
  <c r="Q96" i="3" s="1"/>
  <c r="U96" i="3" s="1"/>
  <c r="O92" i="3"/>
  <c r="Q92" i="3" s="1"/>
  <c r="U92" i="3" s="1"/>
  <c r="O88" i="3"/>
  <c r="Q88" i="3" s="1"/>
  <c r="U88" i="3" s="1"/>
  <c r="O84" i="3"/>
  <c r="Q84" i="3" s="1"/>
  <c r="U84" i="3" s="1"/>
  <c r="N102" i="3"/>
  <c r="V71" i="3"/>
  <c r="P66" i="3"/>
  <c r="R66" i="3" s="1"/>
  <c r="V66" i="3" s="1"/>
  <c r="P44" i="3"/>
  <c r="R44" i="3" s="1"/>
  <c r="V44" i="3" s="1"/>
  <c r="P54" i="3"/>
  <c r="O14" i="3"/>
  <c r="Q14" i="3" s="1"/>
  <c r="U14" i="3" s="1"/>
  <c r="P14" i="3"/>
  <c r="R14" i="3" s="1"/>
  <c r="V14" i="3" s="1"/>
  <c r="Q19" i="3"/>
  <c r="U19" i="3" s="1"/>
  <c r="O27" i="3"/>
  <c r="Q27" i="3" s="1"/>
  <c r="U27" i="3" s="1"/>
  <c r="O35" i="3"/>
  <c r="Q35" i="3" s="1"/>
  <c r="U35" i="3" s="1"/>
  <c r="N16" i="3"/>
  <c r="N28" i="3"/>
  <c r="P28" i="3" s="1"/>
  <c r="R28" i="3" s="1"/>
  <c r="V28" i="3" s="1"/>
  <c r="O32" i="3"/>
  <c r="P32" i="3" s="1"/>
  <c r="O13" i="3"/>
  <c r="Q13" i="3" s="1"/>
  <c r="U13" i="3" s="1"/>
  <c r="N17" i="3"/>
  <c r="N21" i="3"/>
  <c r="N25" i="3"/>
  <c r="N29" i="3"/>
  <c r="P29" i="3" s="1"/>
  <c r="N33" i="3"/>
  <c r="P33" i="3" s="1"/>
  <c r="R33" i="3" s="1"/>
  <c r="V33" i="3" s="1"/>
  <c r="O10" i="3"/>
  <c r="Q10" i="3" s="1"/>
  <c r="U10" i="3" s="1"/>
  <c r="N24" i="3"/>
  <c r="P24" i="3" s="1"/>
  <c r="O12" i="3"/>
  <c r="Q12" i="3" s="1"/>
  <c r="U12" i="3" s="1"/>
  <c r="O8" i="3"/>
  <c r="Q8" i="3" s="1"/>
  <c r="U8" i="3" s="1"/>
  <c r="N18" i="3"/>
  <c r="N22" i="3"/>
  <c r="P22" i="3" s="1"/>
  <c r="N26" i="3"/>
  <c r="P26" i="3" s="1"/>
  <c r="R26" i="3" s="1"/>
  <c r="V26" i="3" s="1"/>
  <c r="N30" i="3"/>
  <c r="N34" i="3"/>
  <c r="O15" i="3"/>
  <c r="Q15" i="3" s="1"/>
  <c r="U15" i="3" s="1"/>
  <c r="O11" i="3"/>
  <c r="Q11" i="3" s="1"/>
  <c r="U11" i="3" s="1"/>
  <c r="O7" i="3"/>
  <c r="Q7" i="3" s="1"/>
  <c r="U7" i="3" s="1"/>
  <c r="N19" i="3"/>
  <c r="N23" i="3"/>
  <c r="N27" i="3"/>
  <c r="N31" i="3"/>
  <c r="N35" i="3"/>
  <c r="O36" i="3"/>
  <c r="Q36" i="3" s="1"/>
  <c r="U36" i="3" s="1"/>
  <c r="Q32" i="3"/>
  <c r="U32" i="3" s="1"/>
  <c r="Q24" i="3"/>
  <c r="U24" i="3" s="1"/>
  <c r="P19" i="3"/>
  <c r="N6" i="3"/>
  <c r="H183" i="2"/>
  <c r="O183" i="2"/>
  <c r="H6" i="2"/>
  <c r="O186" i="2"/>
  <c r="O168" i="2"/>
  <c r="O160" i="2"/>
  <c r="O146" i="2"/>
  <c r="O138" i="2"/>
  <c r="O130" i="2"/>
  <c r="O122" i="2"/>
  <c r="O114" i="2"/>
  <c r="O106" i="2"/>
  <c r="O98" i="2"/>
  <c r="O96" i="2"/>
  <c r="O90" i="2"/>
  <c r="O88" i="2"/>
  <c r="O82" i="2"/>
  <c r="O80" i="2"/>
  <c r="O75" i="2"/>
  <c r="O63" i="2"/>
  <c r="N60" i="2"/>
  <c r="P60" i="2" s="1"/>
  <c r="R60" i="2" s="1"/>
  <c r="O60" i="2"/>
  <c r="O57" i="2"/>
  <c r="Q57" i="2" s="1"/>
  <c r="U57" i="2" s="1"/>
  <c r="N57" i="2"/>
  <c r="P57" i="2" s="1"/>
  <c r="R57" i="2" s="1"/>
  <c r="N54" i="2"/>
  <c r="P54" i="2" s="1"/>
  <c r="R54" i="2" s="1"/>
  <c r="O54" i="2"/>
  <c r="N47" i="2"/>
  <c r="P47" i="2" s="1"/>
  <c r="R47" i="2" s="1"/>
  <c r="O47" i="2"/>
  <c r="N43" i="2"/>
  <c r="P43" i="2" s="1"/>
  <c r="R43" i="2" s="1"/>
  <c r="O43" i="2"/>
  <c r="N39" i="2"/>
  <c r="O39" i="2"/>
  <c r="N35" i="2"/>
  <c r="O35" i="2"/>
  <c r="N31" i="2"/>
  <c r="O31" i="2"/>
  <c r="N27" i="2"/>
  <c r="O27" i="2"/>
  <c r="N23" i="2"/>
  <c r="P23" i="2" s="1"/>
  <c r="O23" i="2"/>
  <c r="N19" i="2"/>
  <c r="P19" i="2" s="1"/>
  <c r="R19" i="2" s="1"/>
  <c r="O19" i="2"/>
  <c r="N15" i="2"/>
  <c r="P15" i="2" s="1"/>
  <c r="O15" i="2"/>
  <c r="N11" i="2"/>
  <c r="O11" i="2"/>
  <c r="N7" i="2"/>
  <c r="O7" i="2"/>
  <c r="Q23" i="2"/>
  <c r="U23" i="2" s="1"/>
  <c r="H23" i="2"/>
  <c r="O182" i="2"/>
  <c r="O171" i="2"/>
  <c r="O163" i="2"/>
  <c r="O155" i="2"/>
  <c r="O147" i="2"/>
  <c r="O139" i="2"/>
  <c r="O131" i="2"/>
  <c r="O123" i="2"/>
  <c r="O115" i="2"/>
  <c r="O107" i="2"/>
  <c r="O99" i="2"/>
  <c r="O91" i="2"/>
  <c r="O83" i="2"/>
  <c r="O71" i="2"/>
  <c r="O53" i="2"/>
  <c r="N53" i="2"/>
  <c r="P53" i="2" s="1"/>
  <c r="R53" i="2" s="1"/>
  <c r="O195" i="2"/>
  <c r="Q195" i="2" s="1"/>
  <c r="U195" i="2" s="1"/>
  <c r="O194" i="2"/>
  <c r="O184" i="2"/>
  <c r="O179" i="2"/>
  <c r="O178" i="2"/>
  <c r="Q178" i="2" s="1"/>
  <c r="U178" i="2" s="1"/>
  <c r="O175" i="2"/>
  <c r="O167" i="2"/>
  <c r="O159" i="2"/>
  <c r="O151" i="2"/>
  <c r="O143" i="2"/>
  <c r="O135" i="2"/>
  <c r="O127" i="2"/>
  <c r="O119" i="2"/>
  <c r="O111" i="2"/>
  <c r="O103" i="2"/>
  <c r="O95" i="2"/>
  <c r="O87" i="2"/>
  <c r="Q87" i="2" s="1"/>
  <c r="U87" i="2" s="1"/>
  <c r="O79" i="2"/>
  <c r="O66" i="2"/>
  <c r="O64" i="2"/>
  <c r="N62" i="2"/>
  <c r="P62" i="2" s="1"/>
  <c r="R62" i="2" s="1"/>
  <c r="O62" i="2"/>
  <c r="O59" i="2"/>
  <c r="O55" i="2"/>
  <c r="O49" i="2"/>
  <c r="Q49" i="2" s="1"/>
  <c r="U49" i="2" s="1"/>
  <c r="N49" i="2"/>
  <c r="P49" i="2" s="1"/>
  <c r="R49" i="2" s="1"/>
  <c r="O45" i="2"/>
  <c r="N45" i="2"/>
  <c r="P45" i="2" s="1"/>
  <c r="R45" i="2" s="1"/>
  <c r="O41" i="2"/>
  <c r="Q41" i="2" s="1"/>
  <c r="U41" i="2" s="1"/>
  <c r="N41" i="2"/>
  <c r="O37" i="2"/>
  <c r="N37" i="2"/>
  <c r="O33" i="2"/>
  <c r="N33" i="2"/>
  <c r="O29" i="2"/>
  <c r="N29" i="2"/>
  <c r="O25" i="2"/>
  <c r="Q25" i="2" s="1"/>
  <c r="U25" i="2" s="1"/>
  <c r="N25" i="2"/>
  <c r="O21" i="2"/>
  <c r="N21" i="2"/>
  <c r="O17" i="2"/>
  <c r="Q17" i="2" s="1"/>
  <c r="U17" i="2" s="1"/>
  <c r="N17" i="2"/>
  <c r="O13" i="2"/>
  <c r="Q13" i="2" s="1"/>
  <c r="U13" i="2" s="1"/>
  <c r="N13" i="2"/>
  <c r="O9" i="2"/>
  <c r="Q9" i="2" s="1"/>
  <c r="U9" i="2" s="1"/>
  <c r="N9" i="2"/>
  <c r="Q6" i="2"/>
  <c r="U6" i="2" s="1"/>
  <c r="N6" i="2"/>
  <c r="P6" i="2" s="1"/>
  <c r="H10" i="2"/>
  <c r="O10" i="2"/>
  <c r="P10" i="2" s="1"/>
  <c r="O190" i="2"/>
  <c r="N186" i="2"/>
  <c r="P186" i="2" s="1"/>
  <c r="R186" i="2" s="1"/>
  <c r="O173" i="2"/>
  <c r="Q173" i="2" s="1"/>
  <c r="U173" i="2" s="1"/>
  <c r="O169" i="2"/>
  <c r="O165" i="2"/>
  <c r="O161" i="2"/>
  <c r="O157" i="2"/>
  <c r="O153" i="2"/>
  <c r="O149" i="2"/>
  <c r="O145" i="2"/>
  <c r="O141" i="2"/>
  <c r="O137" i="2"/>
  <c r="O133" i="2"/>
  <c r="O129" i="2"/>
  <c r="O125" i="2"/>
  <c r="O121" i="2"/>
  <c r="O117" i="2"/>
  <c r="O113" i="2"/>
  <c r="O109" i="2"/>
  <c r="O105" i="2"/>
  <c r="O101" i="2"/>
  <c r="O97" i="2"/>
  <c r="O93" i="2"/>
  <c r="O89" i="2"/>
  <c r="O72" i="2"/>
  <c r="O67" i="2"/>
  <c r="O61" i="2"/>
  <c r="Q61" i="2" s="1"/>
  <c r="U61" i="2" s="1"/>
  <c r="N61" i="2"/>
  <c r="P61" i="2" s="1"/>
  <c r="R61" i="2" s="1"/>
  <c r="O51" i="2"/>
  <c r="O50" i="2"/>
  <c r="O46" i="2"/>
  <c r="Q46" i="2" s="1"/>
  <c r="U46" i="2" s="1"/>
  <c r="O42" i="2"/>
  <c r="O38" i="2"/>
  <c r="O34" i="2"/>
  <c r="O30" i="2"/>
  <c r="Q30" i="2" s="1"/>
  <c r="U30" i="2" s="1"/>
  <c r="O26" i="2"/>
  <c r="O22" i="2"/>
  <c r="P22" i="2" s="1"/>
  <c r="R22" i="2" s="1"/>
  <c r="O18" i="2"/>
  <c r="P18" i="2" s="1"/>
  <c r="R18" i="2" s="1"/>
  <c r="O14" i="2"/>
  <c r="P14" i="2" s="1"/>
  <c r="O85" i="2"/>
  <c r="O81" i="2"/>
  <c r="O77" i="2"/>
  <c r="O73" i="2"/>
  <c r="O69" i="2"/>
  <c r="O65" i="2"/>
  <c r="N52" i="2"/>
  <c r="P52" i="2" s="1"/>
  <c r="R52" i="2" s="1"/>
  <c r="O52" i="2"/>
  <c r="Q52" i="2" s="1"/>
  <c r="U52" i="2" s="1"/>
  <c r="N48" i="2"/>
  <c r="P48" i="2" s="1"/>
  <c r="R48" i="2" s="1"/>
  <c r="O48" i="2"/>
  <c r="N44" i="2"/>
  <c r="P44" i="2" s="1"/>
  <c r="R44" i="2" s="1"/>
  <c r="O44" i="2"/>
  <c r="N40" i="2"/>
  <c r="O40" i="2"/>
  <c r="Q40" i="2" s="1"/>
  <c r="U40" i="2" s="1"/>
  <c r="N36" i="2"/>
  <c r="O36" i="2"/>
  <c r="Q36" i="2" s="1"/>
  <c r="U36" i="2" s="1"/>
  <c r="N32" i="2"/>
  <c r="O32" i="2"/>
  <c r="N28" i="2"/>
  <c r="O28" i="2"/>
  <c r="Q28" i="2" s="1"/>
  <c r="U28" i="2" s="1"/>
  <c r="N24" i="2"/>
  <c r="O24" i="2"/>
  <c r="N20" i="2"/>
  <c r="O20" i="2"/>
  <c r="Q20" i="2" s="1"/>
  <c r="U20" i="2" s="1"/>
  <c r="N16" i="2"/>
  <c r="O16" i="2"/>
  <c r="Q16" i="2" s="1"/>
  <c r="U16" i="2" s="1"/>
  <c r="N12" i="2"/>
  <c r="O12" i="2"/>
  <c r="Q12" i="2" s="1"/>
  <c r="U12" i="2" s="1"/>
  <c r="N8" i="2"/>
  <c r="O8" i="2"/>
  <c r="Q8" i="2" s="1"/>
  <c r="U8" i="2" s="1"/>
  <c r="O189" i="2"/>
  <c r="Q189" i="2" s="1"/>
  <c r="U189" i="2" s="1"/>
  <c r="O185" i="2"/>
  <c r="O181" i="2"/>
  <c r="O177" i="2"/>
  <c r="O150" i="2"/>
  <c r="Q150" i="2" s="1"/>
  <c r="U150" i="2" s="1"/>
  <c r="O126" i="2"/>
  <c r="Q126" i="2" s="1"/>
  <c r="U126" i="2" s="1"/>
  <c r="O118" i="2"/>
  <c r="O110" i="2"/>
  <c r="O102" i="2"/>
  <c r="Q102" i="2" s="1"/>
  <c r="U102" i="2" s="1"/>
  <c r="O86" i="2"/>
  <c r="O78" i="2"/>
  <c r="Q44" i="2"/>
  <c r="U44" i="2" s="1"/>
  <c r="O193" i="2"/>
  <c r="O174" i="2"/>
  <c r="Q174" i="2" s="1"/>
  <c r="U174" i="2" s="1"/>
  <c r="O166" i="2"/>
  <c r="Q166" i="2" s="1"/>
  <c r="U166" i="2" s="1"/>
  <c r="O158" i="2"/>
  <c r="Q158" i="2" s="1"/>
  <c r="U158" i="2" s="1"/>
  <c r="O142" i="2"/>
  <c r="O134" i="2"/>
  <c r="O94" i="2"/>
  <c r="Q94" i="2" s="1"/>
  <c r="U94" i="2" s="1"/>
  <c r="O70" i="2"/>
  <c r="Q70" i="2" s="1"/>
  <c r="U70" i="2" s="1"/>
  <c r="Q18" i="2"/>
  <c r="U18" i="2" s="1"/>
  <c r="O172" i="2"/>
  <c r="N169" i="2"/>
  <c r="P169" i="2" s="1"/>
  <c r="R169" i="2" s="1"/>
  <c r="O164" i="2"/>
  <c r="Q164" i="2" s="1"/>
  <c r="U164" i="2" s="1"/>
  <c r="N161" i="2"/>
  <c r="P161" i="2" s="1"/>
  <c r="R161" i="2" s="1"/>
  <c r="O156" i="2"/>
  <c r="Q156" i="2" s="1"/>
  <c r="U156" i="2" s="1"/>
  <c r="N153" i="2"/>
  <c r="P153" i="2" s="1"/>
  <c r="R153" i="2" s="1"/>
  <c r="O148" i="2"/>
  <c r="Q148" i="2" s="1"/>
  <c r="U148" i="2" s="1"/>
  <c r="N145" i="2"/>
  <c r="P145" i="2" s="1"/>
  <c r="R145" i="2" s="1"/>
  <c r="O140" i="2"/>
  <c r="N137" i="2"/>
  <c r="P137" i="2" s="1"/>
  <c r="R137" i="2" s="1"/>
  <c r="O132" i="2"/>
  <c r="Q132" i="2" s="1"/>
  <c r="U132" i="2" s="1"/>
  <c r="N129" i="2"/>
  <c r="P129" i="2" s="1"/>
  <c r="R129" i="2" s="1"/>
  <c r="O124" i="2"/>
  <c r="N121" i="2"/>
  <c r="P121" i="2" s="1"/>
  <c r="R121" i="2" s="1"/>
  <c r="O116" i="2"/>
  <c r="Q116" i="2" s="1"/>
  <c r="U116" i="2" s="1"/>
  <c r="N113" i="2"/>
  <c r="P113" i="2" s="1"/>
  <c r="R113" i="2" s="1"/>
  <c r="O108" i="2"/>
  <c r="N105" i="2"/>
  <c r="P105" i="2" s="1"/>
  <c r="R105" i="2" s="1"/>
  <c r="O100" i="2"/>
  <c r="Q100" i="2" s="1"/>
  <c r="U100" i="2" s="1"/>
  <c r="N97" i="2"/>
  <c r="P97" i="2" s="1"/>
  <c r="R97" i="2" s="1"/>
  <c r="O92" i="2"/>
  <c r="N89" i="2"/>
  <c r="P89" i="2" s="1"/>
  <c r="R89" i="2" s="1"/>
  <c r="O84" i="2"/>
  <c r="Q84" i="2" s="1"/>
  <c r="U84" i="2" s="1"/>
  <c r="N81" i="2"/>
  <c r="P81" i="2" s="1"/>
  <c r="R81" i="2" s="1"/>
  <c r="O76" i="2"/>
  <c r="N73" i="2"/>
  <c r="P73" i="2" s="1"/>
  <c r="R73" i="2" s="1"/>
  <c r="O68" i="2"/>
  <c r="Q68" i="2" s="1"/>
  <c r="U68" i="2" s="1"/>
  <c r="N65" i="2"/>
  <c r="P65" i="2" s="1"/>
  <c r="R65" i="2" s="1"/>
  <c r="O58" i="2"/>
  <c r="Q58" i="2" s="1"/>
  <c r="U58" i="2" s="1"/>
  <c r="O56" i="2"/>
  <c r="Q56" i="2" s="1"/>
  <c r="U56" i="2" s="1"/>
  <c r="Q21" i="2"/>
  <c r="U21" i="2" s="1"/>
  <c r="Q11" i="2"/>
  <c r="U11" i="2" s="1"/>
  <c r="Q31" i="2"/>
  <c r="U31" i="2" s="1"/>
  <c r="Q39" i="2"/>
  <c r="U39" i="2" s="1"/>
  <c r="Q42" i="2"/>
  <c r="U42" i="2" s="1"/>
  <c r="Q117" i="2"/>
  <c r="U117" i="2" s="1"/>
  <c r="Q66" i="2"/>
  <c r="U66" i="2" s="1"/>
  <c r="Q191" i="2"/>
  <c r="U191" i="2" s="1"/>
  <c r="Q187" i="2"/>
  <c r="U187" i="2" s="1"/>
  <c r="Q183" i="2"/>
  <c r="U183" i="2" s="1"/>
  <c r="Q179" i="2"/>
  <c r="U179" i="2" s="1"/>
  <c r="Q175" i="2"/>
  <c r="U175" i="2" s="1"/>
  <c r="Q161" i="2"/>
  <c r="U161" i="2" s="1"/>
  <c r="Q152" i="2"/>
  <c r="U152" i="2" s="1"/>
  <c r="Q169" i="2"/>
  <c r="U169" i="2" s="1"/>
  <c r="Q147" i="2"/>
  <c r="U147" i="2" s="1"/>
  <c r="Q139" i="2"/>
  <c r="U139" i="2" s="1"/>
  <c r="Q137" i="2"/>
  <c r="U137" i="2" s="1"/>
  <c r="Q144" i="2"/>
  <c r="U144" i="2" s="1"/>
  <c r="Q86" i="2"/>
  <c r="U86" i="2" s="1"/>
  <c r="Q63" i="2"/>
  <c r="U63" i="2" s="1"/>
  <c r="Q55" i="2"/>
  <c r="U55" i="2" s="1"/>
  <c r="Q47" i="2"/>
  <c r="U47" i="2" s="1"/>
  <c r="Q38" i="2"/>
  <c r="U38" i="2" s="1"/>
  <c r="Q34" i="2"/>
  <c r="U34" i="2" s="1"/>
  <c r="Q26" i="2"/>
  <c r="U26" i="2" s="1"/>
  <c r="Q7" i="2"/>
  <c r="U7" i="2" s="1"/>
  <c r="Q194" i="2"/>
  <c r="U194" i="2" s="1"/>
  <c r="Q190" i="2"/>
  <c r="U190" i="2" s="1"/>
  <c r="Q186" i="2"/>
  <c r="U186" i="2" s="1"/>
  <c r="Q182" i="2"/>
  <c r="U182" i="2" s="1"/>
  <c r="Q163" i="2"/>
  <c r="U163" i="2" s="1"/>
  <c r="Q168" i="2"/>
  <c r="U168" i="2" s="1"/>
  <c r="Q162" i="2"/>
  <c r="U162" i="2" s="1"/>
  <c r="Q145" i="2"/>
  <c r="U145" i="2" s="1"/>
  <c r="Q135" i="2"/>
  <c r="U135" i="2" s="1"/>
  <c r="Q133" i="2"/>
  <c r="U133" i="2" s="1"/>
  <c r="Q138" i="2"/>
  <c r="U138" i="2" s="1"/>
  <c r="Q146" i="2"/>
  <c r="U146" i="2" s="1"/>
  <c r="Q107" i="2"/>
  <c r="U107" i="2" s="1"/>
  <c r="Q99" i="2"/>
  <c r="U99" i="2" s="1"/>
  <c r="Q91" i="2"/>
  <c r="U91" i="2" s="1"/>
  <c r="Q48" i="2"/>
  <c r="U48" i="2" s="1"/>
  <c r="Q62" i="2"/>
  <c r="U62" i="2" s="1"/>
  <c r="Q54" i="2"/>
  <c r="U54" i="2" s="1"/>
  <c r="Q37" i="2"/>
  <c r="U37" i="2" s="1"/>
  <c r="Q33" i="2"/>
  <c r="U33" i="2" s="1"/>
  <c r="Q29" i="2"/>
  <c r="U29" i="2" s="1"/>
  <c r="Q193" i="2"/>
  <c r="U193" i="2" s="1"/>
  <c r="Q185" i="2"/>
  <c r="U185" i="2" s="1"/>
  <c r="Q181" i="2"/>
  <c r="U181" i="2" s="1"/>
  <c r="Q177" i="2"/>
  <c r="U177" i="2" s="1"/>
  <c r="Q153" i="2"/>
  <c r="U153" i="2" s="1"/>
  <c r="Q167" i="2"/>
  <c r="U167" i="2" s="1"/>
  <c r="Q172" i="2"/>
  <c r="U172" i="2" s="1"/>
  <c r="Q160" i="2"/>
  <c r="U160" i="2" s="1"/>
  <c r="Q155" i="2"/>
  <c r="U155" i="2" s="1"/>
  <c r="Q151" i="2"/>
  <c r="U151" i="2" s="1"/>
  <c r="Q143" i="2"/>
  <c r="U143" i="2" s="1"/>
  <c r="Q131" i="2"/>
  <c r="U131" i="2" s="1"/>
  <c r="Q134" i="2"/>
  <c r="U134" i="2" s="1"/>
  <c r="Q140" i="2"/>
  <c r="U140" i="2" s="1"/>
  <c r="Q106" i="2"/>
  <c r="U106" i="2" s="1"/>
  <c r="Q98" i="2"/>
  <c r="U98" i="2" s="1"/>
  <c r="Q90" i="2"/>
  <c r="U90" i="2" s="1"/>
  <c r="Q53" i="2"/>
  <c r="U53" i="2" s="1"/>
  <c r="Q45" i="2"/>
  <c r="U45" i="2" s="1"/>
  <c r="Q59" i="2"/>
  <c r="U59" i="2" s="1"/>
  <c r="Q51" i="2"/>
  <c r="U51" i="2" s="1"/>
  <c r="Q43" i="2"/>
  <c r="U43" i="2" s="1"/>
  <c r="Q192" i="2"/>
  <c r="U192" i="2" s="1"/>
  <c r="Q188" i="2"/>
  <c r="U188" i="2" s="1"/>
  <c r="Q184" i="2"/>
  <c r="U184" i="2" s="1"/>
  <c r="Q180" i="2"/>
  <c r="U180" i="2" s="1"/>
  <c r="Q176" i="2"/>
  <c r="U176" i="2" s="1"/>
  <c r="Q157" i="2"/>
  <c r="U157" i="2" s="1"/>
  <c r="Q171" i="2"/>
  <c r="U171" i="2" s="1"/>
  <c r="Q170" i="2"/>
  <c r="U170" i="2" s="1"/>
  <c r="Q165" i="2"/>
  <c r="U165" i="2" s="1"/>
  <c r="Q159" i="2"/>
  <c r="U159" i="2" s="1"/>
  <c r="Q154" i="2"/>
  <c r="U154" i="2" s="1"/>
  <c r="Q149" i="2"/>
  <c r="U149" i="2" s="1"/>
  <c r="Q141" i="2"/>
  <c r="U141" i="2" s="1"/>
  <c r="Q130" i="2"/>
  <c r="U130" i="2" s="1"/>
  <c r="Q136" i="2"/>
  <c r="U136" i="2" s="1"/>
  <c r="Q142" i="2"/>
  <c r="U142" i="2" s="1"/>
  <c r="Q103" i="2"/>
  <c r="U103" i="2" s="1"/>
  <c r="Q95" i="2"/>
  <c r="U95" i="2" s="1"/>
  <c r="Q22" i="2"/>
  <c r="U22" i="2" s="1"/>
  <c r="Q15" i="2"/>
  <c r="U15" i="2" s="1"/>
  <c r="Q10" i="2"/>
  <c r="U10" i="2" s="1"/>
  <c r="Q24" i="2"/>
  <c r="U24" i="2" s="1"/>
  <c r="Q32" i="2"/>
  <c r="U32" i="2" s="1"/>
  <c r="Q50" i="2"/>
  <c r="U50" i="2" s="1"/>
  <c r="Q60" i="2"/>
  <c r="U60" i="2" s="1"/>
  <c r="Q19" i="2"/>
  <c r="U19" i="2" s="1"/>
  <c r="Q27" i="2"/>
  <c r="U27" i="2" s="1"/>
  <c r="Q35" i="2"/>
  <c r="U35" i="2" s="1"/>
  <c r="Q73" i="2"/>
  <c r="U73" i="2" s="1"/>
  <c r="Q77" i="2"/>
  <c r="U77" i="2" s="1"/>
  <c r="Q81" i="2"/>
  <c r="U81" i="2" s="1"/>
  <c r="Q85" i="2"/>
  <c r="U85" i="2" s="1"/>
  <c r="Q89" i="2"/>
  <c r="U89" i="2" s="1"/>
  <c r="Q93" i="2"/>
  <c r="U93" i="2" s="1"/>
  <c r="Q97" i="2"/>
  <c r="U97" i="2" s="1"/>
  <c r="Q101" i="2"/>
  <c r="U101" i="2" s="1"/>
  <c r="Q105" i="2"/>
  <c r="U105" i="2" s="1"/>
  <c r="Q109" i="2"/>
  <c r="U109" i="2" s="1"/>
  <c r="Q113" i="2"/>
  <c r="U113" i="2" s="1"/>
  <c r="Q120" i="2"/>
  <c r="U120" i="2" s="1"/>
  <c r="Q124" i="2"/>
  <c r="U124" i="2" s="1"/>
  <c r="Q128" i="2"/>
  <c r="U128" i="2" s="1"/>
  <c r="Q67" i="2"/>
  <c r="U67" i="2" s="1"/>
  <c r="Q71" i="2"/>
  <c r="U71" i="2" s="1"/>
  <c r="Q74" i="2"/>
  <c r="U74" i="2" s="1"/>
  <c r="Q78" i="2"/>
  <c r="U78" i="2" s="1"/>
  <c r="Q82" i="2"/>
  <c r="U82" i="2" s="1"/>
  <c r="Q110" i="2"/>
  <c r="U110" i="2" s="1"/>
  <c r="Q114" i="2"/>
  <c r="U114" i="2" s="1"/>
  <c r="Q121" i="2"/>
  <c r="U121" i="2" s="1"/>
  <c r="Q125" i="2"/>
  <c r="U125" i="2" s="1"/>
  <c r="Q129" i="2"/>
  <c r="U129" i="2" s="1"/>
  <c r="Q64" i="2"/>
  <c r="U64" i="2" s="1"/>
  <c r="Q72" i="2"/>
  <c r="U72" i="2" s="1"/>
  <c r="Q75" i="2"/>
  <c r="U75" i="2" s="1"/>
  <c r="Q79" i="2"/>
  <c r="U79" i="2" s="1"/>
  <c r="Q83" i="2"/>
  <c r="U83" i="2" s="1"/>
  <c r="Q111" i="2"/>
  <c r="U111" i="2" s="1"/>
  <c r="Q115" i="2"/>
  <c r="U115" i="2" s="1"/>
  <c r="Q118" i="2"/>
  <c r="U118" i="2" s="1"/>
  <c r="Q122" i="2"/>
  <c r="U122" i="2" s="1"/>
  <c r="Q65" i="2"/>
  <c r="U65" i="2" s="1"/>
  <c r="Q69" i="2"/>
  <c r="U69" i="2" s="1"/>
  <c r="Q76" i="2"/>
  <c r="U76" i="2" s="1"/>
  <c r="Q80" i="2"/>
  <c r="U80" i="2" s="1"/>
  <c r="Q88" i="2"/>
  <c r="U88" i="2" s="1"/>
  <c r="Q92" i="2"/>
  <c r="U92" i="2" s="1"/>
  <c r="Q96" i="2"/>
  <c r="U96" i="2" s="1"/>
  <c r="Q104" i="2"/>
  <c r="U104" i="2" s="1"/>
  <c r="Q108" i="2"/>
  <c r="U108" i="2" s="1"/>
  <c r="Q112" i="2"/>
  <c r="U112" i="2" s="1"/>
  <c r="Q119" i="2"/>
  <c r="U119" i="2" s="1"/>
  <c r="Q123" i="2"/>
  <c r="U123" i="2" s="1"/>
  <c r="Q127" i="2"/>
  <c r="U127" i="2" s="1"/>
  <c r="A21" i="1"/>
  <c r="A18" i="1"/>
  <c r="A15" i="1"/>
  <c r="A11" i="1"/>
  <c r="A5" i="1"/>
  <c r="A3" i="1"/>
  <c r="V19" i="2" l="1"/>
  <c r="P16" i="2"/>
  <c r="R16" i="2" s="1"/>
  <c r="V16" i="2" s="1"/>
  <c r="P17" i="2"/>
  <c r="R17" i="2" s="1"/>
  <c r="V17" i="2" s="1"/>
  <c r="V22" i="2"/>
  <c r="R15" i="2"/>
  <c r="V15" i="2" s="1"/>
  <c r="R23" i="2"/>
  <c r="V23" i="2" s="1"/>
  <c r="V18" i="2"/>
  <c r="P20" i="2"/>
  <c r="R20" i="2" s="1"/>
  <c r="V20" i="2" s="1"/>
  <c r="P21" i="2"/>
  <c r="R21" i="2" s="1"/>
  <c r="V21" i="2" s="1"/>
  <c r="Q14" i="2"/>
  <c r="U14" i="2" s="1"/>
  <c r="P12" i="2"/>
  <c r="R12" i="2" s="1"/>
  <c r="V12" i="2" s="1"/>
  <c r="P11" i="2"/>
  <c r="R11" i="2" s="1"/>
  <c r="V11" i="2" s="1"/>
  <c r="R10" i="2"/>
  <c r="P9" i="2"/>
  <c r="R9" i="2"/>
  <c r="V9" i="2" s="1"/>
  <c r="P7" i="2"/>
  <c r="R7" i="2" s="1"/>
  <c r="V7" i="2" s="1"/>
  <c r="V10" i="2"/>
  <c r="P8" i="2"/>
  <c r="R8" i="2" s="1"/>
  <c r="V8" i="2" s="1"/>
  <c r="R6" i="2"/>
  <c r="V6" i="2" s="1"/>
  <c r="P13" i="2"/>
  <c r="R13" i="2" s="1"/>
  <c r="V13" i="2" s="1"/>
  <c r="V66" i="4"/>
  <c r="V43" i="4"/>
  <c r="V42" i="4"/>
  <c r="P10" i="4"/>
  <c r="R10" i="4" s="1"/>
  <c r="P79" i="4"/>
  <c r="R79" i="4" s="1"/>
  <c r="V79" i="4" s="1"/>
  <c r="P20" i="4"/>
  <c r="R20" i="4" s="1"/>
  <c r="V20" i="4" s="1"/>
  <c r="P28" i="4"/>
  <c r="R28" i="4" s="1"/>
  <c r="V28" i="4" s="1"/>
  <c r="P43" i="4"/>
  <c r="R43" i="4" s="1"/>
  <c r="P59" i="4"/>
  <c r="R59" i="4" s="1"/>
  <c r="V59" i="4" s="1"/>
  <c r="P78" i="4"/>
  <c r="R78" i="4" s="1"/>
  <c r="V78" i="4" s="1"/>
  <c r="R61" i="4"/>
  <c r="V61" i="4" s="1"/>
  <c r="P17" i="4"/>
  <c r="R17" i="4" s="1"/>
  <c r="V17" i="4" s="1"/>
  <c r="P27" i="4"/>
  <c r="R27" i="4" s="1"/>
  <c r="V27" i="4" s="1"/>
  <c r="P72" i="4"/>
  <c r="R72" i="4" s="1"/>
  <c r="V72" i="4" s="1"/>
  <c r="P52" i="4"/>
  <c r="R52" i="4" s="1"/>
  <c r="V52" i="4" s="1"/>
  <c r="P42" i="4"/>
  <c r="R42" i="4" s="1"/>
  <c r="P66" i="4"/>
  <c r="R66" i="4" s="1"/>
  <c r="P8" i="4"/>
  <c r="R8" i="4" s="1"/>
  <c r="V8" i="4" s="1"/>
  <c r="V88" i="4"/>
  <c r="R57" i="4"/>
  <c r="V57" i="4" s="1"/>
  <c r="P22" i="4"/>
  <c r="R22" i="4" s="1"/>
  <c r="V22" i="4" s="1"/>
  <c r="P30" i="4"/>
  <c r="R30" i="4" s="1"/>
  <c r="V30" i="4" s="1"/>
  <c r="P48" i="4"/>
  <c r="R48" i="4" s="1"/>
  <c r="V48" i="4" s="1"/>
  <c r="R64" i="4"/>
  <c r="V64" i="4" s="1"/>
  <c r="P76" i="4"/>
  <c r="R76" i="4" s="1"/>
  <c r="V76" i="4" s="1"/>
  <c r="P19" i="4"/>
  <c r="R19" i="4" s="1"/>
  <c r="V19" i="4" s="1"/>
  <c r="P33" i="4"/>
  <c r="R33" i="4" s="1"/>
  <c r="V33" i="4" s="1"/>
  <c r="P63" i="4"/>
  <c r="R63" i="4" s="1"/>
  <c r="V63" i="4" s="1"/>
  <c r="P69" i="4"/>
  <c r="R69" i="4" s="1"/>
  <c r="V69" i="4" s="1"/>
  <c r="V40" i="4"/>
  <c r="V38" i="4"/>
  <c r="Q83" i="4"/>
  <c r="U83" i="4" s="1"/>
  <c r="P83" i="4"/>
  <c r="Q93" i="4"/>
  <c r="U93" i="4" s="1"/>
  <c r="P93" i="4"/>
  <c r="R93" i="4" s="1"/>
  <c r="Q37" i="4"/>
  <c r="U37" i="4" s="1"/>
  <c r="P37" i="4"/>
  <c r="R100" i="4"/>
  <c r="V100" i="4" s="1"/>
  <c r="R85" i="4"/>
  <c r="V85" i="4" s="1"/>
  <c r="P98" i="4"/>
  <c r="R98" i="4" s="1"/>
  <c r="V98" i="4" s="1"/>
  <c r="P29" i="4"/>
  <c r="R29" i="4" s="1"/>
  <c r="V29" i="4" s="1"/>
  <c r="R81" i="4"/>
  <c r="V81" i="4" s="1"/>
  <c r="Q80" i="4"/>
  <c r="U80" i="4" s="1"/>
  <c r="P80" i="4"/>
  <c r="Q99" i="4"/>
  <c r="U99" i="4" s="1"/>
  <c r="P99" i="4"/>
  <c r="R99" i="4" s="1"/>
  <c r="Q44" i="4"/>
  <c r="U44" i="4" s="1"/>
  <c r="P44" i="4"/>
  <c r="R87" i="4"/>
  <c r="V87" i="4" s="1"/>
  <c r="P71" i="4"/>
  <c r="R71" i="4" s="1"/>
  <c r="V71" i="4" s="1"/>
  <c r="P95" i="4"/>
  <c r="R95" i="4" s="1"/>
  <c r="V95" i="4" s="1"/>
  <c r="P90" i="4"/>
  <c r="R90" i="4" s="1"/>
  <c r="V90" i="4" s="1"/>
  <c r="P50" i="4"/>
  <c r="R50" i="4" s="1"/>
  <c r="V50" i="4" s="1"/>
  <c r="P89" i="4"/>
  <c r="R89" i="4" s="1"/>
  <c r="V89" i="4" s="1"/>
  <c r="P35" i="4"/>
  <c r="R35" i="4" s="1"/>
  <c r="V35" i="4" s="1"/>
  <c r="Q96" i="4"/>
  <c r="U96" i="4" s="1"/>
  <c r="P96" i="4"/>
  <c r="Q53" i="4"/>
  <c r="U53" i="4" s="1"/>
  <c r="P53" i="4"/>
  <c r="R53" i="4" s="1"/>
  <c r="R47" i="4"/>
  <c r="V47" i="4" s="1"/>
  <c r="R40" i="4"/>
  <c r="P62" i="4"/>
  <c r="R62" i="4" s="1"/>
  <c r="V62" i="4" s="1"/>
  <c r="P9" i="4"/>
  <c r="R9" i="4" s="1"/>
  <c r="V9" i="4" s="1"/>
  <c r="R49" i="4"/>
  <c r="V49" i="4" s="1"/>
  <c r="R84" i="4"/>
  <c r="V84" i="4" s="1"/>
  <c r="R91" i="4"/>
  <c r="V91" i="4" s="1"/>
  <c r="P92" i="4"/>
  <c r="R92" i="4" s="1"/>
  <c r="V92" i="4" s="1"/>
  <c r="P65" i="4"/>
  <c r="R65" i="4" s="1"/>
  <c r="V65" i="4" s="1"/>
  <c r="P38" i="4"/>
  <c r="R38" i="4" s="1"/>
  <c r="P75" i="4"/>
  <c r="R75" i="4" s="1"/>
  <c r="V75" i="4" s="1"/>
  <c r="P94" i="4"/>
  <c r="R94" i="4" s="1"/>
  <c r="V94" i="4" s="1"/>
  <c r="P86" i="4"/>
  <c r="R86" i="4" s="1"/>
  <c r="V86" i="4" s="1"/>
  <c r="P39" i="4"/>
  <c r="R39" i="4" s="1"/>
  <c r="V39" i="4" s="1"/>
  <c r="P55" i="4"/>
  <c r="R55" i="4" s="1"/>
  <c r="V55" i="4" s="1"/>
  <c r="V10" i="4"/>
  <c r="P11" i="4"/>
  <c r="R11" i="4" s="1"/>
  <c r="V11" i="4" s="1"/>
  <c r="P6" i="4"/>
  <c r="R6" i="4" s="1"/>
  <c r="V6" i="4" s="1"/>
  <c r="P12" i="4"/>
  <c r="R12" i="4" s="1"/>
  <c r="V12" i="4" s="1"/>
  <c r="P7" i="4"/>
  <c r="R7" i="4" s="1"/>
  <c r="V7" i="4" s="1"/>
  <c r="R41" i="3"/>
  <c r="V41" i="3" s="1"/>
  <c r="P101" i="3"/>
  <c r="R101" i="3" s="1"/>
  <c r="Q86" i="3"/>
  <c r="U86" i="3" s="1"/>
  <c r="P70" i="3"/>
  <c r="R70" i="3" s="1"/>
  <c r="V70" i="3" s="1"/>
  <c r="P43" i="3"/>
  <c r="R43" i="3" s="1"/>
  <c r="V43" i="3" s="1"/>
  <c r="P23" i="3"/>
  <c r="R23" i="3" s="1"/>
  <c r="V23" i="3" s="1"/>
  <c r="P112" i="3"/>
  <c r="R112" i="3" s="1"/>
  <c r="V112" i="3" s="1"/>
  <c r="R29" i="3"/>
  <c r="V29" i="3" s="1"/>
  <c r="R22" i="3"/>
  <c r="V22" i="3" s="1"/>
  <c r="R104" i="3"/>
  <c r="P106" i="3"/>
  <c r="Q87" i="3"/>
  <c r="U87" i="3" s="1"/>
  <c r="Q75" i="3"/>
  <c r="U75" i="3" s="1"/>
  <c r="R19" i="3"/>
  <c r="V19" i="3" s="1"/>
  <c r="P35" i="3"/>
  <c r="R35" i="3" s="1"/>
  <c r="V35" i="3" s="1"/>
  <c r="P34" i="3"/>
  <c r="P18" i="3"/>
  <c r="R18" i="3" s="1"/>
  <c r="V18" i="3" s="1"/>
  <c r="P21" i="3"/>
  <c r="P42" i="3"/>
  <c r="R42" i="3" s="1"/>
  <c r="V42" i="3" s="1"/>
  <c r="P56" i="3"/>
  <c r="R56" i="3" s="1"/>
  <c r="V56" i="3" s="1"/>
  <c r="R111" i="3"/>
  <c r="P57" i="3"/>
  <c r="R57" i="3" s="1"/>
  <c r="V57" i="3" s="1"/>
  <c r="P67" i="3"/>
  <c r="R67" i="3" s="1"/>
  <c r="V67" i="3" s="1"/>
  <c r="P51" i="3"/>
  <c r="R51" i="3" s="1"/>
  <c r="V51" i="3" s="1"/>
  <c r="P37" i="3"/>
  <c r="R37" i="3" s="1"/>
  <c r="V37" i="3" s="1"/>
  <c r="P6" i="3"/>
  <c r="R6" i="3" s="1"/>
  <c r="V6" i="3" s="1"/>
  <c r="P9" i="3"/>
  <c r="R9" i="3" s="1"/>
  <c r="V9" i="3" s="1"/>
  <c r="P17" i="3"/>
  <c r="R17" i="3" s="1"/>
  <c r="V17" i="3" s="1"/>
  <c r="P8" i="3"/>
  <c r="R8" i="3" s="1"/>
  <c r="V8" i="3" s="1"/>
  <c r="P16" i="3"/>
  <c r="P12" i="3"/>
  <c r="R12" i="3" s="1"/>
  <c r="V12" i="3" s="1"/>
  <c r="R34" i="3"/>
  <c r="V34" i="3" s="1"/>
  <c r="P25" i="3"/>
  <c r="R16" i="3"/>
  <c r="V16" i="3" s="1"/>
  <c r="R54" i="3"/>
  <c r="V54" i="3" s="1"/>
  <c r="P38" i="3"/>
  <c r="R38" i="3" s="1"/>
  <c r="V38" i="3" s="1"/>
  <c r="P40" i="3"/>
  <c r="R40" i="3" s="1"/>
  <c r="V40" i="3" s="1"/>
  <c r="R39" i="3"/>
  <c r="V39" i="3" s="1"/>
  <c r="R73" i="3"/>
  <c r="V73" i="3" s="1"/>
  <c r="P72" i="3"/>
  <c r="R72" i="3" s="1"/>
  <c r="V72" i="3" s="1"/>
  <c r="R75" i="3"/>
  <c r="V75" i="3" s="1"/>
  <c r="P76" i="3"/>
  <c r="R76" i="3" s="1"/>
  <c r="V76" i="3" s="1"/>
  <c r="P60" i="3"/>
  <c r="R60" i="3" s="1"/>
  <c r="V60" i="3" s="1"/>
  <c r="P96" i="3"/>
  <c r="R96" i="3" s="1"/>
  <c r="P93" i="3"/>
  <c r="R93" i="3" s="1"/>
  <c r="P92" i="3"/>
  <c r="R92" i="3" s="1"/>
  <c r="V92" i="3" s="1"/>
  <c r="P98" i="3"/>
  <c r="R98" i="3" s="1"/>
  <c r="V98" i="3" s="1"/>
  <c r="R120" i="3"/>
  <c r="V120" i="3" s="1"/>
  <c r="V115" i="3"/>
  <c r="R103" i="3"/>
  <c r="V103" i="3" s="1"/>
  <c r="V111" i="3"/>
  <c r="V104" i="3"/>
  <c r="V123" i="3"/>
  <c r="P119" i="3"/>
  <c r="R119" i="3" s="1"/>
  <c r="V119" i="3" s="1"/>
  <c r="R118" i="3"/>
  <c r="V118" i="3" s="1"/>
  <c r="R108" i="3"/>
  <c r="V108" i="3" s="1"/>
  <c r="V110" i="3"/>
  <c r="R107" i="3"/>
  <c r="V107" i="3" s="1"/>
  <c r="R90" i="3"/>
  <c r="V90" i="3" s="1"/>
  <c r="P105" i="3"/>
  <c r="R105" i="3" s="1"/>
  <c r="V105" i="3" s="1"/>
  <c r="R113" i="3"/>
  <c r="V113" i="3" s="1"/>
  <c r="P121" i="3"/>
  <c r="R121" i="3" s="1"/>
  <c r="V121" i="3" s="1"/>
  <c r="V101" i="3"/>
  <c r="P82" i="3"/>
  <c r="R82" i="3" s="1"/>
  <c r="V82" i="3" s="1"/>
  <c r="P78" i="3"/>
  <c r="R78" i="3" s="1"/>
  <c r="V78" i="3" s="1"/>
  <c r="P63" i="3"/>
  <c r="R63" i="3" s="1"/>
  <c r="V63" i="3" s="1"/>
  <c r="P89" i="3"/>
  <c r="R89" i="3" s="1"/>
  <c r="V89" i="3" s="1"/>
  <c r="P80" i="3"/>
  <c r="R80" i="3" s="1"/>
  <c r="V80" i="3" s="1"/>
  <c r="P49" i="3"/>
  <c r="R49" i="3" s="1"/>
  <c r="V49" i="3" s="1"/>
  <c r="P53" i="3"/>
  <c r="R53" i="3" s="1"/>
  <c r="V53" i="3" s="1"/>
  <c r="V93" i="3"/>
  <c r="R83" i="3"/>
  <c r="V83" i="3" s="1"/>
  <c r="P58" i="3"/>
  <c r="R58" i="3" s="1"/>
  <c r="V58" i="3" s="1"/>
  <c r="R117" i="3"/>
  <c r="V117" i="3" s="1"/>
  <c r="R94" i="3"/>
  <c r="V94" i="3" s="1"/>
  <c r="P69" i="3"/>
  <c r="R69" i="3" s="1"/>
  <c r="V69" i="3" s="1"/>
  <c r="P45" i="3"/>
  <c r="R45" i="3" s="1"/>
  <c r="V45" i="3" s="1"/>
  <c r="R25" i="3"/>
  <c r="V25" i="3" s="1"/>
  <c r="P11" i="3"/>
  <c r="R11" i="3" s="1"/>
  <c r="P46" i="3"/>
  <c r="R46" i="3" s="1"/>
  <c r="V46" i="3" s="1"/>
  <c r="P102" i="3"/>
  <c r="R102" i="3" s="1"/>
  <c r="V102" i="3" s="1"/>
  <c r="P84" i="3"/>
  <c r="R84" i="3" s="1"/>
  <c r="V84" i="3" s="1"/>
  <c r="P100" i="3"/>
  <c r="R100" i="3" s="1"/>
  <c r="V100" i="3" s="1"/>
  <c r="P74" i="3"/>
  <c r="R74" i="3" s="1"/>
  <c r="V74" i="3" s="1"/>
  <c r="P109" i="3"/>
  <c r="R109" i="3" s="1"/>
  <c r="V109" i="3" s="1"/>
  <c r="R81" i="3"/>
  <c r="V81" i="3" s="1"/>
  <c r="P62" i="3"/>
  <c r="R62" i="3" s="1"/>
  <c r="V62" i="3" s="1"/>
  <c r="V77" i="3"/>
  <c r="P31" i="3"/>
  <c r="R31" i="3" s="1"/>
  <c r="V31" i="3" s="1"/>
  <c r="P30" i="3"/>
  <c r="R30" i="3" s="1"/>
  <c r="V30" i="3" s="1"/>
  <c r="R21" i="3"/>
  <c r="V21" i="3" s="1"/>
  <c r="P50" i="3"/>
  <c r="R50" i="3" s="1"/>
  <c r="V50" i="3" s="1"/>
  <c r="P52" i="3"/>
  <c r="R52" i="3" s="1"/>
  <c r="V52" i="3" s="1"/>
  <c r="P68" i="3"/>
  <c r="R68" i="3" s="1"/>
  <c r="V68" i="3" s="1"/>
  <c r="V96" i="3"/>
  <c r="P88" i="3"/>
  <c r="R88" i="3" s="1"/>
  <c r="V88" i="3" s="1"/>
  <c r="P59" i="3"/>
  <c r="R59" i="3" s="1"/>
  <c r="V59" i="3" s="1"/>
  <c r="R65" i="3"/>
  <c r="V65" i="3" s="1"/>
  <c r="P85" i="3"/>
  <c r="R85" i="3" s="1"/>
  <c r="V85" i="3" s="1"/>
  <c r="R99" i="3"/>
  <c r="V99" i="3" s="1"/>
  <c r="R106" i="3"/>
  <c r="V106" i="3" s="1"/>
  <c r="R114" i="3"/>
  <c r="V114" i="3" s="1"/>
  <c r="R122" i="3"/>
  <c r="V122" i="3" s="1"/>
  <c r="V97" i="3"/>
  <c r="P55" i="3"/>
  <c r="R55" i="3" s="1"/>
  <c r="V55" i="3" s="1"/>
  <c r="R95" i="3"/>
  <c r="V95" i="3" s="1"/>
  <c r="P64" i="3"/>
  <c r="R64" i="3" s="1"/>
  <c r="V64" i="3" s="1"/>
  <c r="P47" i="3"/>
  <c r="R47" i="3" s="1"/>
  <c r="V47" i="3" s="1"/>
  <c r="P91" i="3"/>
  <c r="R91" i="3" s="1"/>
  <c r="V91" i="3" s="1"/>
  <c r="P13" i="3"/>
  <c r="R13" i="3" s="1"/>
  <c r="V13" i="3" s="1"/>
  <c r="Q20" i="3"/>
  <c r="U20" i="3" s="1"/>
  <c r="P15" i="3"/>
  <c r="R15" i="3" s="1"/>
  <c r="V15" i="3" s="1"/>
  <c r="P27" i="3"/>
  <c r="R27" i="3" s="1"/>
  <c r="V27" i="3" s="1"/>
  <c r="V11" i="3"/>
  <c r="P7" i="3"/>
  <c r="R7" i="3" s="1"/>
  <c r="V7" i="3" s="1"/>
  <c r="P10" i="3"/>
  <c r="R10" i="3" s="1"/>
  <c r="V10" i="3" s="1"/>
  <c r="P36" i="3"/>
  <c r="R36" i="3" s="1"/>
  <c r="V36" i="3" s="1"/>
  <c r="R32" i="3"/>
  <c r="V32" i="3" s="1"/>
  <c r="R24" i="3"/>
  <c r="V24" i="3" s="1"/>
  <c r="R14" i="2" l="1"/>
  <c r="V14" i="2" s="1"/>
  <c r="R44" i="4"/>
  <c r="R80" i="4"/>
  <c r="V80" i="4"/>
  <c r="V93" i="4"/>
  <c r="V44" i="4"/>
  <c r="V53" i="4"/>
  <c r="R96" i="4"/>
  <c r="V96" i="4" s="1"/>
  <c r="V99" i="4"/>
  <c r="R37" i="4"/>
  <c r="V37" i="4" s="1"/>
  <c r="R83" i="4"/>
  <c r="V83" i="4" s="1"/>
  <c r="R86" i="3"/>
  <c r="V86" i="3" s="1"/>
  <c r="R87" i="3"/>
  <c r="V87" i="3" s="1"/>
  <c r="R20" i="3"/>
  <c r="V20" i="3" s="1"/>
</calcChain>
</file>

<file path=xl/sharedStrings.xml><?xml version="1.0" encoding="utf-8"?>
<sst xmlns="http://schemas.openxmlformats.org/spreadsheetml/2006/main" count="867" uniqueCount="117">
  <si>
    <t>Radiocrómica</t>
  </si>
  <si>
    <t>Tipo</t>
  </si>
  <si>
    <t>EBT3-unl</t>
  </si>
  <si>
    <t>Energía [MeV]</t>
  </si>
  <si>
    <t>I_inicio [pA]</t>
  </si>
  <si>
    <t>I_fin [pA]</t>
  </si>
  <si>
    <t>4b</t>
  </si>
  <si>
    <t>EBT3</t>
  </si>
  <si>
    <t>EBT2</t>
  </si>
  <si>
    <t>Info</t>
  </si>
  <si>
    <t>5-lado1</t>
  </si>
  <si>
    <t>5-lado2</t>
  </si>
  <si>
    <t>5B</t>
  </si>
  <si>
    <t>STD</t>
  </si>
  <si>
    <t>Sí</t>
  </si>
  <si>
    <t>Rad1</t>
  </si>
  <si>
    <t>sigmaXY(mm)</t>
  </si>
  <si>
    <t>+-</t>
  </si>
  <si>
    <t>Tiempo (s)</t>
  </si>
  <si>
    <t>E_inFilm (MeV)</t>
  </si>
  <si>
    <t>meanD_r0.3mm</t>
  </si>
  <si>
    <t>#Prot</t>
  </si>
  <si>
    <t>Predicted dose w (Gy)</t>
  </si>
  <si>
    <t>Composición: 14 µm thick active layer on top of a single 125 µm polyester substrate.</t>
  </si>
  <si>
    <t>Edep_r0.3 (MeV)</t>
  </si>
  <si>
    <t>Radio(mm)</t>
  </si>
  <si>
    <t>Grosor (um)</t>
  </si>
  <si>
    <t>Vol (cm3)</t>
  </si>
  <si>
    <t>Masa (kg)</t>
  </si>
  <si>
    <t>LET (MeV/um)</t>
  </si>
  <si>
    <t>Intensidad (pA)</t>
  </si>
  <si>
    <t>dI (pA)</t>
  </si>
  <si>
    <t>Carga (pC)</t>
  </si>
  <si>
    <t>MeasDose / PredDose</t>
  </si>
  <si>
    <t>Rad2</t>
  </si>
  <si>
    <t>Rad3</t>
  </si>
  <si>
    <t>Rad4</t>
  </si>
  <si>
    <t>Rad6</t>
  </si>
  <si>
    <t>Rad7</t>
  </si>
  <si>
    <t>Rad8</t>
  </si>
  <si>
    <t>Rad9</t>
  </si>
  <si>
    <t>Rad10</t>
  </si>
  <si>
    <t>Rad11</t>
  </si>
  <si>
    <t>Rad12</t>
  </si>
  <si>
    <t>Rad13</t>
  </si>
  <si>
    <t>Rad14</t>
  </si>
  <si>
    <t>Rad15</t>
  </si>
  <si>
    <t>Rad16</t>
  </si>
  <si>
    <t>Rad17</t>
  </si>
  <si>
    <t>Rad18</t>
  </si>
  <si>
    <t>fA</t>
  </si>
  <si>
    <t>∆fA</t>
  </si>
  <si>
    <t>∆ #Prot</t>
  </si>
  <si>
    <t>∆Edep (MeV)</t>
  </si>
  <si>
    <t>∆PredD (Gy)</t>
  </si>
  <si>
    <t>∆Ratio</t>
  </si>
  <si>
    <r>
      <t xml:space="preserve">Composición: 30  µm thick active layer with a total of 80 </t>
    </r>
    <r>
      <rPr>
        <u/>
        <sz val="12"/>
        <color theme="1"/>
        <rFont val="Calibri (Cuerpo)"/>
      </rPr>
      <t>um overcoat with different layers</t>
    </r>
  </si>
  <si>
    <t>Rad5</t>
  </si>
  <si>
    <t>Rad5b</t>
  </si>
  <si>
    <t>LET (MeV/cm)</t>
  </si>
  <si>
    <t>Si</t>
  </si>
  <si>
    <t>Seguramente fuera irradiada por el Lado2</t>
  </si>
  <si>
    <r>
      <t xml:space="preserve">Composición: 28  µm thick active layer with a total of 125 </t>
    </r>
    <r>
      <rPr>
        <u/>
        <sz val="12"/>
        <color theme="1"/>
        <rFont val="Calibri (Cuerpo)"/>
      </rPr>
      <t>um overcoat with different layers</t>
    </r>
  </si>
  <si>
    <t>Rad4b</t>
  </si>
  <si>
    <t>Polyester</t>
  </si>
  <si>
    <t>H</t>
  </si>
  <si>
    <t>C</t>
  </si>
  <si>
    <t>Li</t>
  </si>
  <si>
    <t>N</t>
  </si>
  <si>
    <t>O</t>
  </si>
  <si>
    <t>Cl</t>
  </si>
  <si>
    <t>K</t>
  </si>
  <si>
    <t>Br</t>
  </si>
  <si>
    <t>Adhesive</t>
  </si>
  <si>
    <t>Surface</t>
  </si>
  <si>
    <t>Active Layer</t>
  </si>
  <si>
    <t>Density</t>
  </si>
  <si>
    <t>Atomic composition</t>
  </si>
  <si>
    <t>SUMA</t>
  </si>
  <si>
    <t>in weight composition</t>
  </si>
  <si>
    <t>in weight composition / sum</t>
  </si>
  <si>
    <t>DONE</t>
  </si>
  <si>
    <t>0.09555	0.00903	0.57812	0.00228	0.27838	0.01730	0.00636	0.01299</t>
  </si>
  <si>
    <t>Pos</t>
  </si>
  <si>
    <t>X</t>
  </si>
  <si>
    <t>E</t>
  </si>
  <si>
    <t>Rad</t>
  </si>
  <si>
    <t>Sigma(mm)</t>
  </si>
  <si>
    <t>dSigma(mm)</t>
  </si>
  <si>
    <t>Los rojos mirarlos con DDD a ver si valen de algo</t>
  </si>
  <si>
    <t>FINAL VALUES</t>
  </si>
  <si>
    <t>Tiene cero</t>
  </si>
  <si>
    <t>NO</t>
  </si>
  <si>
    <t>Error 3-5</t>
  </si>
  <si>
    <t>7low</t>
  </si>
  <si>
    <t>1 Xlo</t>
  </si>
  <si>
    <t>2 Ylo</t>
  </si>
  <si>
    <t>7high</t>
  </si>
  <si>
    <t>Rad 1</t>
  </si>
  <si>
    <t>8 low</t>
  </si>
  <si>
    <t>8 high</t>
  </si>
  <si>
    <t>9 low</t>
  </si>
  <si>
    <t>9 high</t>
  </si>
  <si>
    <t>Rad 2</t>
  </si>
  <si>
    <t>Especiales Rad1 y Rad2 posiciones 7-8-9</t>
  </si>
  <si>
    <t>Volver a hacer en modo CRUZ</t>
  </si>
  <si>
    <t>Xlo</t>
  </si>
  <si>
    <t>Ylo</t>
  </si>
  <si>
    <t>w</t>
  </si>
  <si>
    <t>wv</t>
  </si>
  <si>
    <t>10 low</t>
  </si>
  <si>
    <t>10 high</t>
  </si>
  <si>
    <t>11 low</t>
  </si>
  <si>
    <t>11 high</t>
  </si>
  <si>
    <t>Rad6 y Rad9</t>
  </si>
  <si>
    <t>Pasamos</t>
  </si>
  <si>
    <t>5b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</si>
</sst>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0"/>
    <numFmt numFmtId="169" formatCode="0.0000"/>
  </numFmts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"/>
      <name val="Calibri (Cuerpo)"/>
    </font>
    <font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0" fontId="2" fillId="0" borderId="0" xfId="0" applyFont="1"/>
    <xf numFmtId="0" fontId="2" fillId="0" borderId="0" xfId="0" quotePrefix="1" applyFont="1"/>
    <xf numFmtId="164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2" xfId="0" applyBorder="1"/>
    <xf numFmtId="165" fontId="0" fillId="0" borderId="2" xfId="0" applyNumberFormat="1" applyBorder="1"/>
    <xf numFmtId="2" fontId="0" fillId="0" borderId="2" xfId="0" applyNumberFormat="1" applyBorder="1"/>
    <xf numFmtId="11" fontId="0" fillId="0" borderId="2" xfId="0" applyNumberFormat="1" applyBorder="1"/>
    <xf numFmtId="1" fontId="0" fillId="0" borderId="2" xfId="0" applyNumberFormat="1" applyBorder="1"/>
    <xf numFmtId="164" fontId="0" fillId="0" borderId="3" xfId="0" applyNumberFormat="1" applyBorder="1"/>
    <xf numFmtId="0" fontId="0" fillId="0" borderId="4" xfId="0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1" fontId="0" fillId="0" borderId="0" xfId="0" applyNumberFormat="1" applyBorder="1"/>
    <xf numFmtId="1" fontId="0" fillId="0" borderId="0" xfId="0" applyNumberFormat="1" applyBorder="1"/>
    <xf numFmtId="164" fontId="0" fillId="0" borderId="5" xfId="0" applyNumberFormat="1" applyBorder="1"/>
    <xf numFmtId="0" fontId="1" fillId="0" borderId="4" xfId="0" applyFont="1" applyBorder="1"/>
    <xf numFmtId="0" fontId="1" fillId="0" borderId="0" xfId="0" applyFont="1" applyBorder="1"/>
    <xf numFmtId="165" fontId="1" fillId="0" borderId="0" xfId="0" applyNumberFormat="1" applyFont="1" applyBorder="1"/>
    <xf numFmtId="2" fontId="1" fillId="0" borderId="0" xfId="0" applyNumberFormat="1" applyFont="1" applyBorder="1"/>
    <xf numFmtId="11" fontId="1" fillId="0" borderId="0" xfId="0" applyNumberFormat="1" applyFont="1" applyBorder="1"/>
    <xf numFmtId="1" fontId="1" fillId="0" borderId="0" xfId="0" applyNumberFormat="1" applyFont="1" applyBorder="1"/>
    <xf numFmtId="0" fontId="1" fillId="0" borderId="6" xfId="0" applyFont="1" applyBorder="1"/>
    <xf numFmtId="0" fontId="1" fillId="0" borderId="7" xfId="0" applyFont="1" applyBorder="1"/>
    <xf numFmtId="165" fontId="1" fillId="0" borderId="7" xfId="0" applyNumberFormat="1" applyFont="1" applyBorder="1"/>
    <xf numFmtId="2" fontId="1" fillId="0" borderId="7" xfId="0" applyNumberFormat="1" applyFont="1" applyBorder="1"/>
    <xf numFmtId="11" fontId="1" fillId="0" borderId="7" xfId="0" applyNumberFormat="1" applyFont="1" applyBorder="1"/>
    <xf numFmtId="1" fontId="1" fillId="0" borderId="7" xfId="0" applyNumberFormat="1" applyFont="1" applyBorder="1"/>
    <xf numFmtId="164" fontId="0" fillId="0" borderId="8" xfId="0" applyNumberFormat="1" applyBorder="1"/>
    <xf numFmtId="0" fontId="0" fillId="0" borderId="4" xfId="0" applyFill="1" applyBorder="1"/>
    <xf numFmtId="0" fontId="0" fillId="0" borderId="0" xfId="0" applyFill="1" applyBorder="1"/>
    <xf numFmtId="0" fontId="0" fillId="0" borderId="1" xfId="0" applyFill="1" applyBorder="1"/>
    <xf numFmtId="0" fontId="0" fillId="0" borderId="6" xfId="0" applyFill="1" applyBorder="1"/>
    <xf numFmtId="165" fontId="0" fillId="0" borderId="7" xfId="0" applyNumberFormat="1" applyBorder="1"/>
    <xf numFmtId="2" fontId="0" fillId="0" borderId="7" xfId="0" applyNumberFormat="1" applyBorder="1"/>
    <xf numFmtId="11" fontId="0" fillId="0" borderId="7" xfId="0" applyNumberFormat="1" applyBorder="1"/>
    <xf numFmtId="0" fontId="0" fillId="0" borderId="7" xfId="0" applyBorder="1"/>
    <xf numFmtId="0" fontId="1" fillId="0" borderId="4" xfId="0" applyFont="1" applyFill="1" applyBorder="1"/>
    <xf numFmtId="164" fontId="1" fillId="0" borderId="5" xfId="0" applyNumberFormat="1" applyFont="1" applyBorder="1"/>
    <xf numFmtId="0" fontId="1" fillId="0" borderId="6" xfId="0" applyFont="1" applyFill="1" applyBorder="1"/>
    <xf numFmtId="164" fontId="1" fillId="0" borderId="8" xfId="0" applyNumberFormat="1" applyFont="1" applyBorder="1"/>
    <xf numFmtId="165" fontId="0" fillId="0" borderId="0" xfId="0" applyNumberFormat="1" applyFill="1" applyBorder="1"/>
    <xf numFmtId="0" fontId="0" fillId="0" borderId="2" xfId="0" applyFill="1" applyBorder="1"/>
    <xf numFmtId="165" fontId="0" fillId="0" borderId="2" xfId="0" applyNumberFormat="1" applyBorder="1" applyAlignment="1">
      <alignment horizontal="right"/>
    </xf>
    <xf numFmtId="165" fontId="0" fillId="0" borderId="2" xfId="0" applyNumberFormat="1" applyFill="1" applyBorder="1"/>
    <xf numFmtId="165" fontId="0" fillId="0" borderId="0" xfId="0" applyNumberFormat="1" applyBorder="1" applyAlignment="1">
      <alignment horizontal="right"/>
    </xf>
    <xf numFmtId="0" fontId="0" fillId="0" borderId="7" xfId="0" applyFill="1" applyBorder="1"/>
    <xf numFmtId="165" fontId="0" fillId="0" borderId="7" xfId="0" applyNumberFormat="1" applyBorder="1" applyAlignment="1">
      <alignment horizontal="right"/>
    </xf>
    <xf numFmtId="165" fontId="0" fillId="0" borderId="7" xfId="0" applyNumberFormat="1" applyFill="1" applyBorder="1"/>
    <xf numFmtId="1" fontId="0" fillId="0" borderId="7" xfId="0" applyNumberFormat="1" applyBorder="1"/>
    <xf numFmtId="0" fontId="1" fillId="0" borderId="0" xfId="0" applyFont="1" applyFill="1" applyBorder="1"/>
    <xf numFmtId="165" fontId="1" fillId="0" borderId="0" xfId="0" applyNumberFormat="1" applyFont="1" applyBorder="1" applyAlignment="1">
      <alignment horizontal="right"/>
    </xf>
    <xf numFmtId="165" fontId="1" fillId="0" borderId="0" xfId="0" applyNumberFormat="1" applyFont="1" applyFill="1" applyBorder="1"/>
    <xf numFmtId="164" fontId="0" fillId="0" borderId="2" xfId="0" applyNumberFormat="1" applyBorder="1"/>
    <xf numFmtId="164" fontId="1" fillId="0" borderId="0" xfId="0" applyNumberFormat="1" applyFont="1" applyBorder="1"/>
    <xf numFmtId="0" fontId="0" fillId="0" borderId="0" xfId="0" applyFont="1" applyFill="1" applyBorder="1"/>
    <xf numFmtId="165" fontId="0" fillId="0" borderId="0" xfId="0" applyNumberFormat="1" applyFont="1" applyBorder="1"/>
    <xf numFmtId="165" fontId="0" fillId="0" borderId="0" xfId="0" applyNumberFormat="1" applyFont="1" applyFill="1" applyBorder="1"/>
    <xf numFmtId="2" fontId="0" fillId="0" borderId="0" xfId="0" applyNumberFormat="1" applyFont="1" applyBorder="1"/>
    <xf numFmtId="11" fontId="0" fillId="0" borderId="0" xfId="0" applyNumberFormat="1" applyFont="1" applyBorder="1"/>
    <xf numFmtId="0" fontId="0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165" fontId="0" fillId="0" borderId="0" xfId="0" applyNumberFormat="1" applyFont="1" applyBorder="1" applyAlignment="1">
      <alignment horizontal="right"/>
    </xf>
    <xf numFmtId="0" fontId="1" fillId="0" borderId="2" xfId="0" applyFont="1" applyBorder="1"/>
    <xf numFmtId="165" fontId="1" fillId="0" borderId="2" xfId="0" applyNumberFormat="1" applyFont="1" applyBorder="1"/>
    <xf numFmtId="2" fontId="1" fillId="0" borderId="2" xfId="0" applyNumberFormat="1" applyFont="1" applyBorder="1"/>
    <xf numFmtId="11" fontId="1" fillId="0" borderId="2" xfId="0" applyNumberFormat="1" applyFont="1" applyBorder="1"/>
    <xf numFmtId="164" fontId="1" fillId="0" borderId="2" xfId="0" applyNumberFormat="1" applyFont="1" applyBorder="1"/>
    <xf numFmtId="0" fontId="0" fillId="0" borderId="2" xfId="0" applyFont="1" applyFill="1" applyBorder="1"/>
    <xf numFmtId="165" fontId="0" fillId="0" borderId="2" xfId="0" applyNumberFormat="1" applyFont="1" applyBorder="1"/>
    <xf numFmtId="2" fontId="0" fillId="0" borderId="2" xfId="0" applyNumberFormat="1" applyFont="1" applyBorder="1"/>
    <xf numFmtId="11" fontId="0" fillId="0" borderId="2" xfId="0" applyNumberFormat="1" applyFont="1" applyBorder="1"/>
    <xf numFmtId="0" fontId="0" fillId="0" borderId="2" xfId="0" applyFont="1" applyBorder="1"/>
    <xf numFmtId="164" fontId="0" fillId="0" borderId="2" xfId="0" applyNumberFormat="1" applyFont="1" applyBorder="1"/>
    <xf numFmtId="0" fontId="0" fillId="0" borderId="7" xfId="0" applyFont="1" applyFill="1" applyBorder="1"/>
    <xf numFmtId="0" fontId="0" fillId="0" borderId="7" xfId="0" applyFont="1" applyBorder="1"/>
    <xf numFmtId="165" fontId="0" fillId="0" borderId="7" xfId="0" applyNumberFormat="1" applyFont="1" applyBorder="1"/>
    <xf numFmtId="2" fontId="0" fillId="0" borderId="7" xfId="0" applyNumberFormat="1" applyFont="1" applyBorder="1"/>
    <xf numFmtId="11" fontId="0" fillId="0" borderId="7" xfId="0" applyNumberFormat="1" applyFont="1" applyBorder="1"/>
    <xf numFmtId="164" fontId="0" fillId="0" borderId="7" xfId="0" applyNumberFormat="1" applyFont="1" applyBorder="1"/>
    <xf numFmtId="165" fontId="0" fillId="0" borderId="7" xfId="0" applyNumberFormat="1" applyFont="1" applyBorder="1" applyAlignment="1">
      <alignment horizontal="right"/>
    </xf>
    <xf numFmtId="0" fontId="1" fillId="0" borderId="2" xfId="0" applyFont="1" applyFill="1" applyBorder="1"/>
    <xf numFmtId="165" fontId="1" fillId="0" borderId="2" xfId="0" applyNumberFormat="1" applyFont="1" applyBorder="1" applyAlignment="1">
      <alignment horizontal="right"/>
    </xf>
    <xf numFmtId="0" fontId="5" fillId="0" borderId="0" xfId="0" applyFont="1" applyFill="1" applyBorder="1"/>
    <xf numFmtId="165" fontId="0" fillId="0" borderId="2" xfId="0" applyNumberFormat="1" applyFont="1" applyFill="1" applyBorder="1"/>
    <xf numFmtId="165" fontId="0" fillId="0" borderId="7" xfId="0" applyNumberFormat="1" applyFont="1" applyFill="1" applyBorder="1"/>
    <xf numFmtId="2" fontId="0" fillId="0" borderId="0" xfId="0" applyNumberFormat="1" applyFont="1" applyFill="1" applyBorder="1"/>
    <xf numFmtId="0" fontId="5" fillId="0" borderId="2" xfId="0" applyFont="1" applyFill="1" applyBorder="1"/>
    <xf numFmtId="165" fontId="5" fillId="0" borderId="0" xfId="0" applyNumberFormat="1" applyFont="1" applyBorder="1"/>
    <xf numFmtId="0" fontId="5" fillId="0" borderId="0" xfId="0" applyFont="1" applyBorder="1"/>
    <xf numFmtId="2" fontId="5" fillId="0" borderId="0" xfId="0" applyNumberFormat="1" applyFont="1" applyBorder="1"/>
    <xf numFmtId="11" fontId="5" fillId="0" borderId="0" xfId="0" applyNumberFormat="1" applyFont="1" applyBorder="1"/>
    <xf numFmtId="164" fontId="5" fillId="0" borderId="0" xfId="0" applyNumberFormat="1" applyFont="1" applyBorder="1"/>
    <xf numFmtId="165" fontId="5" fillId="0" borderId="0" xfId="0" applyNumberFormat="1" applyFont="1" applyBorder="1" applyAlignment="1">
      <alignment horizontal="right"/>
    </xf>
    <xf numFmtId="165" fontId="5" fillId="0" borderId="2" xfId="0" applyNumberFormat="1" applyFont="1" applyBorder="1"/>
    <xf numFmtId="2" fontId="5" fillId="0" borderId="2" xfId="0" applyNumberFormat="1" applyFont="1" applyBorder="1"/>
    <xf numFmtId="11" fontId="5" fillId="0" borderId="2" xfId="0" applyNumberFormat="1" applyFont="1" applyBorder="1"/>
    <xf numFmtId="0" fontId="5" fillId="0" borderId="2" xfId="0" applyFont="1" applyBorder="1"/>
    <xf numFmtId="164" fontId="5" fillId="0" borderId="2" xfId="0" applyNumberFormat="1" applyFont="1" applyBorder="1"/>
    <xf numFmtId="165" fontId="5" fillId="0" borderId="0" xfId="0" applyNumberFormat="1" applyFont="1" applyFill="1" applyBorder="1"/>
    <xf numFmtId="165" fontId="0" fillId="0" borderId="2" xfId="0" applyNumberFormat="1" applyFont="1" applyBorder="1" applyAlignment="1">
      <alignment horizontal="right"/>
    </xf>
    <xf numFmtId="0" fontId="0" fillId="2" borderId="0" xfId="0" applyFill="1"/>
    <xf numFmtId="166" fontId="0" fillId="2" borderId="0" xfId="0" applyNumberFormat="1" applyFill="1"/>
    <xf numFmtId="166" fontId="2" fillId="2" borderId="0" xfId="0" applyNumberFormat="1" applyFont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0" fontId="1" fillId="0" borderId="9" xfId="0" applyFont="1" applyBorder="1"/>
    <xf numFmtId="0" fontId="0" fillId="3" borderId="0" xfId="0" applyFill="1"/>
    <xf numFmtId="0" fontId="0" fillId="3" borderId="9" xfId="0" applyFill="1" applyBorder="1"/>
    <xf numFmtId="164" fontId="0" fillId="3" borderId="0" xfId="0" applyNumberFormat="1" applyFill="1"/>
    <xf numFmtId="164" fontId="2" fillId="0" borderId="0" xfId="0" applyNumberFormat="1" applyFont="1"/>
    <xf numFmtId="164" fontId="1" fillId="3" borderId="0" xfId="0" applyNumberFormat="1" applyFont="1" applyFill="1"/>
    <xf numFmtId="0" fontId="6" fillId="0" borderId="0" xfId="0" applyFont="1"/>
    <xf numFmtId="0" fontId="7" fillId="0" borderId="0" xfId="0" applyFon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169" fontId="0" fillId="3" borderId="0" xfId="0" applyNumberFormat="1" applyFill="1"/>
    <xf numFmtId="169" fontId="5" fillId="3" borderId="0" xfId="0" applyNumberFormat="1" applyFon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 / </a:t>
            </a:r>
          </a:p>
          <a:p>
            <a:pPr>
              <a:defRPr/>
            </a:pPr>
            <a:r>
              <a:rPr lang="en-US"/>
              <a:t>Predicted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3MeV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EBT3-unl'!$T$6:$T$41</c:f>
              <c:numCache>
                <c:formatCode>0</c:formatCode>
                <c:ptCount val="36"/>
                <c:pt idx="0">
                  <c:v>151</c:v>
                </c:pt>
                <c:pt idx="1">
                  <c:v>160</c:v>
                </c:pt>
                <c:pt idx="2">
                  <c:v>171</c:v>
                </c:pt>
                <c:pt idx="3">
                  <c:v>185.01429999999999</c:v>
                </c:pt>
                <c:pt idx="4">
                  <c:v>171</c:v>
                </c:pt>
                <c:pt idx="5">
                  <c:v>230.3742</c:v>
                </c:pt>
                <c:pt idx="6">
                  <c:v>271.9871</c:v>
                </c:pt>
                <c:pt idx="7">
                  <c:v>358.21460000000002</c:v>
                </c:pt>
                <c:pt idx="8">
                  <c:v>787.69309999999996</c:v>
                </c:pt>
                <c:pt idx="9">
                  <c:v>151</c:v>
                </c:pt>
                <c:pt idx="10">
                  <c:v>160</c:v>
                </c:pt>
                <c:pt idx="11">
                  <c:v>171</c:v>
                </c:pt>
                <c:pt idx="12">
                  <c:v>185.01429999999999</c:v>
                </c:pt>
                <c:pt idx="13">
                  <c:v>171</c:v>
                </c:pt>
                <c:pt idx="14">
                  <c:v>230.3742</c:v>
                </c:pt>
                <c:pt idx="15">
                  <c:v>271.9871</c:v>
                </c:pt>
                <c:pt idx="16">
                  <c:v>358.21460000000002</c:v>
                </c:pt>
                <c:pt idx="17">
                  <c:v>787.69309999999996</c:v>
                </c:pt>
                <c:pt idx="18">
                  <c:v>151</c:v>
                </c:pt>
                <c:pt idx="19">
                  <c:v>160</c:v>
                </c:pt>
                <c:pt idx="20">
                  <c:v>171</c:v>
                </c:pt>
                <c:pt idx="21">
                  <c:v>185.01429999999999</c:v>
                </c:pt>
                <c:pt idx="22">
                  <c:v>171</c:v>
                </c:pt>
                <c:pt idx="23">
                  <c:v>230.3742</c:v>
                </c:pt>
                <c:pt idx="24">
                  <c:v>271.9871</c:v>
                </c:pt>
                <c:pt idx="25">
                  <c:v>358.21460000000002</c:v>
                </c:pt>
                <c:pt idx="26">
                  <c:v>787.69309999999996</c:v>
                </c:pt>
                <c:pt idx="27">
                  <c:v>151</c:v>
                </c:pt>
                <c:pt idx="28">
                  <c:v>160</c:v>
                </c:pt>
                <c:pt idx="29">
                  <c:v>171</c:v>
                </c:pt>
                <c:pt idx="30">
                  <c:v>185.01429999999999</c:v>
                </c:pt>
                <c:pt idx="31">
                  <c:v>171</c:v>
                </c:pt>
                <c:pt idx="32">
                  <c:v>230.3742</c:v>
                </c:pt>
                <c:pt idx="33">
                  <c:v>271.9871</c:v>
                </c:pt>
                <c:pt idx="34">
                  <c:v>358.21460000000002</c:v>
                </c:pt>
                <c:pt idx="35">
                  <c:v>787.69309999999996</c:v>
                </c:pt>
              </c:numCache>
            </c:numRef>
          </c:xVal>
          <c:yVal>
            <c:numRef>
              <c:f>'Datos EBT3-unl'!$U$6:$U$41</c:f>
              <c:numCache>
                <c:formatCode>0.000</c:formatCode>
                <c:ptCount val="36"/>
                <c:pt idx="0">
                  <c:v>0.37416295248242593</c:v>
                </c:pt>
                <c:pt idx="1">
                  <c:v>0.64739061564792266</c:v>
                </c:pt>
                <c:pt idx="2">
                  <c:v>0.62413837899522318</c:v>
                </c:pt>
                <c:pt idx="3">
                  <c:v>0.6361479597092935</c:v>
                </c:pt>
                <c:pt idx="4">
                  <c:v>1.3735515959879576</c:v>
                </c:pt>
                <c:pt idx="5">
                  <c:v>0.49831595573178017</c:v>
                </c:pt>
                <c:pt idx="6">
                  <c:v>0.51387092085562269</c:v>
                </c:pt>
                <c:pt idx="7">
                  <c:v>0.32722760256097572</c:v>
                </c:pt>
                <c:pt idx="8">
                  <c:v>0.17084569058901811</c:v>
                </c:pt>
                <c:pt idx="9">
                  <c:v>0.44869029266267108</c:v>
                </c:pt>
                <c:pt idx="10">
                  <c:v>0.55448729083858428</c:v>
                </c:pt>
                <c:pt idx="11">
                  <c:v>0.51548155383458738</c:v>
                </c:pt>
                <c:pt idx="12">
                  <c:v>0.63877545415431303</c:v>
                </c:pt>
                <c:pt idx="13">
                  <c:v>0.78958991344693075</c:v>
                </c:pt>
                <c:pt idx="14">
                  <c:v>0.54887325150094224</c:v>
                </c:pt>
                <c:pt idx="15">
                  <c:v>0.40895834520766194</c:v>
                </c:pt>
                <c:pt idx="16">
                  <c:v>0.42153437184133991</c:v>
                </c:pt>
                <c:pt idx="17">
                  <c:v>0.16449781310333977</c:v>
                </c:pt>
                <c:pt idx="18">
                  <c:v>0.88367741996181015</c:v>
                </c:pt>
                <c:pt idx="19">
                  <c:v>0.68047247129864052</c:v>
                </c:pt>
                <c:pt idx="20">
                  <c:v>0.80647148564673465</c:v>
                </c:pt>
                <c:pt idx="21">
                  <c:v>0.8926316154742423</c:v>
                </c:pt>
                <c:pt idx="22">
                  <c:v>0.8019719105037314</c:v>
                </c:pt>
                <c:pt idx="23">
                  <c:v>0.70267126146849124</c:v>
                </c:pt>
                <c:pt idx="24">
                  <c:v>0.50216083385419685</c:v>
                </c:pt>
                <c:pt idx="25">
                  <c:v>0.44981331015606463</c:v>
                </c:pt>
                <c:pt idx="26">
                  <c:v>0.13129187401111431</c:v>
                </c:pt>
                <c:pt idx="27">
                  <c:v>0.81368687467260359</c:v>
                </c:pt>
                <c:pt idx="28">
                  <c:v>0.775234052425681</c:v>
                </c:pt>
                <c:pt idx="29">
                  <c:v>0.79004127768166543</c:v>
                </c:pt>
                <c:pt idx="30">
                  <c:v>0.79536210945247088</c:v>
                </c:pt>
                <c:pt idx="31">
                  <c:v>0.93561933457682822</c:v>
                </c:pt>
                <c:pt idx="32">
                  <c:v>0.52675285097038749</c:v>
                </c:pt>
                <c:pt idx="33">
                  <c:v>0.53337114725754897</c:v>
                </c:pt>
                <c:pt idx="34">
                  <c:v>0.40302523847470978</c:v>
                </c:pt>
                <c:pt idx="35">
                  <c:v>0.127777410006882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A9-7347-8F38-BC607A8C7196}"/>
            </c:ext>
          </c:extLst>
        </c:ser>
        <c:ser>
          <c:idx val="1"/>
          <c:order val="1"/>
          <c:tx>
            <c:v>4MeV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'Datos EBT3-unl'!$T$42:$T$85</c:f>
              <c:numCache>
                <c:formatCode>0</c:formatCode>
                <c:ptCount val="44"/>
                <c:pt idx="0">
                  <c:v>108</c:v>
                </c:pt>
                <c:pt idx="1">
                  <c:v>111</c:v>
                </c:pt>
                <c:pt idx="2">
                  <c:v>114</c:v>
                </c:pt>
                <c:pt idx="3">
                  <c:v>118</c:v>
                </c:pt>
                <c:pt idx="4">
                  <c:v>114</c:v>
                </c:pt>
                <c:pt idx="5">
                  <c:v>126</c:v>
                </c:pt>
                <c:pt idx="6">
                  <c:v>131</c:v>
                </c:pt>
                <c:pt idx="7">
                  <c:v>136</c:v>
                </c:pt>
                <c:pt idx="8">
                  <c:v>142.65299999999999</c:v>
                </c:pt>
                <c:pt idx="9">
                  <c:v>149.864</c:v>
                </c:pt>
                <c:pt idx="10">
                  <c:v>158.89680000000001</c:v>
                </c:pt>
                <c:pt idx="11">
                  <c:v>108</c:v>
                </c:pt>
                <c:pt idx="12">
                  <c:v>111</c:v>
                </c:pt>
                <c:pt idx="13">
                  <c:v>114</c:v>
                </c:pt>
                <c:pt idx="14">
                  <c:v>118</c:v>
                </c:pt>
                <c:pt idx="15">
                  <c:v>114</c:v>
                </c:pt>
                <c:pt idx="16">
                  <c:v>126</c:v>
                </c:pt>
                <c:pt idx="17">
                  <c:v>131</c:v>
                </c:pt>
                <c:pt idx="18">
                  <c:v>136</c:v>
                </c:pt>
                <c:pt idx="19">
                  <c:v>142.65299999999999</c:v>
                </c:pt>
                <c:pt idx="20">
                  <c:v>149.864</c:v>
                </c:pt>
                <c:pt idx="21">
                  <c:v>158.89680000000001</c:v>
                </c:pt>
                <c:pt idx="22">
                  <c:v>108</c:v>
                </c:pt>
                <c:pt idx="23">
                  <c:v>111</c:v>
                </c:pt>
                <c:pt idx="24">
                  <c:v>114</c:v>
                </c:pt>
                <c:pt idx="25">
                  <c:v>118</c:v>
                </c:pt>
                <c:pt idx="26">
                  <c:v>114</c:v>
                </c:pt>
                <c:pt idx="27">
                  <c:v>126</c:v>
                </c:pt>
                <c:pt idx="28">
                  <c:v>131</c:v>
                </c:pt>
                <c:pt idx="29">
                  <c:v>136</c:v>
                </c:pt>
                <c:pt idx="30">
                  <c:v>142.65299999999999</c:v>
                </c:pt>
                <c:pt idx="31">
                  <c:v>149.864</c:v>
                </c:pt>
                <c:pt idx="32">
                  <c:v>158.89680000000001</c:v>
                </c:pt>
                <c:pt idx="33">
                  <c:v>108</c:v>
                </c:pt>
                <c:pt idx="34">
                  <c:v>111</c:v>
                </c:pt>
                <c:pt idx="35">
                  <c:v>114</c:v>
                </c:pt>
                <c:pt idx="36">
                  <c:v>118</c:v>
                </c:pt>
                <c:pt idx="37">
                  <c:v>114</c:v>
                </c:pt>
                <c:pt idx="38">
                  <c:v>126</c:v>
                </c:pt>
                <c:pt idx="39">
                  <c:v>131</c:v>
                </c:pt>
                <c:pt idx="40">
                  <c:v>136</c:v>
                </c:pt>
                <c:pt idx="41">
                  <c:v>142.65299999999999</c:v>
                </c:pt>
                <c:pt idx="42">
                  <c:v>149.864</c:v>
                </c:pt>
                <c:pt idx="43">
                  <c:v>158.89680000000001</c:v>
                </c:pt>
              </c:numCache>
            </c:numRef>
          </c:xVal>
          <c:yVal>
            <c:numRef>
              <c:f>'Datos EBT3-unl'!$U$42:$U$85</c:f>
              <c:numCache>
                <c:formatCode>0.000</c:formatCode>
                <c:ptCount val="44"/>
                <c:pt idx="0">
                  <c:v>0.93096041085788372</c:v>
                </c:pt>
                <c:pt idx="1">
                  <c:v>0.86556235810912019</c:v>
                </c:pt>
                <c:pt idx="2">
                  <c:v>0.90858854070577044</c:v>
                </c:pt>
                <c:pt idx="3">
                  <c:v>0.90190885467860482</c:v>
                </c:pt>
                <c:pt idx="4">
                  <c:v>0.90428799484696853</c:v>
                </c:pt>
                <c:pt idx="5">
                  <c:v>0.93513542441945141</c:v>
                </c:pt>
                <c:pt idx="6">
                  <c:v>0.81569870429907254</c:v>
                </c:pt>
                <c:pt idx="7">
                  <c:v>0.77570902619196325</c:v>
                </c:pt>
                <c:pt idx="8">
                  <c:v>0.66635791843399872</c:v>
                </c:pt>
                <c:pt idx="9">
                  <c:v>0.6026807831683394</c:v>
                </c:pt>
                <c:pt idx="10">
                  <c:v>0.52376574481461247</c:v>
                </c:pt>
                <c:pt idx="11">
                  <c:v>0.66934487692868871</c:v>
                </c:pt>
                <c:pt idx="12">
                  <c:v>0.73028416307992461</c:v>
                </c:pt>
                <c:pt idx="13">
                  <c:v>0.74307251975187605</c:v>
                </c:pt>
                <c:pt idx="14">
                  <c:v>0.73519357240960836</c:v>
                </c:pt>
                <c:pt idx="15">
                  <c:v>0.80893888744248288</c:v>
                </c:pt>
                <c:pt idx="16">
                  <c:v>0.82926560112412451</c:v>
                </c:pt>
                <c:pt idx="17">
                  <c:v>0.74497944387290205</c:v>
                </c:pt>
                <c:pt idx="18">
                  <c:v>0.70463578887388367</c:v>
                </c:pt>
                <c:pt idx="19">
                  <c:v>0.56344435631325207</c:v>
                </c:pt>
                <c:pt idx="20">
                  <c:v>0.57519619672681033</c:v>
                </c:pt>
                <c:pt idx="21">
                  <c:v>0.48109765102735286</c:v>
                </c:pt>
                <c:pt idx="22">
                  <c:v>0.89536775289267756</c:v>
                </c:pt>
                <c:pt idx="23">
                  <c:v>0.84565979286330129</c:v>
                </c:pt>
                <c:pt idx="24">
                  <c:v>0.86959243416767118</c:v>
                </c:pt>
                <c:pt idx="25">
                  <c:v>0.83430754259697126</c:v>
                </c:pt>
                <c:pt idx="26">
                  <c:v>0.84869355456167772</c:v>
                </c:pt>
                <c:pt idx="27">
                  <c:v>0.84503937744712054</c:v>
                </c:pt>
                <c:pt idx="28">
                  <c:v>0.81051801498701426</c:v>
                </c:pt>
                <c:pt idx="29">
                  <c:v>0.84182994077518036</c:v>
                </c:pt>
                <c:pt idx="30">
                  <c:v>0.684127638847015</c:v>
                </c:pt>
                <c:pt idx="31">
                  <c:v>0.65376814892972412</c:v>
                </c:pt>
                <c:pt idx="32">
                  <c:v>0.62362557553876607</c:v>
                </c:pt>
                <c:pt idx="33">
                  <c:v>0.72385526856993809</c:v>
                </c:pt>
                <c:pt idx="34">
                  <c:v>0.75938012179900238</c:v>
                </c:pt>
                <c:pt idx="35">
                  <c:v>0.78410267519826227</c:v>
                </c:pt>
                <c:pt idx="36">
                  <c:v>0.86810292339969641</c:v>
                </c:pt>
                <c:pt idx="37">
                  <c:v>0.80293487781656725</c:v>
                </c:pt>
                <c:pt idx="38">
                  <c:v>0.85618399246296739</c:v>
                </c:pt>
                <c:pt idx="39">
                  <c:v>0.7286093059823171</c:v>
                </c:pt>
                <c:pt idx="40">
                  <c:v>0.68753526808909871</c:v>
                </c:pt>
                <c:pt idx="41">
                  <c:v>0.57919295605233789</c:v>
                </c:pt>
                <c:pt idx="42">
                  <c:v>0.5792121481369864</c:v>
                </c:pt>
                <c:pt idx="43">
                  <c:v>0.48546171532207133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A9-7347-8F38-BC607A8C7196}"/>
            </c:ext>
          </c:extLst>
        </c:ser>
        <c:ser>
          <c:idx val="2"/>
          <c:order val="2"/>
          <c:tx>
            <c:v>5MeV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'Datos EBT3-unl'!$T$86:$T$129</c:f>
              <c:numCache>
                <c:formatCode>General</c:formatCode>
                <c:ptCount val="44"/>
                <c:pt idx="0">
                  <c:v>86.547799999999995</c:v>
                </c:pt>
                <c:pt idx="1">
                  <c:v>87.928899999999999</c:v>
                </c:pt>
                <c:pt idx="2">
                  <c:v>89.396000000000001</c:v>
                </c:pt>
                <c:pt idx="3">
                  <c:v>90.986699999999999</c:v>
                </c:pt>
                <c:pt idx="4">
                  <c:v>92.614699999999999</c:v>
                </c:pt>
                <c:pt idx="5">
                  <c:v>94.378</c:v>
                </c:pt>
                <c:pt idx="6">
                  <c:v>96.278800000000004</c:v>
                </c:pt>
                <c:pt idx="7">
                  <c:v>98.219499999999996</c:v>
                </c:pt>
                <c:pt idx="8">
                  <c:v>100.5136</c:v>
                </c:pt>
                <c:pt idx="9">
                  <c:v>103</c:v>
                </c:pt>
                <c:pt idx="10">
                  <c:v>105</c:v>
                </c:pt>
                <c:pt idx="11">
                  <c:v>86.547799999999995</c:v>
                </c:pt>
                <c:pt idx="12">
                  <c:v>87.928899999999999</c:v>
                </c:pt>
                <c:pt idx="13">
                  <c:v>89.396000000000001</c:v>
                </c:pt>
                <c:pt idx="14">
                  <c:v>90.986699999999999</c:v>
                </c:pt>
                <c:pt idx="15">
                  <c:v>92.614699999999999</c:v>
                </c:pt>
                <c:pt idx="16">
                  <c:v>94.378</c:v>
                </c:pt>
                <c:pt idx="17">
                  <c:v>96.278800000000004</c:v>
                </c:pt>
                <c:pt idx="18">
                  <c:v>98.219499999999996</c:v>
                </c:pt>
                <c:pt idx="19">
                  <c:v>100.5136</c:v>
                </c:pt>
                <c:pt idx="20">
                  <c:v>103</c:v>
                </c:pt>
                <c:pt idx="21">
                  <c:v>105</c:v>
                </c:pt>
                <c:pt idx="22">
                  <c:v>86.547799999999995</c:v>
                </c:pt>
                <c:pt idx="23">
                  <c:v>87.928899999999999</c:v>
                </c:pt>
                <c:pt idx="24">
                  <c:v>89.396000000000001</c:v>
                </c:pt>
                <c:pt idx="25">
                  <c:v>90.986699999999999</c:v>
                </c:pt>
                <c:pt idx="26">
                  <c:v>92.614699999999999</c:v>
                </c:pt>
                <c:pt idx="27">
                  <c:v>94.378</c:v>
                </c:pt>
                <c:pt idx="28">
                  <c:v>96.278800000000004</c:v>
                </c:pt>
                <c:pt idx="29">
                  <c:v>98.219499999999996</c:v>
                </c:pt>
                <c:pt idx="30">
                  <c:v>100.5136</c:v>
                </c:pt>
                <c:pt idx="31">
                  <c:v>103</c:v>
                </c:pt>
                <c:pt idx="32">
                  <c:v>105</c:v>
                </c:pt>
                <c:pt idx="33">
                  <c:v>86.547799999999995</c:v>
                </c:pt>
                <c:pt idx="34">
                  <c:v>87.928899999999999</c:v>
                </c:pt>
                <c:pt idx="35">
                  <c:v>89.396000000000001</c:v>
                </c:pt>
                <c:pt idx="36">
                  <c:v>90.986699999999999</c:v>
                </c:pt>
                <c:pt idx="37">
                  <c:v>92.614699999999999</c:v>
                </c:pt>
                <c:pt idx="38">
                  <c:v>94.378</c:v>
                </c:pt>
                <c:pt idx="39">
                  <c:v>96.278800000000004</c:v>
                </c:pt>
                <c:pt idx="40">
                  <c:v>98.219499999999996</c:v>
                </c:pt>
                <c:pt idx="41">
                  <c:v>100.5136</c:v>
                </c:pt>
                <c:pt idx="42">
                  <c:v>103</c:v>
                </c:pt>
                <c:pt idx="43">
                  <c:v>105</c:v>
                </c:pt>
              </c:numCache>
            </c:numRef>
          </c:xVal>
          <c:yVal>
            <c:numRef>
              <c:f>'Datos EBT3-unl'!$U$86:$U$129</c:f>
              <c:numCache>
                <c:formatCode>0.000</c:formatCode>
                <c:ptCount val="44"/>
                <c:pt idx="0">
                  <c:v>0.98738534199310035</c:v>
                </c:pt>
                <c:pt idx="1">
                  <c:v>0.91285685128608307</c:v>
                </c:pt>
                <c:pt idx="2">
                  <c:v>0.85749030224998257</c:v>
                </c:pt>
                <c:pt idx="3">
                  <c:v>0.92122724021809177</c:v>
                </c:pt>
                <c:pt idx="4">
                  <c:v>0.95073254840903332</c:v>
                </c:pt>
                <c:pt idx="5">
                  <c:v>0.95805631505757571</c:v>
                </c:pt>
                <c:pt idx="6">
                  <c:v>1.005173712909724</c:v>
                </c:pt>
                <c:pt idx="7">
                  <c:v>0.95464650109339677</c:v>
                </c:pt>
                <c:pt idx="8">
                  <c:v>0.82955980588765577</c:v>
                </c:pt>
                <c:pt idx="9">
                  <c:v>0.87510460726521766</c:v>
                </c:pt>
                <c:pt idx="10">
                  <c:v>0.75458824175870576</c:v>
                </c:pt>
                <c:pt idx="11">
                  <c:v>1.1339165855462914</c:v>
                </c:pt>
                <c:pt idx="12">
                  <c:v>0.88550645333686184</c:v>
                </c:pt>
                <c:pt idx="13">
                  <c:v>0.820585151265813</c:v>
                </c:pt>
                <c:pt idx="14">
                  <c:v>0.8708387353938617</c:v>
                </c:pt>
                <c:pt idx="15">
                  <c:v>0.85654879372357096</c:v>
                </c:pt>
                <c:pt idx="16">
                  <c:v>0.94055770068992983</c:v>
                </c:pt>
                <c:pt idx="17">
                  <c:v>0.84733311626312524</c:v>
                </c:pt>
                <c:pt idx="18">
                  <c:v>0.66840070926561568</c:v>
                </c:pt>
                <c:pt idx="19">
                  <c:v>0.56599721149588667</c:v>
                </c:pt>
                <c:pt idx="20">
                  <c:v>0.61329895844839588</c:v>
                </c:pt>
                <c:pt idx="21">
                  <c:v>0.57104851660919542</c:v>
                </c:pt>
                <c:pt idx="22">
                  <c:v>1.0176113168372793</c:v>
                </c:pt>
                <c:pt idx="23">
                  <c:v>0.83541268454795015</c:v>
                </c:pt>
                <c:pt idx="24">
                  <c:v>0.83706228650822856</c:v>
                </c:pt>
                <c:pt idx="25">
                  <c:v>0.88270369128789883</c:v>
                </c:pt>
                <c:pt idx="26">
                  <c:v>0.90050381946159141</c:v>
                </c:pt>
                <c:pt idx="27">
                  <c:v>0.92609627950419948</c:v>
                </c:pt>
                <c:pt idx="28">
                  <c:v>0.8665399801114233</c:v>
                </c:pt>
                <c:pt idx="29">
                  <c:v>0.79131697087161657</c:v>
                </c:pt>
                <c:pt idx="30">
                  <c:v>0.7005498847488415</c:v>
                </c:pt>
                <c:pt idx="31">
                  <c:v>0.75850457728763288</c:v>
                </c:pt>
                <c:pt idx="32">
                  <c:v>0.68509608291548973</c:v>
                </c:pt>
                <c:pt idx="33">
                  <c:v>1.003722719743521</c:v>
                </c:pt>
                <c:pt idx="34">
                  <c:v>0.71917979949179278</c:v>
                </c:pt>
                <c:pt idx="35">
                  <c:v>0.7608425439114066</c:v>
                </c:pt>
                <c:pt idx="36">
                  <c:v>0.72631098351367662</c:v>
                </c:pt>
                <c:pt idx="37">
                  <c:v>0.78544386491036711</c:v>
                </c:pt>
                <c:pt idx="38">
                  <c:v>0.86389079467665564</c:v>
                </c:pt>
                <c:pt idx="39">
                  <c:v>0.7450657147873424</c:v>
                </c:pt>
                <c:pt idx="40">
                  <c:v>0.66271012196550205</c:v>
                </c:pt>
                <c:pt idx="41">
                  <c:v>0.57643887277541561</c:v>
                </c:pt>
                <c:pt idx="42">
                  <c:v>0.60617159238196272</c:v>
                </c:pt>
                <c:pt idx="43">
                  <c:v>0.5821310581146445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A9-7347-8F38-BC607A8C7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56576"/>
        <c:axId val="96823888"/>
      </c:scatterChart>
      <c:valAx>
        <c:axId val="97256576"/>
        <c:scaling>
          <c:orientation val="minMax"/>
          <c:max val="25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823888"/>
        <c:crosses val="autoZero"/>
        <c:crossBetween val="midCat"/>
      </c:valAx>
      <c:valAx>
        <c:axId val="9682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25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4"/>
            <c:dispRSqr val="0"/>
            <c:dispEq val="0"/>
          </c:trendline>
          <c:xVal>
            <c:numRef>
              <c:f>'Datos EBT3-unl'!$S$6:$S$300</c:f>
              <c:numCache>
                <c:formatCode>General</c:formatCode>
                <c:ptCount val="295"/>
                <c:pt idx="0">
                  <c:v>2.1362000000000001</c:v>
                </c:pt>
                <c:pt idx="1">
                  <c:v>1.9743999999999999</c:v>
                </c:pt>
                <c:pt idx="2">
                  <c:v>1.8025</c:v>
                </c:pt>
                <c:pt idx="3">
                  <c:v>1.6178999999999999</c:v>
                </c:pt>
                <c:pt idx="4">
                  <c:v>1.8025</c:v>
                </c:pt>
                <c:pt idx="5">
                  <c:v>1.1939</c:v>
                </c:pt>
                <c:pt idx="6">
                  <c:v>0.93730000000000002</c:v>
                </c:pt>
                <c:pt idx="7">
                  <c:v>0.62080000000000002</c:v>
                </c:pt>
                <c:pt idx="8">
                  <c:v>0.113</c:v>
                </c:pt>
                <c:pt idx="9">
                  <c:v>2.1362000000000001</c:v>
                </c:pt>
                <c:pt idx="10">
                  <c:v>1.9743999999999999</c:v>
                </c:pt>
                <c:pt idx="11">
                  <c:v>1.8025</c:v>
                </c:pt>
                <c:pt idx="12">
                  <c:v>1.6178999999999999</c:v>
                </c:pt>
                <c:pt idx="13">
                  <c:v>1.8025</c:v>
                </c:pt>
                <c:pt idx="14">
                  <c:v>1.1939</c:v>
                </c:pt>
                <c:pt idx="15">
                  <c:v>0.93730000000000002</c:v>
                </c:pt>
                <c:pt idx="16">
                  <c:v>0.62080000000000002</c:v>
                </c:pt>
                <c:pt idx="17">
                  <c:v>0.113</c:v>
                </c:pt>
                <c:pt idx="18">
                  <c:v>2.1362000000000001</c:v>
                </c:pt>
                <c:pt idx="19">
                  <c:v>1.9743999999999999</c:v>
                </c:pt>
                <c:pt idx="20">
                  <c:v>1.8025</c:v>
                </c:pt>
                <c:pt idx="21">
                  <c:v>1.6178999999999999</c:v>
                </c:pt>
                <c:pt idx="22">
                  <c:v>1.8025</c:v>
                </c:pt>
                <c:pt idx="23">
                  <c:v>1.1939</c:v>
                </c:pt>
                <c:pt idx="24">
                  <c:v>0.93730000000000002</c:v>
                </c:pt>
                <c:pt idx="25">
                  <c:v>0.62080000000000002</c:v>
                </c:pt>
                <c:pt idx="26">
                  <c:v>0.113</c:v>
                </c:pt>
                <c:pt idx="27">
                  <c:v>2.1362000000000001</c:v>
                </c:pt>
                <c:pt idx="28">
                  <c:v>1.9743999999999999</c:v>
                </c:pt>
                <c:pt idx="29">
                  <c:v>1.8025</c:v>
                </c:pt>
                <c:pt idx="30">
                  <c:v>1.6178999999999999</c:v>
                </c:pt>
                <c:pt idx="31">
                  <c:v>1.8025</c:v>
                </c:pt>
                <c:pt idx="32">
                  <c:v>1.1939</c:v>
                </c:pt>
                <c:pt idx="33">
                  <c:v>0.93730000000000002</c:v>
                </c:pt>
                <c:pt idx="34">
                  <c:v>0.62080000000000002</c:v>
                </c:pt>
                <c:pt idx="35">
                  <c:v>0.113</c:v>
                </c:pt>
                <c:pt idx="36">
                  <c:v>3.3382000000000001</c:v>
                </c:pt>
                <c:pt idx="37">
                  <c:v>3.2235</c:v>
                </c:pt>
                <c:pt idx="38">
                  <c:v>3.1057000000000001</c:v>
                </c:pt>
                <c:pt idx="39">
                  <c:v>2.9845000000000002</c:v>
                </c:pt>
                <c:pt idx="40">
                  <c:v>3.1057000000000001</c:v>
                </c:pt>
                <c:pt idx="41">
                  <c:v>2.7303000000000002</c:v>
                </c:pt>
                <c:pt idx="42">
                  <c:v>2.5964</c:v>
                </c:pt>
                <c:pt idx="43">
                  <c:v>2.4571999999999998</c:v>
                </c:pt>
                <c:pt idx="44">
                  <c:v>2.3119999999999998</c:v>
                </c:pt>
                <c:pt idx="45">
                  <c:v>2.1598000000000002</c:v>
                </c:pt>
                <c:pt idx="46">
                  <c:v>1.9994000000000001</c:v>
                </c:pt>
                <c:pt idx="47">
                  <c:v>3.3382000000000001</c:v>
                </c:pt>
                <c:pt idx="48">
                  <c:v>3.2235</c:v>
                </c:pt>
                <c:pt idx="49">
                  <c:v>3.1057000000000001</c:v>
                </c:pt>
                <c:pt idx="50">
                  <c:v>2.9845000000000002</c:v>
                </c:pt>
                <c:pt idx="51">
                  <c:v>3.1057000000000001</c:v>
                </c:pt>
                <c:pt idx="52">
                  <c:v>2.7303000000000002</c:v>
                </c:pt>
                <c:pt idx="53">
                  <c:v>2.5964</c:v>
                </c:pt>
                <c:pt idx="54">
                  <c:v>2.4571999999999998</c:v>
                </c:pt>
                <c:pt idx="55">
                  <c:v>2.3119999999999998</c:v>
                </c:pt>
                <c:pt idx="56">
                  <c:v>2.1598000000000002</c:v>
                </c:pt>
                <c:pt idx="57">
                  <c:v>1.9994000000000001</c:v>
                </c:pt>
                <c:pt idx="58">
                  <c:v>3.3382000000000001</c:v>
                </c:pt>
                <c:pt idx="59">
                  <c:v>3.2235</c:v>
                </c:pt>
                <c:pt idx="60">
                  <c:v>3.1057000000000001</c:v>
                </c:pt>
                <c:pt idx="61">
                  <c:v>2.9845000000000002</c:v>
                </c:pt>
                <c:pt idx="62">
                  <c:v>3.1057000000000001</c:v>
                </c:pt>
                <c:pt idx="63">
                  <c:v>2.7303000000000002</c:v>
                </c:pt>
                <c:pt idx="64">
                  <c:v>2.5964</c:v>
                </c:pt>
                <c:pt idx="65">
                  <c:v>2.4571999999999998</c:v>
                </c:pt>
                <c:pt idx="66">
                  <c:v>2.3119999999999998</c:v>
                </c:pt>
                <c:pt idx="67">
                  <c:v>2.1598000000000002</c:v>
                </c:pt>
                <c:pt idx="68">
                  <c:v>1.9994000000000001</c:v>
                </c:pt>
                <c:pt idx="69">
                  <c:v>3.3382000000000001</c:v>
                </c:pt>
                <c:pt idx="70">
                  <c:v>3.2235</c:v>
                </c:pt>
                <c:pt idx="71">
                  <c:v>3.1057000000000001</c:v>
                </c:pt>
                <c:pt idx="72">
                  <c:v>2.9845000000000002</c:v>
                </c:pt>
                <c:pt idx="73">
                  <c:v>3.1057000000000001</c:v>
                </c:pt>
                <c:pt idx="74">
                  <c:v>2.7303000000000002</c:v>
                </c:pt>
                <c:pt idx="75">
                  <c:v>2.5964</c:v>
                </c:pt>
                <c:pt idx="76">
                  <c:v>2.4571999999999998</c:v>
                </c:pt>
                <c:pt idx="77">
                  <c:v>2.3119999999999998</c:v>
                </c:pt>
                <c:pt idx="78">
                  <c:v>2.1598000000000002</c:v>
                </c:pt>
                <c:pt idx="79">
                  <c:v>1.9994000000000001</c:v>
                </c:pt>
                <c:pt idx="80">
                  <c:v>4.4542999999999999</c:v>
                </c:pt>
                <c:pt idx="81">
                  <c:v>4.3625999999999996</c:v>
                </c:pt>
                <c:pt idx="82">
                  <c:v>4.2694999999999999</c:v>
                </c:pt>
                <c:pt idx="83">
                  <c:v>4.1746999999999996</c:v>
                </c:pt>
                <c:pt idx="84">
                  <c:v>4.0782999999999996</c:v>
                </c:pt>
                <c:pt idx="85">
                  <c:v>3.9801000000000002</c:v>
                </c:pt>
                <c:pt idx="86">
                  <c:v>3.88</c:v>
                </c:pt>
                <c:pt idx="87">
                  <c:v>3.778</c:v>
                </c:pt>
                <c:pt idx="88">
                  <c:v>3.6738</c:v>
                </c:pt>
                <c:pt idx="89">
                  <c:v>3.5672999999999999</c:v>
                </c:pt>
                <c:pt idx="90">
                  <c:v>3.4584000000000001</c:v>
                </c:pt>
                <c:pt idx="91">
                  <c:v>4.4542999999999999</c:v>
                </c:pt>
                <c:pt idx="92">
                  <c:v>4.3625999999999996</c:v>
                </c:pt>
                <c:pt idx="93">
                  <c:v>4.2694999999999999</c:v>
                </c:pt>
                <c:pt idx="94">
                  <c:v>4.1746999999999996</c:v>
                </c:pt>
                <c:pt idx="95">
                  <c:v>4.0782999999999996</c:v>
                </c:pt>
                <c:pt idx="96">
                  <c:v>3.9801000000000002</c:v>
                </c:pt>
                <c:pt idx="97">
                  <c:v>3.88</c:v>
                </c:pt>
                <c:pt idx="98">
                  <c:v>3.778</c:v>
                </c:pt>
                <c:pt idx="99">
                  <c:v>3.6738</c:v>
                </c:pt>
                <c:pt idx="100">
                  <c:v>3.5672999999999999</c:v>
                </c:pt>
                <c:pt idx="101">
                  <c:v>3.4584000000000001</c:v>
                </c:pt>
                <c:pt idx="102">
                  <c:v>4.4542999999999999</c:v>
                </c:pt>
                <c:pt idx="103">
                  <c:v>4.3625999999999996</c:v>
                </c:pt>
                <c:pt idx="104">
                  <c:v>4.2694999999999999</c:v>
                </c:pt>
                <c:pt idx="105">
                  <c:v>4.1746999999999996</c:v>
                </c:pt>
                <c:pt idx="106">
                  <c:v>4.0782999999999996</c:v>
                </c:pt>
                <c:pt idx="107">
                  <c:v>3.9801000000000002</c:v>
                </c:pt>
                <c:pt idx="108">
                  <c:v>3.88</c:v>
                </c:pt>
                <c:pt idx="109">
                  <c:v>3.778</c:v>
                </c:pt>
                <c:pt idx="110">
                  <c:v>3.6738</c:v>
                </c:pt>
                <c:pt idx="111">
                  <c:v>3.5672999999999999</c:v>
                </c:pt>
                <c:pt idx="112">
                  <c:v>3.4584000000000001</c:v>
                </c:pt>
                <c:pt idx="113">
                  <c:v>4.4542999999999999</c:v>
                </c:pt>
                <c:pt idx="114">
                  <c:v>4.3625999999999996</c:v>
                </c:pt>
                <c:pt idx="115">
                  <c:v>4.2694999999999999</c:v>
                </c:pt>
                <c:pt idx="116">
                  <c:v>4.1746999999999996</c:v>
                </c:pt>
                <c:pt idx="117">
                  <c:v>4.0782999999999996</c:v>
                </c:pt>
                <c:pt idx="118">
                  <c:v>3.9801000000000002</c:v>
                </c:pt>
                <c:pt idx="119">
                  <c:v>3.88</c:v>
                </c:pt>
                <c:pt idx="120">
                  <c:v>3.778</c:v>
                </c:pt>
                <c:pt idx="121">
                  <c:v>3.6738</c:v>
                </c:pt>
                <c:pt idx="122">
                  <c:v>3.5672999999999999</c:v>
                </c:pt>
                <c:pt idx="123">
                  <c:v>3.4584000000000001</c:v>
                </c:pt>
                <c:pt idx="124">
                  <c:v>5.532</c:v>
                </c:pt>
                <c:pt idx="125">
                  <c:v>5.4546999999999999</c:v>
                </c:pt>
                <c:pt idx="126">
                  <c:v>5.3764000000000003</c:v>
                </c:pt>
                <c:pt idx="127">
                  <c:v>5.2972999999999999</c:v>
                </c:pt>
                <c:pt idx="128">
                  <c:v>5.2172999999999998</c:v>
                </c:pt>
                <c:pt idx="129">
                  <c:v>5.1361999999999997</c:v>
                </c:pt>
                <c:pt idx="130">
                  <c:v>5.0541999999999998</c:v>
                </c:pt>
                <c:pt idx="131">
                  <c:v>4.9711999999999996</c:v>
                </c:pt>
                <c:pt idx="132">
                  <c:v>4.8869999999999996</c:v>
                </c:pt>
                <c:pt idx="133">
                  <c:v>4.8018000000000001</c:v>
                </c:pt>
                <c:pt idx="134">
                  <c:v>4.7153</c:v>
                </c:pt>
                <c:pt idx="135">
                  <c:v>5.532</c:v>
                </c:pt>
                <c:pt idx="136">
                  <c:v>5.4546999999999999</c:v>
                </c:pt>
                <c:pt idx="137">
                  <c:v>5.3764000000000003</c:v>
                </c:pt>
                <c:pt idx="138">
                  <c:v>5.2972999999999999</c:v>
                </c:pt>
                <c:pt idx="139">
                  <c:v>5.2172999999999998</c:v>
                </c:pt>
                <c:pt idx="140">
                  <c:v>5.1361999999999997</c:v>
                </c:pt>
                <c:pt idx="141">
                  <c:v>5.0541999999999998</c:v>
                </c:pt>
                <c:pt idx="142">
                  <c:v>4.9711999999999996</c:v>
                </c:pt>
                <c:pt idx="143">
                  <c:v>4.8869999999999996</c:v>
                </c:pt>
                <c:pt idx="144">
                  <c:v>4.8018000000000001</c:v>
                </c:pt>
                <c:pt idx="145">
                  <c:v>4.7153</c:v>
                </c:pt>
                <c:pt idx="146">
                  <c:v>7.6313000000000004</c:v>
                </c:pt>
                <c:pt idx="147">
                  <c:v>7.5712999999999999</c:v>
                </c:pt>
                <c:pt idx="148">
                  <c:v>7.5110000000000001</c:v>
                </c:pt>
                <c:pt idx="149">
                  <c:v>7.4501999999999997</c:v>
                </c:pt>
                <c:pt idx="150">
                  <c:v>7.3890000000000002</c:v>
                </c:pt>
                <c:pt idx="151">
                  <c:v>7.3274999999999997</c:v>
                </c:pt>
                <c:pt idx="152">
                  <c:v>7.2655000000000003</c:v>
                </c:pt>
                <c:pt idx="153">
                  <c:v>7.2031000000000001</c:v>
                </c:pt>
                <c:pt idx="154">
                  <c:v>7.1402999999999999</c:v>
                </c:pt>
                <c:pt idx="155">
                  <c:v>7.0770999999999997</c:v>
                </c:pt>
                <c:pt idx="156">
                  <c:v>7.0133999999999999</c:v>
                </c:pt>
                <c:pt idx="157">
                  <c:v>7.6313000000000004</c:v>
                </c:pt>
                <c:pt idx="158">
                  <c:v>7.5712999999999999</c:v>
                </c:pt>
                <c:pt idx="159">
                  <c:v>7.5110000000000001</c:v>
                </c:pt>
                <c:pt idx="160">
                  <c:v>7.4501999999999997</c:v>
                </c:pt>
                <c:pt idx="161">
                  <c:v>7.3890000000000002</c:v>
                </c:pt>
                <c:pt idx="162">
                  <c:v>7.3274999999999997</c:v>
                </c:pt>
                <c:pt idx="163">
                  <c:v>7.2655000000000003</c:v>
                </c:pt>
                <c:pt idx="164">
                  <c:v>7.2031000000000001</c:v>
                </c:pt>
                <c:pt idx="165">
                  <c:v>7.1402999999999999</c:v>
                </c:pt>
                <c:pt idx="166">
                  <c:v>7.0770999999999997</c:v>
                </c:pt>
                <c:pt idx="167">
                  <c:v>7.0133999999999999</c:v>
                </c:pt>
                <c:pt idx="168">
                  <c:v>9.6930999999999994</c:v>
                </c:pt>
                <c:pt idx="169">
                  <c:v>9.6434999999999995</c:v>
                </c:pt>
                <c:pt idx="170">
                  <c:v>9.5937000000000001</c:v>
                </c:pt>
                <c:pt idx="171">
                  <c:v>9.5436999999999994</c:v>
                </c:pt>
                <c:pt idx="172">
                  <c:v>9.4934999999999992</c:v>
                </c:pt>
                <c:pt idx="173">
                  <c:v>9.4430999999999994</c:v>
                </c:pt>
                <c:pt idx="174">
                  <c:v>9.3925000000000001</c:v>
                </c:pt>
                <c:pt idx="175">
                  <c:v>9.3415999999999997</c:v>
                </c:pt>
                <c:pt idx="176">
                  <c:v>9.2905999999999995</c:v>
                </c:pt>
                <c:pt idx="177">
                  <c:v>9.2393000000000001</c:v>
                </c:pt>
                <c:pt idx="178">
                  <c:v>9.1877999999999993</c:v>
                </c:pt>
                <c:pt idx="179">
                  <c:v>9.6930999999999994</c:v>
                </c:pt>
                <c:pt idx="180">
                  <c:v>9.6434999999999995</c:v>
                </c:pt>
                <c:pt idx="181">
                  <c:v>9.5937000000000001</c:v>
                </c:pt>
                <c:pt idx="182">
                  <c:v>9.5436999999999994</c:v>
                </c:pt>
                <c:pt idx="183">
                  <c:v>9.4934999999999992</c:v>
                </c:pt>
                <c:pt idx="184">
                  <c:v>9.4430999999999994</c:v>
                </c:pt>
                <c:pt idx="185">
                  <c:v>9.3925000000000001</c:v>
                </c:pt>
                <c:pt idx="186">
                  <c:v>9.3415999999999997</c:v>
                </c:pt>
                <c:pt idx="187">
                  <c:v>9.2905999999999995</c:v>
                </c:pt>
                <c:pt idx="188">
                  <c:v>9.2393000000000001</c:v>
                </c:pt>
                <c:pt idx="189">
                  <c:v>9.1877999999999993</c:v>
                </c:pt>
              </c:numCache>
            </c:numRef>
          </c:xVal>
          <c:yVal>
            <c:numRef>
              <c:f>'Datos EBT3-unl'!$U$6:$U$300</c:f>
              <c:numCache>
                <c:formatCode>0.000</c:formatCode>
                <c:ptCount val="295"/>
                <c:pt idx="0">
                  <c:v>0.37416295248242593</c:v>
                </c:pt>
                <c:pt idx="1">
                  <c:v>0.64739061564792266</c:v>
                </c:pt>
                <c:pt idx="2">
                  <c:v>0.62413837899522318</c:v>
                </c:pt>
                <c:pt idx="3">
                  <c:v>0.6361479597092935</c:v>
                </c:pt>
                <c:pt idx="4">
                  <c:v>1.3735515959879576</c:v>
                </c:pt>
                <c:pt idx="5">
                  <c:v>0.49831595573178017</c:v>
                </c:pt>
                <c:pt idx="6">
                  <c:v>0.51387092085562269</c:v>
                </c:pt>
                <c:pt idx="7">
                  <c:v>0.32722760256097572</c:v>
                </c:pt>
                <c:pt idx="8">
                  <c:v>0.17084569058901811</c:v>
                </c:pt>
                <c:pt idx="9">
                  <c:v>0.44869029266267108</c:v>
                </c:pt>
                <c:pt idx="10">
                  <c:v>0.55448729083858428</c:v>
                </c:pt>
                <c:pt idx="11">
                  <c:v>0.51548155383458738</c:v>
                </c:pt>
                <c:pt idx="12">
                  <c:v>0.63877545415431303</c:v>
                </c:pt>
                <c:pt idx="13">
                  <c:v>0.78958991344693075</c:v>
                </c:pt>
                <c:pt idx="14">
                  <c:v>0.54887325150094224</c:v>
                </c:pt>
                <c:pt idx="15">
                  <c:v>0.40895834520766194</c:v>
                </c:pt>
                <c:pt idx="16">
                  <c:v>0.42153437184133991</c:v>
                </c:pt>
                <c:pt idx="17">
                  <c:v>0.16449781310333977</c:v>
                </c:pt>
                <c:pt idx="18">
                  <c:v>0.88367741996181015</c:v>
                </c:pt>
                <c:pt idx="19">
                  <c:v>0.68047247129864052</c:v>
                </c:pt>
                <c:pt idx="20">
                  <c:v>0.80647148564673465</c:v>
                </c:pt>
                <c:pt idx="21">
                  <c:v>0.8926316154742423</c:v>
                </c:pt>
                <c:pt idx="22">
                  <c:v>0.8019719105037314</c:v>
                </c:pt>
                <c:pt idx="23">
                  <c:v>0.70267126146849124</c:v>
                </c:pt>
                <c:pt idx="24">
                  <c:v>0.50216083385419685</c:v>
                </c:pt>
                <c:pt idx="25">
                  <c:v>0.44981331015606463</c:v>
                </c:pt>
                <c:pt idx="26">
                  <c:v>0.13129187401111431</c:v>
                </c:pt>
                <c:pt idx="27">
                  <c:v>0.81368687467260359</c:v>
                </c:pt>
                <c:pt idx="28">
                  <c:v>0.775234052425681</c:v>
                </c:pt>
                <c:pt idx="29">
                  <c:v>0.79004127768166543</c:v>
                </c:pt>
                <c:pt idx="30">
                  <c:v>0.79536210945247088</c:v>
                </c:pt>
                <c:pt idx="31">
                  <c:v>0.93561933457682822</c:v>
                </c:pt>
                <c:pt idx="32">
                  <c:v>0.52675285097038749</c:v>
                </c:pt>
                <c:pt idx="33">
                  <c:v>0.53337114725754897</c:v>
                </c:pt>
                <c:pt idx="34">
                  <c:v>0.40302523847470978</c:v>
                </c:pt>
                <c:pt idx="35">
                  <c:v>0.127777410006882</c:v>
                </c:pt>
                <c:pt idx="36">
                  <c:v>0.93096041085788372</c:v>
                </c:pt>
                <c:pt idx="37">
                  <c:v>0.86556235810912019</c:v>
                </c:pt>
                <c:pt idx="38">
                  <c:v>0.90858854070577044</c:v>
                </c:pt>
                <c:pt idx="39">
                  <c:v>0.90190885467860482</c:v>
                </c:pt>
                <c:pt idx="40">
                  <c:v>0.90428799484696853</c:v>
                </c:pt>
                <c:pt idx="41">
                  <c:v>0.93513542441945141</c:v>
                </c:pt>
                <c:pt idx="42">
                  <c:v>0.81569870429907254</c:v>
                </c:pt>
                <c:pt idx="43">
                  <c:v>0.77570902619196325</c:v>
                </c:pt>
                <c:pt idx="44">
                  <c:v>0.66635791843399872</c:v>
                </c:pt>
                <c:pt idx="45">
                  <c:v>0.6026807831683394</c:v>
                </c:pt>
                <c:pt idx="46">
                  <c:v>0.52376574481461247</c:v>
                </c:pt>
                <c:pt idx="47">
                  <c:v>0.66934487692868871</c:v>
                </c:pt>
                <c:pt idx="48">
                  <c:v>0.73028416307992461</c:v>
                </c:pt>
                <c:pt idx="49">
                  <c:v>0.74307251975187605</c:v>
                </c:pt>
                <c:pt idx="50">
                  <c:v>0.73519357240960836</c:v>
                </c:pt>
                <c:pt idx="51">
                  <c:v>0.80893888744248288</c:v>
                </c:pt>
                <c:pt idx="52">
                  <c:v>0.82926560112412451</c:v>
                </c:pt>
                <c:pt idx="53">
                  <c:v>0.74497944387290205</c:v>
                </c:pt>
                <c:pt idx="54">
                  <c:v>0.70463578887388367</c:v>
                </c:pt>
                <c:pt idx="55">
                  <c:v>0.56344435631325207</c:v>
                </c:pt>
                <c:pt idx="56">
                  <c:v>0.57519619672681033</c:v>
                </c:pt>
                <c:pt idx="57">
                  <c:v>0.48109765102735286</c:v>
                </c:pt>
                <c:pt idx="58">
                  <c:v>0.89536775289267756</c:v>
                </c:pt>
                <c:pt idx="59">
                  <c:v>0.84565979286330129</c:v>
                </c:pt>
                <c:pt idx="60">
                  <c:v>0.86959243416767118</c:v>
                </c:pt>
                <c:pt idx="61">
                  <c:v>0.83430754259697126</c:v>
                </c:pt>
                <c:pt idx="62">
                  <c:v>0.84869355456167772</c:v>
                </c:pt>
                <c:pt idx="63">
                  <c:v>0.84503937744712054</c:v>
                </c:pt>
                <c:pt idx="64">
                  <c:v>0.81051801498701426</c:v>
                </c:pt>
                <c:pt idx="65">
                  <c:v>0.84182994077518036</c:v>
                </c:pt>
                <c:pt idx="66">
                  <c:v>0.684127638847015</c:v>
                </c:pt>
                <c:pt idx="67">
                  <c:v>0.65376814892972412</c:v>
                </c:pt>
                <c:pt idx="68">
                  <c:v>0.62362557553876607</c:v>
                </c:pt>
                <c:pt idx="69">
                  <c:v>0.72385526856993809</c:v>
                </c:pt>
                <c:pt idx="70">
                  <c:v>0.75938012179900238</c:v>
                </c:pt>
                <c:pt idx="71">
                  <c:v>0.78410267519826227</c:v>
                </c:pt>
                <c:pt idx="72">
                  <c:v>0.86810292339969641</c:v>
                </c:pt>
                <c:pt idx="73">
                  <c:v>0.80293487781656725</c:v>
                </c:pt>
                <c:pt idx="74">
                  <c:v>0.85618399246296739</c:v>
                </c:pt>
                <c:pt idx="75">
                  <c:v>0.7286093059823171</c:v>
                </c:pt>
                <c:pt idx="76">
                  <c:v>0.68753526808909871</c:v>
                </c:pt>
                <c:pt idx="77">
                  <c:v>0.57919295605233789</c:v>
                </c:pt>
                <c:pt idx="78">
                  <c:v>0.5792121481369864</c:v>
                </c:pt>
                <c:pt idx="79">
                  <c:v>0.48546171532207133</c:v>
                </c:pt>
                <c:pt idx="80">
                  <c:v>0.98738534199310035</c:v>
                </c:pt>
                <c:pt idx="81">
                  <c:v>0.91285685128608307</c:v>
                </c:pt>
                <c:pt idx="82">
                  <c:v>0.85749030224998257</c:v>
                </c:pt>
                <c:pt idx="83">
                  <c:v>0.92122724021809177</c:v>
                </c:pt>
                <c:pt idx="84">
                  <c:v>0.95073254840903332</c:v>
                </c:pt>
                <c:pt idx="85">
                  <c:v>0.95805631505757571</c:v>
                </c:pt>
                <c:pt idx="86">
                  <c:v>1.005173712909724</c:v>
                </c:pt>
                <c:pt idx="87">
                  <c:v>0.95464650109339677</c:v>
                </c:pt>
                <c:pt idx="88">
                  <c:v>0.82955980588765577</c:v>
                </c:pt>
                <c:pt idx="89">
                  <c:v>0.87510460726521766</c:v>
                </c:pt>
                <c:pt idx="90">
                  <c:v>0.75458824175870576</c:v>
                </c:pt>
                <c:pt idx="91">
                  <c:v>1.1339165855462914</c:v>
                </c:pt>
                <c:pt idx="92">
                  <c:v>0.88550645333686184</c:v>
                </c:pt>
                <c:pt idx="93">
                  <c:v>0.820585151265813</c:v>
                </c:pt>
                <c:pt idx="94">
                  <c:v>0.8708387353938617</c:v>
                </c:pt>
                <c:pt idx="95">
                  <c:v>0.85654879372357096</c:v>
                </c:pt>
                <c:pt idx="96">
                  <c:v>0.94055770068992983</c:v>
                </c:pt>
                <c:pt idx="97">
                  <c:v>0.84733311626312524</c:v>
                </c:pt>
                <c:pt idx="98">
                  <c:v>0.66840070926561568</c:v>
                </c:pt>
                <c:pt idx="99">
                  <c:v>0.56599721149588667</c:v>
                </c:pt>
                <c:pt idx="100">
                  <c:v>0.61329895844839588</c:v>
                </c:pt>
                <c:pt idx="101">
                  <c:v>0.57104851660919542</c:v>
                </c:pt>
                <c:pt idx="102">
                  <c:v>1.0176113168372793</c:v>
                </c:pt>
                <c:pt idx="103">
                  <c:v>0.83541268454795015</c:v>
                </c:pt>
                <c:pt idx="104">
                  <c:v>0.83706228650822856</c:v>
                </c:pt>
                <c:pt idx="105">
                  <c:v>0.88270369128789883</c:v>
                </c:pt>
                <c:pt idx="106">
                  <c:v>0.90050381946159141</c:v>
                </c:pt>
                <c:pt idx="107">
                  <c:v>0.92609627950419948</c:v>
                </c:pt>
                <c:pt idx="108">
                  <c:v>0.8665399801114233</c:v>
                </c:pt>
                <c:pt idx="109">
                  <c:v>0.79131697087161657</c:v>
                </c:pt>
                <c:pt idx="110">
                  <c:v>0.7005498847488415</c:v>
                </c:pt>
                <c:pt idx="111">
                  <c:v>0.75850457728763288</c:v>
                </c:pt>
                <c:pt idx="112">
                  <c:v>0.68509608291548973</c:v>
                </c:pt>
                <c:pt idx="113">
                  <c:v>1.003722719743521</c:v>
                </c:pt>
                <c:pt idx="114">
                  <c:v>0.71917979949179278</c:v>
                </c:pt>
                <c:pt idx="115">
                  <c:v>0.7608425439114066</c:v>
                </c:pt>
                <c:pt idx="116">
                  <c:v>0.72631098351367662</c:v>
                </c:pt>
                <c:pt idx="117">
                  <c:v>0.78544386491036711</c:v>
                </c:pt>
                <c:pt idx="118">
                  <c:v>0.86389079467665564</c:v>
                </c:pt>
                <c:pt idx="119">
                  <c:v>0.7450657147873424</c:v>
                </c:pt>
                <c:pt idx="120">
                  <c:v>0.66271012196550205</c:v>
                </c:pt>
                <c:pt idx="121">
                  <c:v>0.57643887277541561</c:v>
                </c:pt>
                <c:pt idx="122">
                  <c:v>0.60617159238196272</c:v>
                </c:pt>
                <c:pt idx="123">
                  <c:v>0.5821310581146445</c:v>
                </c:pt>
                <c:pt idx="124">
                  <c:v>0.97552077890136901</c:v>
                </c:pt>
                <c:pt idx="125">
                  <c:v>1.016142442580884</c:v>
                </c:pt>
                <c:pt idx="126">
                  <c:v>0.97636764328022874</c:v>
                </c:pt>
                <c:pt idx="127">
                  <c:v>0.94445364093237005</c:v>
                </c:pt>
                <c:pt idx="128">
                  <c:v>0.99180548934569379</c:v>
                </c:pt>
                <c:pt idx="129">
                  <c:v>0.93691879634285602</c:v>
                </c:pt>
                <c:pt idx="130">
                  <c:v>0.96531521432858214</c:v>
                </c:pt>
                <c:pt idx="131">
                  <c:v>0.96764999353747372</c:v>
                </c:pt>
                <c:pt idx="132">
                  <c:v>0.90426735981016049</c:v>
                </c:pt>
                <c:pt idx="133">
                  <c:v>0.92989447928205082</c:v>
                </c:pt>
                <c:pt idx="134">
                  <c:v>0.8528389238694134</c:v>
                </c:pt>
                <c:pt idx="135">
                  <c:v>0.87910363926216617</c:v>
                </c:pt>
                <c:pt idx="136">
                  <c:v>0.7668748307843567</c:v>
                </c:pt>
                <c:pt idx="137">
                  <c:v>0.78017843800823816</c:v>
                </c:pt>
                <c:pt idx="138">
                  <c:v>0.77356948927076652</c:v>
                </c:pt>
                <c:pt idx="139">
                  <c:v>0.75912537003455405</c:v>
                </c:pt>
                <c:pt idx="140">
                  <c:v>0.75064078951975</c:v>
                </c:pt>
                <c:pt idx="141">
                  <c:v>0.79536939454129019</c:v>
                </c:pt>
                <c:pt idx="142">
                  <c:v>0.85212805230102262</c:v>
                </c:pt>
                <c:pt idx="143">
                  <c:v>0.81855565895061244</c:v>
                </c:pt>
                <c:pt idx="144">
                  <c:v>0.83982687134052758</c:v>
                </c:pt>
                <c:pt idx="145">
                  <c:v>0.76407589468931136</c:v>
                </c:pt>
                <c:pt idx="146">
                  <c:v>0.93016066723088053</c:v>
                </c:pt>
                <c:pt idx="147">
                  <c:v>1.134116334614629</c:v>
                </c:pt>
                <c:pt idx="148">
                  <c:v>1.1004019906975422</c:v>
                </c:pt>
                <c:pt idx="149">
                  <c:v>1.1324544749361483</c:v>
                </c:pt>
                <c:pt idx="150">
                  <c:v>1.1407850639761177</c:v>
                </c:pt>
                <c:pt idx="151">
                  <c:v>1.1980452158312114</c:v>
                </c:pt>
                <c:pt idx="152">
                  <c:v>1.2259167383785667</c:v>
                </c:pt>
                <c:pt idx="153">
                  <c:v>1.3111543373932812</c:v>
                </c:pt>
                <c:pt idx="154">
                  <c:v>1.0678769016497689</c:v>
                </c:pt>
                <c:pt idx="155">
                  <c:v>1.1752233042287392</c:v>
                </c:pt>
                <c:pt idx="156">
                  <c:v>1.0985478366124948</c:v>
                </c:pt>
                <c:pt idx="157">
                  <c:v>0.90343612234033599</c:v>
                </c:pt>
                <c:pt idx="158">
                  <c:v>0.84004726510979422</c:v>
                </c:pt>
                <c:pt idx="159">
                  <c:v>0.80004505556653804</c:v>
                </c:pt>
                <c:pt idx="160">
                  <c:v>0.84944326767213119</c:v>
                </c:pt>
                <c:pt idx="161">
                  <c:v>0.8763052270149897</c:v>
                </c:pt>
                <c:pt idx="162">
                  <c:v>0.89490804613296349</c:v>
                </c:pt>
                <c:pt idx="163">
                  <c:v>0.91700522041852317</c:v>
                </c:pt>
                <c:pt idx="164">
                  <c:v>1.1074568633534103</c:v>
                </c:pt>
                <c:pt idx="165">
                  <c:v>0.84334519501314464</c:v>
                </c:pt>
                <c:pt idx="166">
                  <c:v>0.92134059793341372</c:v>
                </c:pt>
                <c:pt idx="167">
                  <c:v>0.92270204047146731</c:v>
                </c:pt>
                <c:pt idx="168">
                  <c:v>0.98226037078287853</c:v>
                </c:pt>
                <c:pt idx="169">
                  <c:v>0.79511736436666858</c:v>
                </c:pt>
                <c:pt idx="170">
                  <c:v>0.95624051491982054</c:v>
                </c:pt>
                <c:pt idx="171">
                  <c:v>0.94707376830893519</c:v>
                </c:pt>
                <c:pt idx="172">
                  <c:v>1.0701134353856026</c:v>
                </c:pt>
                <c:pt idx="173">
                  <c:v>0.99479798452514578</c:v>
                </c:pt>
                <c:pt idx="174">
                  <c:v>1.0420671279658134</c:v>
                </c:pt>
                <c:pt idx="175">
                  <c:v>0.99651341554635642</c:v>
                </c:pt>
                <c:pt idx="176">
                  <c:v>1.0214628914046733</c:v>
                </c:pt>
                <c:pt idx="177">
                  <c:v>1.1607869054520217</c:v>
                </c:pt>
                <c:pt idx="178">
                  <c:v>1.1085776431121883</c:v>
                </c:pt>
                <c:pt idx="179">
                  <c:v>0.65102941524962532</c:v>
                </c:pt>
                <c:pt idx="180">
                  <c:v>0.850559646216837</c:v>
                </c:pt>
                <c:pt idx="181">
                  <c:v>0.77531059531922697</c:v>
                </c:pt>
                <c:pt idx="182">
                  <c:v>0.84121886160855286</c:v>
                </c:pt>
                <c:pt idx="183">
                  <c:v>0.88921363816088028</c:v>
                </c:pt>
                <c:pt idx="184">
                  <c:v>0.97274984441055201</c:v>
                </c:pt>
                <c:pt idx="185">
                  <c:v>0.89994428938994064</c:v>
                </c:pt>
                <c:pt idx="186">
                  <c:v>0.92188459856529226</c:v>
                </c:pt>
                <c:pt idx="187">
                  <c:v>0.941438398660154</c:v>
                </c:pt>
                <c:pt idx="188">
                  <c:v>0.90486997065261521</c:v>
                </c:pt>
                <c:pt idx="189">
                  <c:v>0.94998821263301392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E7-BD48-A4F4-9CF4745D2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8640"/>
        <c:axId val="100528080"/>
      </c:scatterChart>
      <c:valAx>
        <c:axId val="9971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528080"/>
        <c:crosses val="autoZero"/>
        <c:crossBetween val="midCat"/>
      </c:valAx>
      <c:valAx>
        <c:axId val="10052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71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EBT3-unl'!$T$42:$T$63</c:f>
              <c:numCache>
                <c:formatCode>0</c:formatCode>
                <c:ptCount val="22"/>
                <c:pt idx="0">
                  <c:v>108</c:v>
                </c:pt>
                <c:pt idx="1">
                  <c:v>111</c:v>
                </c:pt>
                <c:pt idx="2">
                  <c:v>114</c:v>
                </c:pt>
                <c:pt idx="3">
                  <c:v>118</c:v>
                </c:pt>
                <c:pt idx="4">
                  <c:v>114</c:v>
                </c:pt>
                <c:pt idx="5">
                  <c:v>126</c:v>
                </c:pt>
                <c:pt idx="6">
                  <c:v>131</c:v>
                </c:pt>
                <c:pt idx="7">
                  <c:v>136</c:v>
                </c:pt>
                <c:pt idx="8">
                  <c:v>142.65299999999999</c:v>
                </c:pt>
                <c:pt idx="9">
                  <c:v>149.864</c:v>
                </c:pt>
                <c:pt idx="10">
                  <c:v>158.89680000000001</c:v>
                </c:pt>
                <c:pt idx="11">
                  <c:v>108</c:v>
                </c:pt>
                <c:pt idx="12">
                  <c:v>111</c:v>
                </c:pt>
                <c:pt idx="13">
                  <c:v>114</c:v>
                </c:pt>
                <c:pt idx="14">
                  <c:v>118</c:v>
                </c:pt>
                <c:pt idx="15">
                  <c:v>114</c:v>
                </c:pt>
                <c:pt idx="16">
                  <c:v>126</c:v>
                </c:pt>
                <c:pt idx="17">
                  <c:v>131</c:v>
                </c:pt>
                <c:pt idx="18">
                  <c:v>136</c:v>
                </c:pt>
                <c:pt idx="19">
                  <c:v>142.65299999999999</c:v>
                </c:pt>
                <c:pt idx="20">
                  <c:v>149.864</c:v>
                </c:pt>
                <c:pt idx="21">
                  <c:v>158.89680000000001</c:v>
                </c:pt>
              </c:numCache>
            </c:numRef>
          </c:xVal>
          <c:yVal>
            <c:numRef>
              <c:f>'Datos EBT3-unl'!$U$42:$U$63</c:f>
              <c:numCache>
                <c:formatCode>0.000</c:formatCode>
                <c:ptCount val="22"/>
                <c:pt idx="0">
                  <c:v>0.93096041085788372</c:v>
                </c:pt>
                <c:pt idx="1">
                  <c:v>0.86556235810912019</c:v>
                </c:pt>
                <c:pt idx="2">
                  <c:v>0.90858854070577044</c:v>
                </c:pt>
                <c:pt idx="3">
                  <c:v>0.90190885467860482</c:v>
                </c:pt>
                <c:pt idx="4">
                  <c:v>0.90428799484696853</c:v>
                </c:pt>
                <c:pt idx="5">
                  <c:v>0.93513542441945141</c:v>
                </c:pt>
                <c:pt idx="6">
                  <c:v>0.81569870429907254</c:v>
                </c:pt>
                <c:pt idx="7">
                  <c:v>0.77570902619196325</c:v>
                </c:pt>
                <c:pt idx="8">
                  <c:v>0.66635791843399872</c:v>
                </c:pt>
                <c:pt idx="9">
                  <c:v>0.6026807831683394</c:v>
                </c:pt>
                <c:pt idx="10">
                  <c:v>0.52376574481461247</c:v>
                </c:pt>
                <c:pt idx="11">
                  <c:v>0.66934487692868871</c:v>
                </c:pt>
                <c:pt idx="12">
                  <c:v>0.73028416307992461</c:v>
                </c:pt>
                <c:pt idx="13">
                  <c:v>0.74307251975187605</c:v>
                </c:pt>
                <c:pt idx="14">
                  <c:v>0.73519357240960836</c:v>
                </c:pt>
                <c:pt idx="15">
                  <c:v>0.80893888744248288</c:v>
                </c:pt>
                <c:pt idx="16">
                  <c:v>0.82926560112412451</c:v>
                </c:pt>
                <c:pt idx="17">
                  <c:v>0.74497944387290205</c:v>
                </c:pt>
                <c:pt idx="18">
                  <c:v>0.70463578887388367</c:v>
                </c:pt>
                <c:pt idx="19">
                  <c:v>0.56344435631325207</c:v>
                </c:pt>
                <c:pt idx="20">
                  <c:v>0.57519619672681033</c:v>
                </c:pt>
                <c:pt idx="21">
                  <c:v>0.48109765102735286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16-3D42-A84C-DE1DB2FF2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279984"/>
        <c:axId val="2065281664"/>
      </c:scatterChart>
      <c:valAx>
        <c:axId val="206527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5281664"/>
        <c:crosses val="autoZero"/>
        <c:crossBetween val="midCat"/>
      </c:valAx>
      <c:valAx>
        <c:axId val="206528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527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64797</xdr:colOff>
      <xdr:row>5</xdr:row>
      <xdr:rowOff>134906</xdr:rowOff>
    </xdr:from>
    <xdr:to>
      <xdr:col>31</xdr:col>
      <xdr:colOff>142552</xdr:colOff>
      <xdr:row>30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84CD158-11B5-4B4E-AD2B-16B57B1EC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124408</xdr:colOff>
      <xdr:row>30</xdr:row>
      <xdr:rowOff>118705</xdr:rowOff>
    </xdr:from>
    <xdr:to>
      <xdr:col>31</xdr:col>
      <xdr:colOff>194387</xdr:colOff>
      <xdr:row>47</xdr:row>
      <xdr:rowOff>168468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8AE8A7A-BD30-DD42-8325-81A9DF265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1070428</xdr:colOff>
      <xdr:row>34</xdr:row>
      <xdr:rowOff>79828</xdr:rowOff>
    </xdr:from>
    <xdr:to>
      <xdr:col>18</xdr:col>
      <xdr:colOff>277326</xdr:colOff>
      <xdr:row>47</xdr:row>
      <xdr:rowOff>127518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E013C4C-6B47-E74F-9F87-7470BF74A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3D325-FAAB-0F42-81C3-8721679A7F48}">
  <dimension ref="A2:H23"/>
  <sheetViews>
    <sheetView workbookViewId="0">
      <selection activeCell="C33" sqref="C33"/>
    </sheetView>
  </sheetViews>
  <sheetFormatPr baseColWidth="10" defaultRowHeight="16" x14ac:dyDescent="0.2"/>
  <cols>
    <col min="1" max="1" width="11.5" bestFit="1" customWidth="1"/>
    <col min="2" max="2" width="14.5" customWidth="1"/>
    <col min="4" max="5" width="13.1640625" customWidth="1"/>
    <col min="6" max="6" width="12.6640625" customWidth="1"/>
  </cols>
  <sheetData>
    <row r="2" spans="1:8" x14ac:dyDescent="0.2">
      <c r="A2" t="s">
        <v>13</v>
      </c>
      <c r="B2" t="s">
        <v>0</v>
      </c>
      <c r="C2" t="s">
        <v>1</v>
      </c>
      <c r="D2" t="s">
        <v>3</v>
      </c>
      <c r="E2" t="s">
        <v>4</v>
      </c>
      <c r="F2" t="s">
        <v>5</v>
      </c>
      <c r="G2" t="s">
        <v>91</v>
      </c>
      <c r="H2" t="s">
        <v>9</v>
      </c>
    </row>
    <row r="3" spans="1:8" x14ac:dyDescent="0.2">
      <c r="A3" s="2">
        <f>_xlfn.STDEV.S(E3:F4)</f>
        <v>6.0759087111860612</v>
      </c>
      <c r="B3">
        <v>1</v>
      </c>
      <c r="C3" t="s">
        <v>2</v>
      </c>
      <c r="D3">
        <v>3</v>
      </c>
      <c r="E3">
        <v>85</v>
      </c>
      <c r="F3">
        <v>80</v>
      </c>
      <c r="G3" t="s">
        <v>92</v>
      </c>
      <c r="H3" t="s">
        <v>93</v>
      </c>
    </row>
    <row r="4" spans="1:8" x14ac:dyDescent="0.2">
      <c r="A4" s="2"/>
      <c r="B4">
        <v>2</v>
      </c>
      <c r="C4" t="s">
        <v>2</v>
      </c>
      <c r="D4">
        <v>3</v>
      </c>
      <c r="E4">
        <v>90</v>
      </c>
      <c r="F4">
        <v>76</v>
      </c>
      <c r="G4" t="s">
        <v>92</v>
      </c>
      <c r="H4" t="s">
        <v>93</v>
      </c>
    </row>
    <row r="5" spans="1:8" x14ac:dyDescent="0.2">
      <c r="A5" s="10">
        <f>_xlfn.STDEV.S(E5:F10)</f>
        <v>2.4432963327637869</v>
      </c>
      <c r="B5" s="8">
        <v>3</v>
      </c>
      <c r="C5" s="8" t="s">
        <v>2</v>
      </c>
      <c r="D5" s="8">
        <v>4</v>
      </c>
      <c r="E5" s="8">
        <v>44</v>
      </c>
      <c r="F5" s="8">
        <v>46</v>
      </c>
      <c r="G5" s="8" t="s">
        <v>14</v>
      </c>
      <c r="H5" t="s">
        <v>93</v>
      </c>
    </row>
    <row r="6" spans="1:8" x14ac:dyDescent="0.2">
      <c r="A6" s="17"/>
      <c r="B6" s="15">
        <v>4</v>
      </c>
      <c r="C6" s="15" t="s">
        <v>2</v>
      </c>
      <c r="D6" s="15">
        <v>4</v>
      </c>
      <c r="E6" s="15">
        <v>44</v>
      </c>
      <c r="F6" s="15">
        <v>43</v>
      </c>
      <c r="G6" s="15" t="s">
        <v>14</v>
      </c>
      <c r="H6" t="s">
        <v>93</v>
      </c>
    </row>
    <row r="7" spans="1:8" x14ac:dyDescent="0.2">
      <c r="A7" s="2"/>
      <c r="B7" s="1" t="s">
        <v>6</v>
      </c>
      <c r="C7" t="s">
        <v>7</v>
      </c>
      <c r="D7">
        <v>4</v>
      </c>
      <c r="E7">
        <v>44</v>
      </c>
      <c r="F7">
        <v>44</v>
      </c>
      <c r="G7" s="35" t="s">
        <v>14</v>
      </c>
      <c r="H7" t="s">
        <v>93</v>
      </c>
    </row>
    <row r="8" spans="1:8" x14ac:dyDescent="0.2">
      <c r="A8" s="2"/>
      <c r="B8" s="1" t="s">
        <v>10</v>
      </c>
      <c r="C8" t="s">
        <v>8</v>
      </c>
      <c r="D8">
        <v>4</v>
      </c>
      <c r="E8">
        <v>47</v>
      </c>
      <c r="F8">
        <v>42</v>
      </c>
      <c r="G8" t="s">
        <v>92</v>
      </c>
    </row>
    <row r="9" spans="1:8" x14ac:dyDescent="0.2">
      <c r="A9" s="2"/>
      <c r="B9" s="1" t="s">
        <v>11</v>
      </c>
      <c r="C9" t="s">
        <v>8</v>
      </c>
      <c r="D9">
        <v>4</v>
      </c>
      <c r="E9">
        <v>40</v>
      </c>
      <c r="F9">
        <v>40</v>
      </c>
      <c r="G9" t="s">
        <v>60</v>
      </c>
    </row>
    <row r="10" spans="1:8" x14ac:dyDescent="0.2">
      <c r="A10" s="2"/>
      <c r="B10" s="1" t="s">
        <v>12</v>
      </c>
      <c r="C10" t="s">
        <v>8</v>
      </c>
      <c r="D10">
        <v>4</v>
      </c>
      <c r="E10">
        <v>40</v>
      </c>
      <c r="F10">
        <v>40</v>
      </c>
      <c r="G10" t="s">
        <v>60</v>
      </c>
    </row>
    <row r="11" spans="1:8" x14ac:dyDescent="0.2">
      <c r="A11" s="10">
        <f>_xlfn.STDEV.S(E11:F14)</f>
        <v>3.044315545875155</v>
      </c>
      <c r="B11" s="8">
        <v>6</v>
      </c>
      <c r="C11" s="8" t="s">
        <v>2</v>
      </c>
      <c r="D11" s="8">
        <v>5</v>
      </c>
      <c r="E11" s="8">
        <v>75</v>
      </c>
      <c r="F11" s="8">
        <v>79</v>
      </c>
      <c r="G11" s="8" t="s">
        <v>14</v>
      </c>
    </row>
    <row r="12" spans="1:8" x14ac:dyDescent="0.2">
      <c r="A12" s="2"/>
      <c r="B12">
        <v>7</v>
      </c>
      <c r="C12" t="s">
        <v>7</v>
      </c>
      <c r="D12">
        <v>5</v>
      </c>
      <c r="E12">
        <v>77</v>
      </c>
      <c r="F12">
        <v>77</v>
      </c>
      <c r="G12" s="35" t="s">
        <v>14</v>
      </c>
    </row>
    <row r="13" spans="1:8" x14ac:dyDescent="0.2">
      <c r="A13" s="2"/>
      <c r="B13">
        <v>8</v>
      </c>
      <c r="C13" t="s">
        <v>8</v>
      </c>
      <c r="D13">
        <v>5</v>
      </c>
      <c r="E13">
        <v>73</v>
      </c>
      <c r="F13">
        <v>81</v>
      </c>
      <c r="G13" t="s">
        <v>60</v>
      </c>
    </row>
    <row r="14" spans="1:8" x14ac:dyDescent="0.2">
      <c r="A14" s="2"/>
      <c r="B14">
        <v>9</v>
      </c>
      <c r="C14" t="s">
        <v>2</v>
      </c>
      <c r="D14">
        <v>5</v>
      </c>
      <c r="E14">
        <v>74</v>
      </c>
      <c r="F14">
        <v>81</v>
      </c>
      <c r="G14" t="s">
        <v>14</v>
      </c>
    </row>
    <row r="15" spans="1:8" x14ac:dyDescent="0.2">
      <c r="A15" s="10">
        <f>_xlfn.STDEV.S(E15:F17)</f>
        <v>7.9246451024635798</v>
      </c>
      <c r="B15" s="8">
        <v>11</v>
      </c>
      <c r="C15" s="8" t="s">
        <v>2</v>
      </c>
      <c r="D15" s="8">
        <v>6</v>
      </c>
      <c r="E15" s="8">
        <v>61</v>
      </c>
      <c r="F15" s="8">
        <v>59</v>
      </c>
      <c r="G15" s="8" t="s">
        <v>14</v>
      </c>
    </row>
    <row r="16" spans="1:8" x14ac:dyDescent="0.2">
      <c r="A16" s="17"/>
      <c r="B16" s="15">
        <v>12</v>
      </c>
      <c r="C16" s="15" t="s">
        <v>8</v>
      </c>
      <c r="D16" s="15">
        <v>6</v>
      </c>
      <c r="E16" s="15">
        <v>64</v>
      </c>
      <c r="F16" s="15">
        <v>54</v>
      </c>
      <c r="G16" s="15" t="s">
        <v>14</v>
      </c>
    </row>
    <row r="17" spans="1:8" x14ac:dyDescent="0.2">
      <c r="A17" s="17"/>
      <c r="B17" s="15">
        <v>10</v>
      </c>
      <c r="C17" s="15" t="s">
        <v>7</v>
      </c>
      <c r="D17" s="15">
        <v>6</v>
      </c>
      <c r="E17" s="15">
        <v>49</v>
      </c>
      <c r="F17" s="15">
        <v>43</v>
      </c>
      <c r="G17" s="35" t="s">
        <v>14</v>
      </c>
    </row>
    <row r="18" spans="1:8" x14ac:dyDescent="0.2">
      <c r="A18" s="10">
        <f>_xlfn.STDEV.S(E18:F20)</f>
        <v>5.819507424745396</v>
      </c>
      <c r="B18" s="8">
        <v>13</v>
      </c>
      <c r="C18" s="8" t="s">
        <v>2</v>
      </c>
      <c r="D18" s="8">
        <v>8</v>
      </c>
      <c r="E18" s="8">
        <v>41</v>
      </c>
      <c r="F18" s="8">
        <v>54</v>
      </c>
      <c r="G18" s="8" t="s">
        <v>14</v>
      </c>
    </row>
    <row r="19" spans="1:8" x14ac:dyDescent="0.2">
      <c r="A19" s="17"/>
      <c r="B19" s="15">
        <v>14</v>
      </c>
      <c r="C19" s="15" t="s">
        <v>8</v>
      </c>
      <c r="D19" s="15">
        <v>8</v>
      </c>
      <c r="E19" s="15">
        <v>57</v>
      </c>
      <c r="F19" s="15">
        <v>50</v>
      </c>
      <c r="G19" s="15" t="s">
        <v>14</v>
      </c>
    </row>
    <row r="20" spans="1:8" x14ac:dyDescent="0.2">
      <c r="A20" s="17"/>
      <c r="B20" s="15">
        <v>15</v>
      </c>
      <c r="C20" s="15" t="s">
        <v>7</v>
      </c>
      <c r="D20" s="15">
        <v>8</v>
      </c>
      <c r="E20" s="15">
        <v>56</v>
      </c>
      <c r="F20" s="15">
        <v>52</v>
      </c>
      <c r="G20" s="15" t="s">
        <v>14</v>
      </c>
    </row>
    <row r="21" spans="1:8" x14ac:dyDescent="0.2">
      <c r="A21" s="10">
        <f>_xlfn.STDEV.S(E21:F23)</f>
        <v>2.6394443859772205</v>
      </c>
      <c r="B21" s="8">
        <v>16</v>
      </c>
      <c r="C21" s="8" t="s">
        <v>2</v>
      </c>
      <c r="D21" s="8">
        <v>10</v>
      </c>
      <c r="E21" s="8">
        <v>33</v>
      </c>
      <c r="F21" s="8">
        <v>35</v>
      </c>
      <c r="G21" s="8" t="s">
        <v>14</v>
      </c>
    </row>
    <row r="22" spans="1:8" x14ac:dyDescent="0.2">
      <c r="A22" s="17"/>
      <c r="B22" s="15">
        <v>17</v>
      </c>
      <c r="C22" s="15" t="s">
        <v>7</v>
      </c>
      <c r="D22" s="15">
        <v>10</v>
      </c>
      <c r="E22" s="15">
        <v>32</v>
      </c>
      <c r="F22" s="15">
        <v>30</v>
      </c>
      <c r="G22" s="35" t="s">
        <v>14</v>
      </c>
    </row>
    <row r="23" spans="1:8" x14ac:dyDescent="0.2">
      <c r="A23" s="17"/>
      <c r="B23" s="15">
        <v>18</v>
      </c>
      <c r="C23" s="15" t="s">
        <v>8</v>
      </c>
      <c r="D23" s="15">
        <v>10</v>
      </c>
      <c r="E23" s="15">
        <v>29</v>
      </c>
      <c r="F23" s="15">
        <v>28</v>
      </c>
      <c r="G23" s="15" t="s">
        <v>14</v>
      </c>
      <c r="H23" s="3" t="s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4058F-6D4B-D64D-9170-B9092DAED734}">
  <dimension ref="B2:AD8"/>
  <sheetViews>
    <sheetView topLeftCell="F1" workbookViewId="0">
      <selection activeCell="J45" sqref="J45"/>
    </sheetView>
  </sheetViews>
  <sheetFormatPr baseColWidth="10" defaultRowHeight="16" x14ac:dyDescent="0.2"/>
  <cols>
    <col min="21" max="29" width="11.6640625" bestFit="1" customWidth="1"/>
  </cols>
  <sheetData>
    <row r="2" spans="2:30" x14ac:dyDescent="0.2">
      <c r="C2">
        <v>1.0078400000000001</v>
      </c>
      <c r="D2">
        <v>6.9409999999999998</v>
      </c>
      <c r="E2">
        <v>12.0107</v>
      </c>
      <c r="F2">
        <v>14.0067</v>
      </c>
      <c r="G2">
        <v>15.999000000000001</v>
      </c>
      <c r="H2">
        <v>35.453000000000003</v>
      </c>
      <c r="I2">
        <v>39.098300000000002</v>
      </c>
      <c r="J2">
        <v>79.903999999999996</v>
      </c>
    </row>
    <row r="3" spans="2:30" x14ac:dyDescent="0.2">
      <c r="C3" s="110" t="s">
        <v>77</v>
      </c>
      <c r="D3" s="110"/>
      <c r="E3" s="110"/>
      <c r="F3" s="110"/>
      <c r="G3" s="110"/>
      <c r="H3" s="110"/>
      <c r="I3" s="110"/>
      <c r="J3" s="110"/>
      <c r="M3" s="110" t="s">
        <v>80</v>
      </c>
      <c r="N3" s="110"/>
      <c r="O3" s="110"/>
      <c r="P3" s="110"/>
      <c r="Q3" s="110"/>
      <c r="R3" s="110"/>
      <c r="S3" s="110"/>
      <c r="T3" s="110"/>
      <c r="U3" s="110" t="s">
        <v>79</v>
      </c>
      <c r="V3" s="110"/>
      <c r="W3" s="110"/>
      <c r="X3" s="110"/>
      <c r="Y3" s="110"/>
      <c r="Z3" s="110"/>
      <c r="AA3" s="110"/>
      <c r="AB3" s="110"/>
    </row>
    <row r="4" spans="2:30" x14ac:dyDescent="0.2">
      <c r="C4" t="s">
        <v>65</v>
      </c>
      <c r="D4" t="s">
        <v>67</v>
      </c>
      <c r="E4" t="s">
        <v>66</v>
      </c>
      <c r="F4" t="s">
        <v>68</v>
      </c>
      <c r="G4" t="s">
        <v>69</v>
      </c>
      <c r="H4" t="s">
        <v>70</v>
      </c>
      <c r="I4" t="s">
        <v>71</v>
      </c>
      <c r="J4" t="s">
        <v>72</v>
      </c>
      <c r="K4" t="s">
        <v>78</v>
      </c>
      <c r="L4" s="3" t="s">
        <v>76</v>
      </c>
      <c r="M4" t="s">
        <v>65</v>
      </c>
      <c r="N4" t="s">
        <v>67</v>
      </c>
      <c r="O4" t="s">
        <v>66</v>
      </c>
      <c r="P4" t="s">
        <v>68</v>
      </c>
      <c r="Q4" t="s">
        <v>69</v>
      </c>
      <c r="R4" t="s">
        <v>70</v>
      </c>
      <c r="S4" t="s">
        <v>71</v>
      </c>
      <c r="T4" t="s">
        <v>72</v>
      </c>
      <c r="U4" s="107" t="s">
        <v>65</v>
      </c>
      <c r="V4" s="107" t="s">
        <v>67</v>
      </c>
      <c r="W4" s="107" t="s">
        <v>66</v>
      </c>
      <c r="X4" s="107" t="s">
        <v>68</v>
      </c>
      <c r="Y4" s="107" t="s">
        <v>69</v>
      </c>
      <c r="Z4" s="107" t="s">
        <v>70</v>
      </c>
      <c r="AA4" s="107" t="s">
        <v>71</v>
      </c>
      <c r="AB4" s="107" t="s">
        <v>72</v>
      </c>
      <c r="AC4" s="107" t="s">
        <v>78</v>
      </c>
    </row>
    <row r="5" spans="2:30" x14ac:dyDescent="0.2">
      <c r="B5" t="s">
        <v>64</v>
      </c>
      <c r="C5">
        <v>0.36399999999999999</v>
      </c>
      <c r="D5">
        <v>0</v>
      </c>
      <c r="E5">
        <v>0.45500000000000002</v>
      </c>
      <c r="F5">
        <v>0</v>
      </c>
      <c r="G5">
        <v>0.182</v>
      </c>
      <c r="H5">
        <v>0</v>
      </c>
      <c r="I5">
        <v>0</v>
      </c>
      <c r="J5">
        <v>0</v>
      </c>
      <c r="K5">
        <f>SUM(C5:J5)</f>
        <v>1.0009999999999999</v>
      </c>
      <c r="L5">
        <v>1.35</v>
      </c>
      <c r="M5">
        <f>C5*C$2</f>
        <v>0.36685376000000003</v>
      </c>
      <c r="N5">
        <f t="shared" ref="N5:T8" si="0">D5*D$2</f>
        <v>0</v>
      </c>
      <c r="O5">
        <f t="shared" si="0"/>
        <v>5.4648685000000006</v>
      </c>
      <c r="P5">
        <f t="shared" si="0"/>
        <v>0</v>
      </c>
      <c r="Q5">
        <f t="shared" si="0"/>
        <v>2.9118180000000002</v>
      </c>
      <c r="R5">
        <f t="shared" si="0"/>
        <v>0</v>
      </c>
      <c r="S5">
        <f t="shared" si="0"/>
        <v>0</v>
      </c>
      <c r="T5">
        <f t="shared" si="0"/>
        <v>0</v>
      </c>
      <c r="U5" s="108">
        <f>M5/SUM($M5:$T5)</f>
        <v>4.1957119094914543E-2</v>
      </c>
      <c r="V5" s="108">
        <f t="shared" ref="V5:AB8" si="1">N5/SUM($M5:$T5)</f>
        <v>0</v>
      </c>
      <c r="W5" s="108">
        <f t="shared" si="1"/>
        <v>0.62501782315805343</v>
      </c>
      <c r="X5" s="108">
        <f t="shared" si="1"/>
        <v>0</v>
      </c>
      <c r="Y5" s="108">
        <f t="shared" si="1"/>
        <v>0.33302505774703212</v>
      </c>
      <c r="Z5" s="108">
        <f t="shared" si="1"/>
        <v>0</v>
      </c>
      <c r="AA5" s="108">
        <f t="shared" si="1"/>
        <v>0</v>
      </c>
      <c r="AB5" s="108">
        <f t="shared" si="1"/>
        <v>0</v>
      </c>
      <c r="AC5" s="108">
        <f>SUM(U5:AB5)</f>
        <v>1</v>
      </c>
      <c r="AD5" t="s">
        <v>81</v>
      </c>
    </row>
    <row r="6" spans="2:30" x14ac:dyDescent="0.2">
      <c r="B6" t="s">
        <v>73</v>
      </c>
      <c r="C6">
        <v>0.57099999999999995</v>
      </c>
      <c r="D6">
        <v>0</v>
      </c>
      <c r="E6">
        <v>0.33300000000000002</v>
      </c>
      <c r="F6">
        <v>0</v>
      </c>
      <c r="G6">
        <v>9.5000000000000001E-2</v>
      </c>
      <c r="H6">
        <v>0</v>
      </c>
      <c r="I6">
        <v>0</v>
      </c>
      <c r="J6">
        <v>0</v>
      </c>
      <c r="K6">
        <f>SUM(C6:J6)</f>
        <v>0.99899999999999989</v>
      </c>
      <c r="L6">
        <v>1.2</v>
      </c>
      <c r="M6">
        <f t="shared" ref="M6:M8" si="2">C6*C$2</f>
        <v>0.57547663999999998</v>
      </c>
      <c r="N6">
        <f t="shared" si="0"/>
        <v>0</v>
      </c>
      <c r="O6">
        <f t="shared" si="0"/>
        <v>3.9995631</v>
      </c>
      <c r="P6">
        <f t="shared" si="0"/>
        <v>0</v>
      </c>
      <c r="Q6">
        <f t="shared" si="0"/>
        <v>1.5199050000000001</v>
      </c>
      <c r="R6">
        <f t="shared" si="0"/>
        <v>0</v>
      </c>
      <c r="S6">
        <f t="shared" si="0"/>
        <v>0</v>
      </c>
      <c r="T6">
        <f t="shared" si="0"/>
        <v>0</v>
      </c>
      <c r="U6" s="109">
        <f t="shared" ref="U6:U7" si="3">M6/SUM($M6:$T6)</f>
        <v>9.4418680488315615E-2</v>
      </c>
      <c r="V6" s="108">
        <f t="shared" si="1"/>
        <v>0</v>
      </c>
      <c r="W6" s="109">
        <f t="shared" si="1"/>
        <v>0.65620990355361275</v>
      </c>
      <c r="X6" s="108">
        <f t="shared" si="1"/>
        <v>0</v>
      </c>
      <c r="Y6" s="109">
        <f t="shared" si="1"/>
        <v>0.2493714159580715</v>
      </c>
      <c r="Z6" s="108">
        <f t="shared" si="1"/>
        <v>0</v>
      </c>
      <c r="AA6" s="108">
        <f t="shared" si="1"/>
        <v>0</v>
      </c>
      <c r="AB6" s="108">
        <f t="shared" si="1"/>
        <v>0</v>
      </c>
      <c r="AC6" s="108">
        <f>SUM(U6:AB6)</f>
        <v>0.99999999999999978</v>
      </c>
    </row>
    <row r="7" spans="2:30" x14ac:dyDescent="0.2">
      <c r="B7" t="s">
        <v>74</v>
      </c>
      <c r="C7">
        <v>0.56899999999999995</v>
      </c>
      <c r="D7">
        <v>8.9999999999999993E-3</v>
      </c>
      <c r="E7">
        <v>0.25700000000000001</v>
      </c>
      <c r="F7">
        <v>0</v>
      </c>
      <c r="G7">
        <v>0.156</v>
      </c>
      <c r="H7">
        <v>8.9999999999999993E-3</v>
      </c>
      <c r="I7">
        <v>0</v>
      </c>
      <c r="J7">
        <v>0</v>
      </c>
      <c r="K7">
        <f>SUM(C7:J7)</f>
        <v>1</v>
      </c>
      <c r="L7">
        <v>1.2</v>
      </c>
      <c r="M7">
        <f t="shared" si="2"/>
        <v>0.57346096000000002</v>
      </c>
      <c r="N7">
        <f t="shared" si="0"/>
        <v>6.2468999999999997E-2</v>
      </c>
      <c r="O7">
        <f t="shared" si="0"/>
        <v>3.0867499</v>
      </c>
      <c r="P7">
        <f t="shared" si="0"/>
        <v>0</v>
      </c>
      <c r="Q7">
        <f t="shared" si="0"/>
        <v>2.495844</v>
      </c>
      <c r="R7">
        <f t="shared" si="0"/>
        <v>0.319077</v>
      </c>
      <c r="S7">
        <f t="shared" si="0"/>
        <v>0</v>
      </c>
      <c r="T7">
        <f t="shared" si="0"/>
        <v>0</v>
      </c>
      <c r="U7" s="109">
        <f t="shared" si="3"/>
        <v>8.7717340394500631E-2</v>
      </c>
      <c r="V7" s="109">
        <f t="shared" si="1"/>
        <v>9.5553401527177367E-3</v>
      </c>
      <c r="W7" s="109">
        <f t="shared" si="1"/>
        <v>0.47215331221673884</v>
      </c>
      <c r="X7" s="108">
        <f t="shared" si="1"/>
        <v>0</v>
      </c>
      <c r="Y7" s="109">
        <f t="shared" si="1"/>
        <v>0.38176757092509317</v>
      </c>
      <c r="Z7" s="109">
        <f t="shared" si="1"/>
        <v>4.8806436310949705E-2</v>
      </c>
      <c r="AA7" s="108">
        <f t="shared" si="1"/>
        <v>0</v>
      </c>
      <c r="AB7" s="108">
        <f t="shared" si="1"/>
        <v>0</v>
      </c>
      <c r="AC7" s="108">
        <f>SUM(U7:AB7)</f>
        <v>1</v>
      </c>
    </row>
    <row r="8" spans="2:30" x14ac:dyDescent="0.2">
      <c r="B8" t="s">
        <v>75</v>
      </c>
      <c r="C8">
        <v>0.58299999999999996</v>
      </c>
      <c r="D8">
        <v>8.0000000000000002E-3</v>
      </c>
      <c r="E8">
        <v>0.29599999999999999</v>
      </c>
      <c r="F8">
        <v>1E-3</v>
      </c>
      <c r="G8">
        <v>0.107</v>
      </c>
      <c r="H8">
        <v>3.0000000000000001E-3</v>
      </c>
      <c r="I8">
        <v>1E-3</v>
      </c>
      <c r="J8">
        <v>1E-3</v>
      </c>
      <c r="K8">
        <f>SUM(C8:J8)</f>
        <v>1</v>
      </c>
      <c r="L8">
        <v>1.2</v>
      </c>
      <c r="M8">
        <f t="shared" si="2"/>
        <v>0.58757071999999999</v>
      </c>
      <c r="N8">
        <f t="shared" si="0"/>
        <v>5.5528000000000001E-2</v>
      </c>
      <c r="O8">
        <f t="shared" si="0"/>
        <v>3.5551671999999996</v>
      </c>
      <c r="P8">
        <f t="shared" si="0"/>
        <v>1.40067E-2</v>
      </c>
      <c r="Q8">
        <f t="shared" si="0"/>
        <v>1.7118930000000001</v>
      </c>
      <c r="R8">
        <f t="shared" si="0"/>
        <v>0.10635900000000001</v>
      </c>
      <c r="S8">
        <f t="shared" si="0"/>
        <v>3.9098300000000002E-2</v>
      </c>
      <c r="T8">
        <f t="shared" si="0"/>
        <v>7.9904000000000003E-2</v>
      </c>
      <c r="U8" s="108" t="s">
        <v>82</v>
      </c>
      <c r="V8" s="108">
        <f t="shared" si="1"/>
        <v>9.0296376814624942E-3</v>
      </c>
      <c r="W8" s="108">
        <f t="shared" si="1"/>
        <v>0.57812043857188278</v>
      </c>
      <c r="X8" s="108">
        <f t="shared" si="1"/>
        <v>2.2776874029848135E-3</v>
      </c>
      <c r="Y8" s="108">
        <f t="shared" si="1"/>
        <v>0.27837799919737566</v>
      </c>
      <c r="Z8" s="108">
        <f t="shared" si="1"/>
        <v>1.7295476771406668E-2</v>
      </c>
      <c r="AA8" s="108">
        <f t="shared" si="1"/>
        <v>6.3579362296701681E-3</v>
      </c>
      <c r="AB8" s="108">
        <f t="shared" si="1"/>
        <v>1.2993519833229708E-2</v>
      </c>
      <c r="AC8" s="108">
        <f>SUM(U8:AB8)</f>
        <v>0.90445269568801223</v>
      </c>
    </row>
  </sheetData>
  <mergeCells count="3">
    <mergeCell ref="C3:J3"/>
    <mergeCell ref="M3:T3"/>
    <mergeCell ref="U3:A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600CD-149C-FC48-980E-8CF883909AE9}">
  <dimension ref="B1:X195"/>
  <sheetViews>
    <sheetView zoomScale="98" zoomScaleNormal="98" workbookViewId="0">
      <pane ySplit="5" topLeftCell="A130" activePane="bottomLeft" state="frozen"/>
      <selection pane="bottomLeft" activeCell="K13" sqref="K13"/>
    </sheetView>
  </sheetViews>
  <sheetFormatPr baseColWidth="10" defaultRowHeight="16" x14ac:dyDescent="0.2"/>
  <cols>
    <col min="2" max="2" width="13.6640625" customWidth="1"/>
    <col min="3" max="3" width="13.33203125" customWidth="1"/>
    <col min="4" max="5" width="13.1640625" customWidth="1"/>
    <col min="6" max="8" width="12.5" customWidth="1"/>
    <col min="9" max="9" width="16.1640625" customWidth="1"/>
    <col min="10" max="10" width="13.5" customWidth="1"/>
    <col min="11" max="11" width="15.33203125" customWidth="1"/>
    <col min="15" max="16" width="15.5" customWidth="1"/>
    <col min="17" max="18" width="19.6640625" customWidth="1"/>
    <col min="19" max="19" width="14.5" customWidth="1"/>
    <col min="20" max="20" width="13.5" customWidth="1"/>
    <col min="21" max="21" width="19.1640625" customWidth="1"/>
  </cols>
  <sheetData>
    <row r="1" spans="2:22" x14ac:dyDescent="0.2">
      <c r="B1" t="s">
        <v>23</v>
      </c>
    </row>
    <row r="3" spans="2:22" x14ac:dyDescent="0.2">
      <c r="B3" t="s">
        <v>25</v>
      </c>
      <c r="C3">
        <v>0.3</v>
      </c>
      <c r="D3" t="s">
        <v>26</v>
      </c>
      <c r="E3">
        <v>14</v>
      </c>
      <c r="F3" t="s">
        <v>27</v>
      </c>
      <c r="G3">
        <f>(PI()*C3*C3/100)*(E3/10000)</f>
        <v>3.9584067435231399E-6</v>
      </c>
      <c r="I3" t="s">
        <v>28</v>
      </c>
      <c r="J3">
        <f>G3/1000</f>
        <v>3.9584067435231398E-9</v>
      </c>
    </row>
    <row r="5" spans="2:22" x14ac:dyDescent="0.2">
      <c r="B5" s="3" t="s">
        <v>0</v>
      </c>
      <c r="C5" s="3" t="s">
        <v>18</v>
      </c>
      <c r="D5" s="3" t="s">
        <v>30</v>
      </c>
      <c r="E5" s="3" t="s">
        <v>31</v>
      </c>
      <c r="F5" s="3" t="s">
        <v>32</v>
      </c>
      <c r="G5" s="3" t="s">
        <v>21</v>
      </c>
      <c r="H5" s="3" t="s">
        <v>52</v>
      </c>
      <c r="I5" s="3" t="s">
        <v>20</v>
      </c>
      <c r="J5" s="4" t="s">
        <v>17</v>
      </c>
      <c r="K5" s="3" t="s">
        <v>16</v>
      </c>
      <c r="L5" s="4" t="s">
        <v>17</v>
      </c>
      <c r="M5" s="4" t="s">
        <v>50</v>
      </c>
      <c r="N5" s="4" t="s">
        <v>51</v>
      </c>
      <c r="O5" s="4" t="s">
        <v>24</v>
      </c>
      <c r="P5" s="4" t="s">
        <v>53</v>
      </c>
      <c r="Q5" s="4" t="s">
        <v>22</v>
      </c>
      <c r="R5" s="4" t="s">
        <v>54</v>
      </c>
      <c r="S5" s="3" t="s">
        <v>19</v>
      </c>
      <c r="T5" s="3" t="s">
        <v>29</v>
      </c>
      <c r="U5" s="3" t="s">
        <v>33</v>
      </c>
      <c r="V5" s="3" t="s">
        <v>55</v>
      </c>
    </row>
    <row r="6" spans="2:22" x14ac:dyDescent="0.2">
      <c r="B6" s="7" t="s">
        <v>15</v>
      </c>
      <c r="C6" s="8">
        <v>0.05</v>
      </c>
      <c r="D6" s="9">
        <v>85</v>
      </c>
      <c r="E6" s="9">
        <v>6</v>
      </c>
      <c r="F6" s="10">
        <f>C6*D6</f>
        <v>4.25</v>
      </c>
      <c r="G6" s="11">
        <f>F6/0.00000016</f>
        <v>26562500</v>
      </c>
      <c r="H6" s="11">
        <f>E6/D6*G6</f>
        <v>1875000</v>
      </c>
      <c r="I6" s="8">
        <v>4.7441000000000004</v>
      </c>
      <c r="J6" s="8">
        <v>0.17319999999999999</v>
      </c>
      <c r="K6" s="9">
        <v>0.88539999999999996</v>
      </c>
      <c r="L6" s="58">
        <v>4.4000000000000003E-3</v>
      </c>
      <c r="M6" s="8">
        <f>(1-EXP(-($C$3^2/(2*K6^2))))</f>
        <v>5.5786386614931516E-2</v>
      </c>
      <c r="N6" s="8">
        <f>(1-M6)*$C$3*$C$3*L6/K6^3</f>
        <v>5.386998947113713E-4</v>
      </c>
      <c r="O6" s="11">
        <f>M6*G6*T6*14/10000</f>
        <v>313257.99408865761</v>
      </c>
      <c r="P6" s="11">
        <f>SQRT((N6/M6)^2 + (H6/G6)^2)*O6</f>
        <v>22318.277856713758</v>
      </c>
      <c r="Q6" s="10">
        <f t="shared" ref="Q6:Q37" si="0">O6*0.000000000000160218/$J$3</f>
        <v>12.679234992467155</v>
      </c>
      <c r="R6" s="10">
        <f>P6/O6*Q6</f>
        <v>0.90334068056492089</v>
      </c>
      <c r="S6" s="8">
        <v>2.1362000000000001</v>
      </c>
      <c r="T6" s="12">
        <v>151</v>
      </c>
      <c r="U6" s="13">
        <f t="shared" ref="U6:U37" si="1">I6/Q6</f>
        <v>0.37416295248242593</v>
      </c>
      <c r="V6" s="5">
        <f>U6*SQRT((J6/I6)^2 + (R6/Q6)^2)</f>
        <v>2.9953648863855892E-2</v>
      </c>
    </row>
    <row r="7" spans="2:22" x14ac:dyDescent="0.2">
      <c r="B7" s="14" t="s">
        <v>15</v>
      </c>
      <c r="C7" s="15">
        <v>0.05</v>
      </c>
      <c r="D7" s="16">
        <v>84.761899999999997</v>
      </c>
      <c r="E7" s="16">
        <v>6</v>
      </c>
      <c r="F7" s="17">
        <f t="shared" ref="F7:F63" si="2">C7*D7</f>
        <v>4.2380950000000004</v>
      </c>
      <c r="G7" s="18">
        <f t="shared" ref="G7:G70" si="3">F7/0.00000016</f>
        <v>26488093.750000004</v>
      </c>
      <c r="H7" s="11">
        <f t="shared" ref="H7:H70" si="4">E7/D7*G7</f>
        <v>1875000.0000000002</v>
      </c>
      <c r="I7" s="15">
        <v>4.9295</v>
      </c>
      <c r="J7" s="15">
        <v>0.2235</v>
      </c>
      <c r="K7" s="16">
        <v>1.1818</v>
      </c>
      <c r="L7" s="58">
        <v>5.1000000000000004E-3</v>
      </c>
      <c r="M7" s="8">
        <f t="shared" ref="M7:M70" si="5">(1-EXP(-(0.3^2/(2*K7^2))))</f>
        <v>3.170639455589197E-2</v>
      </c>
      <c r="N7" s="8">
        <f t="shared" ref="N7:N70" si="6">(1-M7)*$C$3*$C$3*L7/K7^3</f>
        <v>2.69269889680072E-4</v>
      </c>
      <c r="O7" s="11">
        <f t="shared" ref="O7:O70" si="7">M7*G7*T7*14/10000</f>
        <v>188124.59712949418</v>
      </c>
      <c r="P7" s="11">
        <f t="shared" ref="P7:P70" si="8">SQRT((N7/M7)^2 + (H7/G7)^2)*O7</f>
        <v>13412.183311510094</v>
      </c>
      <c r="Q7" s="17">
        <f t="shared" si="0"/>
        <v>7.6144137416425917</v>
      </c>
      <c r="R7" s="10">
        <f t="shared" ref="R7:R70" si="9">P7/O7*Q7</f>
        <v>0.54286315809247576</v>
      </c>
      <c r="S7" s="15">
        <v>1.9743999999999999</v>
      </c>
      <c r="T7" s="19">
        <v>160</v>
      </c>
      <c r="U7" s="20">
        <f t="shared" si="1"/>
        <v>0.64739061564792266</v>
      </c>
      <c r="V7" s="5">
        <f t="shared" ref="V7:V70" si="10">U7*SQRT((J7/I7)^2 + (R7/Q7)^2)</f>
        <v>5.4697827912200167E-2</v>
      </c>
    </row>
    <row r="8" spans="2:22" x14ac:dyDescent="0.2">
      <c r="B8" s="14" t="s">
        <v>15</v>
      </c>
      <c r="C8" s="15">
        <v>0.05</v>
      </c>
      <c r="D8" s="16">
        <v>84.523799999999994</v>
      </c>
      <c r="E8" s="16">
        <v>6</v>
      </c>
      <c r="F8" s="17">
        <f t="shared" si="2"/>
        <v>4.2261899999999999</v>
      </c>
      <c r="G8" s="18">
        <f t="shared" si="3"/>
        <v>26413687.5</v>
      </c>
      <c r="H8" s="11">
        <f t="shared" si="4"/>
        <v>1875000.0000000002</v>
      </c>
      <c r="I8" s="15">
        <v>3.4592000000000001</v>
      </c>
      <c r="J8" s="15">
        <v>6.1899999999999997E-2</v>
      </c>
      <c r="K8" s="16">
        <v>1.4337</v>
      </c>
      <c r="L8" s="58">
        <v>7.4999999999999997E-3</v>
      </c>
      <c r="M8" s="8">
        <f t="shared" si="5"/>
        <v>2.16546273176218E-2</v>
      </c>
      <c r="N8" s="8">
        <f t="shared" si="6"/>
        <v>2.240892960676431E-4</v>
      </c>
      <c r="O8" s="11">
        <f t="shared" si="7"/>
        <v>136931.66699985214</v>
      </c>
      <c r="P8" s="11">
        <f t="shared" si="8"/>
        <v>9822.9640746912482</v>
      </c>
      <c r="Q8" s="17">
        <f t="shared" si="0"/>
        <v>5.5423606629812374</v>
      </c>
      <c r="R8" s="10">
        <f t="shared" si="9"/>
        <v>0.39758816111911827</v>
      </c>
      <c r="S8" s="15">
        <v>1.8025</v>
      </c>
      <c r="T8" s="19">
        <v>171</v>
      </c>
      <c r="U8" s="20">
        <f t="shared" si="1"/>
        <v>0.62413837899522318</v>
      </c>
      <c r="V8" s="5">
        <f t="shared" si="10"/>
        <v>4.6145297360695704E-2</v>
      </c>
    </row>
    <row r="9" spans="2:22" x14ac:dyDescent="0.2">
      <c r="B9" s="14" t="s">
        <v>15</v>
      </c>
      <c r="C9" s="15">
        <v>0.05</v>
      </c>
      <c r="D9" s="16">
        <v>84.285700000000006</v>
      </c>
      <c r="E9" s="16">
        <v>6</v>
      </c>
      <c r="F9" s="17">
        <f t="shared" si="2"/>
        <v>4.2142850000000003</v>
      </c>
      <c r="G9" s="18">
        <f t="shared" si="3"/>
        <v>26339281.25</v>
      </c>
      <c r="H9" s="11">
        <f t="shared" si="4"/>
        <v>1875000</v>
      </c>
      <c r="I9" s="15">
        <v>2.4144000000000001</v>
      </c>
      <c r="J9" s="15">
        <v>4.3200000000000002E-2</v>
      </c>
      <c r="K9" s="16">
        <v>1.8031999999999999</v>
      </c>
      <c r="L9" s="58">
        <v>9.4999999999999998E-3</v>
      </c>
      <c r="M9" s="8">
        <f t="shared" si="5"/>
        <v>1.3744310037670071E-2</v>
      </c>
      <c r="N9" s="8">
        <f t="shared" si="6"/>
        <v>1.4382154187424754E-4</v>
      </c>
      <c r="O9" s="11">
        <f t="shared" si="7"/>
        <v>93769.196691630379</v>
      </c>
      <c r="P9" s="11">
        <f t="shared" si="8"/>
        <v>6746.8276082474895</v>
      </c>
      <c r="Q9" s="17">
        <f t="shared" si="0"/>
        <v>3.7953434623972249</v>
      </c>
      <c r="R9" s="10">
        <f t="shared" si="9"/>
        <v>0.27308038202665752</v>
      </c>
      <c r="S9" s="15">
        <v>1.6178999999999999</v>
      </c>
      <c r="T9" s="19">
        <v>185.01429999999999</v>
      </c>
      <c r="U9" s="20">
        <f t="shared" si="1"/>
        <v>0.6361479597092935</v>
      </c>
      <c r="V9" s="5">
        <f t="shared" si="10"/>
        <v>4.7165790601742932E-2</v>
      </c>
    </row>
    <row r="10" spans="2:22" x14ac:dyDescent="0.2">
      <c r="B10" s="14" t="s">
        <v>15</v>
      </c>
      <c r="C10" s="15">
        <v>0.05</v>
      </c>
      <c r="D10" s="16">
        <v>84.047600000000003</v>
      </c>
      <c r="E10" s="16">
        <v>6</v>
      </c>
      <c r="F10" s="17">
        <f t="shared" si="2"/>
        <v>4.2023800000000007</v>
      </c>
      <c r="G10" s="18">
        <f t="shared" si="3"/>
        <v>26264875.000000004</v>
      </c>
      <c r="H10" s="11">
        <f t="shared" si="4"/>
        <v>1875000.0000000002</v>
      </c>
      <c r="I10" s="15">
        <v>3.4194</v>
      </c>
      <c r="J10" s="15">
        <v>6.3600000000000004E-2</v>
      </c>
      <c r="K10" s="16">
        <v>2.1396000000000002</v>
      </c>
      <c r="L10" s="58">
        <v>1.14E-2</v>
      </c>
      <c r="M10" s="8">
        <f t="shared" si="5"/>
        <v>9.7817049045740845E-3</v>
      </c>
      <c r="N10" s="8">
        <f t="shared" si="6"/>
        <v>1.0372430633341841E-4</v>
      </c>
      <c r="O10" s="11">
        <f t="shared" si="7"/>
        <v>61505.512431362746</v>
      </c>
      <c r="P10" s="11">
        <f t="shared" si="8"/>
        <v>4438.936944728317</v>
      </c>
      <c r="Q10" s="17">
        <f t="shared" si="0"/>
        <v>2.4894587214545227</v>
      </c>
      <c r="R10" s="10">
        <f t="shared" si="9"/>
        <v>0.17966764041471073</v>
      </c>
      <c r="S10" s="15">
        <v>1.8025</v>
      </c>
      <c r="T10" s="19">
        <v>171</v>
      </c>
      <c r="U10" s="20">
        <f t="shared" si="1"/>
        <v>1.3735515959879576</v>
      </c>
      <c r="V10" s="5">
        <f t="shared" si="10"/>
        <v>0.10237021307365135</v>
      </c>
    </row>
    <row r="11" spans="2:22" x14ac:dyDescent="0.2">
      <c r="B11" s="14" t="s">
        <v>15</v>
      </c>
      <c r="C11" s="15">
        <v>0.05</v>
      </c>
      <c r="D11" s="16">
        <v>83.8095</v>
      </c>
      <c r="E11" s="16">
        <v>6</v>
      </c>
      <c r="F11" s="17">
        <f t="shared" si="2"/>
        <v>4.1904750000000002</v>
      </c>
      <c r="G11" s="18">
        <f t="shared" si="3"/>
        <v>26190468.75</v>
      </c>
      <c r="H11" s="11">
        <f t="shared" si="4"/>
        <v>1875000.0000000002</v>
      </c>
      <c r="I11" s="15">
        <v>1.2441</v>
      </c>
      <c r="J11" s="15">
        <v>2.8199999999999999E-2</v>
      </c>
      <c r="K11" s="16">
        <v>2.4779</v>
      </c>
      <c r="L11" s="58">
        <v>1.4999999999999999E-2</v>
      </c>
      <c r="M11" s="8">
        <f t="shared" si="5"/>
        <v>7.3022124041427494E-3</v>
      </c>
      <c r="N11" s="8">
        <f t="shared" si="6"/>
        <v>8.8084500399882208E-5</v>
      </c>
      <c r="O11" s="11">
        <f t="shared" si="7"/>
        <v>61682.164973916326</v>
      </c>
      <c r="P11" s="11">
        <f t="shared" si="8"/>
        <v>4478.1295303593351</v>
      </c>
      <c r="Q11" s="17">
        <f t="shared" si="0"/>
        <v>2.4966087994774946</v>
      </c>
      <c r="R11" s="10">
        <f t="shared" si="9"/>
        <v>0.18125397504161708</v>
      </c>
      <c r="S11" s="15">
        <v>1.1939</v>
      </c>
      <c r="T11" s="19">
        <v>230.3742</v>
      </c>
      <c r="U11" s="20">
        <f t="shared" si="1"/>
        <v>0.49831595573178017</v>
      </c>
      <c r="V11" s="5">
        <f t="shared" si="10"/>
        <v>3.7900073822971204E-2</v>
      </c>
    </row>
    <row r="12" spans="2:22" x14ac:dyDescent="0.2">
      <c r="B12" s="14" t="s">
        <v>15</v>
      </c>
      <c r="C12" s="15">
        <v>0.05</v>
      </c>
      <c r="D12" s="16">
        <v>83.571399999999997</v>
      </c>
      <c r="E12" s="16">
        <v>6</v>
      </c>
      <c r="F12" s="17">
        <f t="shared" si="2"/>
        <v>4.1785699999999997</v>
      </c>
      <c r="G12" s="18">
        <f t="shared" si="3"/>
        <v>26116062.499999996</v>
      </c>
      <c r="H12" s="11">
        <f t="shared" si="4"/>
        <v>1874999.9999999998</v>
      </c>
      <c r="I12" s="15">
        <v>1.2122999999999999</v>
      </c>
      <c r="J12" s="15">
        <v>4.7899999999999998E-2</v>
      </c>
      <c r="K12" s="16">
        <v>2.7667999999999999</v>
      </c>
      <c r="L12" s="58">
        <v>2.3300000000000001E-2</v>
      </c>
      <c r="M12" s="8">
        <f t="shared" si="5"/>
        <v>5.8611270161177398E-3</v>
      </c>
      <c r="N12" s="8">
        <f t="shared" si="6"/>
        <v>9.8426532489806462E-5</v>
      </c>
      <c r="O12" s="11">
        <f t="shared" si="7"/>
        <v>58286.123811214973</v>
      </c>
      <c r="P12" s="11">
        <f t="shared" si="8"/>
        <v>4297.5950717450014</v>
      </c>
      <c r="Q12" s="17">
        <f t="shared" si="0"/>
        <v>2.3591527576253104</v>
      </c>
      <c r="R12" s="10">
        <f t="shared" si="9"/>
        <v>0.17394677500776534</v>
      </c>
      <c r="S12" s="15">
        <v>0.93730000000000002</v>
      </c>
      <c r="T12" s="19">
        <v>271.9871</v>
      </c>
      <c r="U12" s="20">
        <f t="shared" si="1"/>
        <v>0.51387092085562269</v>
      </c>
      <c r="V12" s="5">
        <f t="shared" si="10"/>
        <v>4.2986424572074029E-2</v>
      </c>
    </row>
    <row r="13" spans="2:22" x14ac:dyDescent="0.2">
      <c r="B13" s="14" t="s">
        <v>15</v>
      </c>
      <c r="C13" s="15">
        <v>0.05</v>
      </c>
      <c r="D13" s="16">
        <v>83.333299999999994</v>
      </c>
      <c r="E13" s="16">
        <v>6</v>
      </c>
      <c r="F13" s="17">
        <f t="shared" si="2"/>
        <v>4.1666650000000001</v>
      </c>
      <c r="G13" s="18">
        <f t="shared" si="3"/>
        <v>26041656.25</v>
      </c>
      <c r="H13" s="11">
        <f t="shared" si="4"/>
        <v>1875000</v>
      </c>
      <c r="I13" s="15">
        <v>0.82450000000000001</v>
      </c>
      <c r="J13" s="15">
        <v>1.4E-2</v>
      </c>
      <c r="K13" s="16">
        <v>3.0689000000000002</v>
      </c>
      <c r="L13" s="58">
        <v>4.1300000000000003E-2</v>
      </c>
      <c r="M13" s="8">
        <f t="shared" si="5"/>
        <v>4.7666133044773629E-3</v>
      </c>
      <c r="N13" s="8">
        <f t="shared" si="6"/>
        <v>1.2798800989700083E-4</v>
      </c>
      <c r="O13" s="11">
        <f t="shared" si="7"/>
        <v>62251.502951088121</v>
      </c>
      <c r="P13" s="11">
        <f t="shared" si="8"/>
        <v>4783.6449184039539</v>
      </c>
      <c r="Q13" s="17">
        <f t="shared" si="0"/>
        <v>2.5196529679868993</v>
      </c>
      <c r="R13" s="10">
        <f t="shared" si="9"/>
        <v>0.19361982514578452</v>
      </c>
      <c r="S13" s="15">
        <v>0.62080000000000002</v>
      </c>
      <c r="T13" s="19">
        <v>358.21460000000002</v>
      </c>
      <c r="U13" s="20">
        <f t="shared" si="1"/>
        <v>0.32722760256097572</v>
      </c>
      <c r="V13" s="5">
        <f t="shared" si="10"/>
        <v>2.5751994627713042E-2</v>
      </c>
    </row>
    <row r="14" spans="2:22" x14ac:dyDescent="0.2">
      <c r="B14" s="21" t="s">
        <v>15</v>
      </c>
      <c r="C14" s="22">
        <v>0.05</v>
      </c>
      <c r="D14" s="23">
        <v>83.095200000000006</v>
      </c>
      <c r="E14" s="23">
        <v>6</v>
      </c>
      <c r="F14" s="24">
        <f t="shared" si="2"/>
        <v>4.1547600000000005</v>
      </c>
      <c r="G14" s="25">
        <f t="shared" si="3"/>
        <v>25967250.000000004</v>
      </c>
      <c r="H14" s="11">
        <f t="shared" si="4"/>
        <v>1875000</v>
      </c>
      <c r="I14" s="22">
        <v>0.76559999999999995</v>
      </c>
      <c r="J14" s="22">
        <v>1.49E-2</v>
      </c>
      <c r="K14" s="23">
        <v>3.4083000000000001</v>
      </c>
      <c r="L14" s="58">
        <v>7.0699999999999999E-2</v>
      </c>
      <c r="M14" s="8">
        <f t="shared" si="5"/>
        <v>3.866303760098444E-3</v>
      </c>
      <c r="N14" s="8">
        <f t="shared" si="6"/>
        <v>1.6009070265638416E-4</v>
      </c>
      <c r="O14" s="11">
        <f t="shared" si="7"/>
        <v>110715.13853632283</v>
      </c>
      <c r="P14" s="11">
        <f t="shared" si="8"/>
        <v>9215.5081432088391</v>
      </c>
      <c r="Q14" s="24">
        <f t="shared" si="0"/>
        <v>4.4812368246484313</v>
      </c>
      <c r="R14" s="10">
        <f t="shared" si="9"/>
        <v>0.37300115408920781</v>
      </c>
      <c r="S14" s="22">
        <v>0.113</v>
      </c>
      <c r="T14" s="26">
        <v>787.69309999999996</v>
      </c>
      <c r="U14" s="20">
        <f t="shared" si="1"/>
        <v>0.17084569058901811</v>
      </c>
      <c r="V14" s="5">
        <f t="shared" si="10"/>
        <v>1.4604089177048694E-2</v>
      </c>
    </row>
    <row r="15" spans="2:22" x14ac:dyDescent="0.2">
      <c r="B15" s="21" t="s">
        <v>15</v>
      </c>
      <c r="C15" s="22">
        <v>0.25</v>
      </c>
      <c r="D15" s="23">
        <v>82.381</v>
      </c>
      <c r="E15" s="23">
        <v>6</v>
      </c>
      <c r="F15" s="24">
        <f t="shared" si="2"/>
        <v>20.59525</v>
      </c>
      <c r="G15" s="25">
        <f t="shared" si="3"/>
        <v>128720312.5</v>
      </c>
      <c r="H15" s="11">
        <f t="shared" si="4"/>
        <v>9375000</v>
      </c>
      <c r="I15" s="22">
        <v>27.5688</v>
      </c>
      <c r="J15" s="22">
        <v>1.0951</v>
      </c>
      <c r="K15" s="9">
        <v>0.88539999999999996</v>
      </c>
      <c r="L15" s="58">
        <v>4.4000000000000003E-3</v>
      </c>
      <c r="M15" s="8">
        <f t="shared" si="5"/>
        <v>5.5786386614931516E-2</v>
      </c>
      <c r="N15" s="8">
        <f t="shared" si="6"/>
        <v>5.386998947113713E-4</v>
      </c>
      <c r="O15" s="11">
        <f t="shared" si="7"/>
        <v>1518029.8124128061</v>
      </c>
      <c r="P15" s="11">
        <f t="shared" si="8"/>
        <v>111529.18134014258</v>
      </c>
      <c r="Q15" s="24">
        <f t="shared" si="0"/>
        <v>61.442826936143327</v>
      </c>
      <c r="R15" s="10">
        <f t="shared" si="9"/>
        <v>4.5141855129447501</v>
      </c>
      <c r="S15" s="22">
        <v>2.1362000000000001</v>
      </c>
      <c r="T15" s="26">
        <v>151</v>
      </c>
      <c r="U15" s="43">
        <f t="shared" si="1"/>
        <v>0.44869029266267108</v>
      </c>
      <c r="V15" s="5">
        <f t="shared" si="10"/>
        <v>3.7474820968891993E-2</v>
      </c>
    </row>
    <row r="16" spans="2:22" x14ac:dyDescent="0.2">
      <c r="B16" s="21" t="s">
        <v>15</v>
      </c>
      <c r="C16" s="22">
        <v>0.25</v>
      </c>
      <c r="D16" s="23">
        <v>82.142899999999997</v>
      </c>
      <c r="E16" s="23">
        <v>6</v>
      </c>
      <c r="F16" s="24">
        <f t="shared" si="2"/>
        <v>20.535724999999999</v>
      </c>
      <c r="G16" s="25">
        <f t="shared" si="3"/>
        <v>128348281.25</v>
      </c>
      <c r="H16" s="11">
        <f t="shared" si="4"/>
        <v>9375000.0000000019</v>
      </c>
      <c r="I16" s="22">
        <v>20.458200000000001</v>
      </c>
      <c r="J16" s="22">
        <v>0.8589</v>
      </c>
      <c r="K16" s="16">
        <v>1.1818</v>
      </c>
      <c r="L16" s="58">
        <v>5.1000000000000004E-3</v>
      </c>
      <c r="M16" s="8">
        <f t="shared" si="5"/>
        <v>3.170639455589197E-2</v>
      </c>
      <c r="N16" s="8">
        <f t="shared" si="6"/>
        <v>2.69269889680072E-4</v>
      </c>
      <c r="O16" s="11">
        <f t="shared" si="7"/>
        <v>911559.3190778126</v>
      </c>
      <c r="P16" s="11">
        <f t="shared" si="8"/>
        <v>67031.962443325101</v>
      </c>
      <c r="Q16" s="24">
        <f t="shared" si="0"/>
        <v>36.895705885449317</v>
      </c>
      <c r="R16" s="10">
        <f t="shared" si="9"/>
        <v>2.7131438618119055</v>
      </c>
      <c r="S16" s="22">
        <v>1.9743999999999999</v>
      </c>
      <c r="T16" s="26">
        <v>160</v>
      </c>
      <c r="U16" s="43">
        <f t="shared" si="1"/>
        <v>0.55448729083858428</v>
      </c>
      <c r="V16" s="5">
        <f t="shared" si="10"/>
        <v>4.6951863132227135E-2</v>
      </c>
    </row>
    <row r="17" spans="2:22" x14ac:dyDescent="0.2">
      <c r="B17" s="21" t="s">
        <v>15</v>
      </c>
      <c r="C17" s="22">
        <v>0.25</v>
      </c>
      <c r="D17" s="23">
        <v>81.904799999999994</v>
      </c>
      <c r="E17" s="23">
        <v>6</v>
      </c>
      <c r="F17" s="24">
        <f t="shared" si="2"/>
        <v>20.476199999999999</v>
      </c>
      <c r="G17" s="25">
        <f t="shared" si="3"/>
        <v>127976249.99999999</v>
      </c>
      <c r="H17" s="11">
        <f t="shared" si="4"/>
        <v>9375000</v>
      </c>
      <c r="I17" s="22">
        <v>13.8423</v>
      </c>
      <c r="J17" s="22">
        <v>0.39019999999999999</v>
      </c>
      <c r="K17" s="16">
        <v>1.4337</v>
      </c>
      <c r="L17" s="58">
        <v>7.4999999999999997E-3</v>
      </c>
      <c r="M17" s="8">
        <f t="shared" si="5"/>
        <v>2.16546273176218E-2</v>
      </c>
      <c r="N17" s="8">
        <f t="shared" si="6"/>
        <v>2.240892960676431E-4</v>
      </c>
      <c r="O17" s="11">
        <f t="shared" si="7"/>
        <v>663443.9530220771</v>
      </c>
      <c r="P17" s="11">
        <f t="shared" si="8"/>
        <v>49083.632240075094</v>
      </c>
      <c r="Q17" s="24">
        <f t="shared" si="0"/>
        <v>26.853143234766161</v>
      </c>
      <c r="R17" s="10">
        <f t="shared" si="9"/>
        <v>1.9866784541805336</v>
      </c>
      <c r="S17" s="22">
        <v>1.8025</v>
      </c>
      <c r="T17" s="26">
        <v>171</v>
      </c>
      <c r="U17" s="43">
        <f t="shared" si="1"/>
        <v>0.51548155383458738</v>
      </c>
      <c r="V17" s="5">
        <f t="shared" si="10"/>
        <v>4.0811409327110637E-2</v>
      </c>
    </row>
    <row r="18" spans="2:22" x14ac:dyDescent="0.2">
      <c r="B18" s="14" t="s">
        <v>15</v>
      </c>
      <c r="C18" s="15">
        <v>0.25</v>
      </c>
      <c r="D18" s="16">
        <v>81.666700000000006</v>
      </c>
      <c r="E18" s="16">
        <v>6</v>
      </c>
      <c r="F18" s="17">
        <f t="shared" si="2"/>
        <v>20.416675000000001</v>
      </c>
      <c r="G18" s="18">
        <f t="shared" si="3"/>
        <v>127604218.75</v>
      </c>
      <c r="H18" s="11">
        <f t="shared" si="4"/>
        <v>9375000</v>
      </c>
      <c r="I18" s="15">
        <v>11.745200000000001</v>
      </c>
      <c r="J18" s="15">
        <v>0.5323</v>
      </c>
      <c r="K18" s="16">
        <v>1.8031999999999999</v>
      </c>
      <c r="L18" s="58">
        <v>9.4999999999999998E-3</v>
      </c>
      <c r="M18" s="8">
        <f t="shared" si="5"/>
        <v>1.3744310037670071E-2</v>
      </c>
      <c r="N18" s="8">
        <f t="shared" si="6"/>
        <v>1.4382154187424754E-4</v>
      </c>
      <c r="O18" s="11">
        <f t="shared" si="7"/>
        <v>454277.58537073137</v>
      </c>
      <c r="P18" s="11">
        <f t="shared" si="8"/>
        <v>33712.304982503905</v>
      </c>
      <c r="Q18" s="17">
        <f t="shared" si="0"/>
        <v>18.387055926483107</v>
      </c>
      <c r="R18" s="10">
        <f t="shared" si="9"/>
        <v>1.3645182088790155</v>
      </c>
      <c r="S18" s="15">
        <v>1.6178999999999999</v>
      </c>
      <c r="T18" s="19">
        <v>185.01429999999999</v>
      </c>
      <c r="U18" s="20">
        <f t="shared" si="1"/>
        <v>0.63877545415431303</v>
      </c>
      <c r="V18" s="5">
        <f t="shared" si="10"/>
        <v>5.5544837174503717E-2</v>
      </c>
    </row>
    <row r="19" spans="2:22" x14ac:dyDescent="0.2">
      <c r="B19" s="14" t="s">
        <v>15</v>
      </c>
      <c r="C19" s="15">
        <v>0.25</v>
      </c>
      <c r="D19" s="16">
        <v>81.428600000000003</v>
      </c>
      <c r="E19" s="16">
        <v>6</v>
      </c>
      <c r="F19" s="17">
        <f t="shared" si="2"/>
        <v>20.357150000000001</v>
      </c>
      <c r="G19" s="18">
        <f t="shared" si="3"/>
        <v>127232187.5</v>
      </c>
      <c r="H19" s="11">
        <f t="shared" si="4"/>
        <v>9375000</v>
      </c>
      <c r="I19" s="15">
        <v>9.5220000000000002</v>
      </c>
      <c r="J19" s="15">
        <v>0.51049999999999995</v>
      </c>
      <c r="K19" s="16">
        <v>2.1396000000000002</v>
      </c>
      <c r="L19" s="58">
        <v>1.14E-2</v>
      </c>
      <c r="M19" s="8">
        <f t="shared" si="5"/>
        <v>9.7817049045740845E-3</v>
      </c>
      <c r="N19" s="8">
        <f t="shared" si="6"/>
        <v>1.0372430633341841E-4</v>
      </c>
      <c r="O19" s="11">
        <f t="shared" si="7"/>
        <v>297944.72236973245</v>
      </c>
      <c r="P19" s="11">
        <f t="shared" si="8"/>
        <v>22179.982421226592</v>
      </c>
      <c r="Q19" s="17">
        <f t="shared" si="0"/>
        <v>12.059424566902075</v>
      </c>
      <c r="R19" s="10">
        <f t="shared" si="9"/>
        <v>0.89774312086008823</v>
      </c>
      <c r="S19" s="15">
        <v>1.8025</v>
      </c>
      <c r="T19" s="19">
        <v>171</v>
      </c>
      <c r="U19" s="20">
        <f t="shared" si="1"/>
        <v>0.78958991344693075</v>
      </c>
      <c r="V19" s="5">
        <f t="shared" si="10"/>
        <v>7.2436524630911339E-2</v>
      </c>
    </row>
    <row r="20" spans="2:22" x14ac:dyDescent="0.2">
      <c r="B20" s="14" t="s">
        <v>15</v>
      </c>
      <c r="C20" s="15">
        <v>0.25</v>
      </c>
      <c r="D20" s="16">
        <v>81.1905</v>
      </c>
      <c r="E20" s="16">
        <v>6</v>
      </c>
      <c r="F20" s="17">
        <f t="shared" si="2"/>
        <v>20.297625</v>
      </c>
      <c r="G20" s="18">
        <f t="shared" si="3"/>
        <v>126860156.25</v>
      </c>
      <c r="H20" s="11">
        <f t="shared" si="4"/>
        <v>9375000</v>
      </c>
      <c r="I20" s="15">
        <v>6.6375000000000002</v>
      </c>
      <c r="J20" s="15">
        <v>0.24390000000000001</v>
      </c>
      <c r="K20" s="16">
        <v>2.4779</v>
      </c>
      <c r="L20" s="58">
        <v>1.4999999999999999E-2</v>
      </c>
      <c r="M20" s="8">
        <f t="shared" si="5"/>
        <v>7.3022124041427494E-3</v>
      </c>
      <c r="N20" s="8">
        <f t="shared" si="6"/>
        <v>8.8084500399882208E-5</v>
      </c>
      <c r="O20" s="11">
        <f t="shared" si="7"/>
        <v>298773.15908785717</v>
      </c>
      <c r="P20" s="11">
        <f t="shared" si="8"/>
        <v>22371.625041607345</v>
      </c>
      <c r="Q20" s="17">
        <f t="shared" si="0"/>
        <v>12.092955854287256</v>
      </c>
      <c r="R20" s="10">
        <f t="shared" si="9"/>
        <v>0.90549992791444245</v>
      </c>
      <c r="S20" s="15">
        <v>1.1939</v>
      </c>
      <c r="T20" s="19">
        <v>230.3742</v>
      </c>
      <c r="U20" s="20">
        <f t="shared" si="1"/>
        <v>0.54887325150094224</v>
      </c>
      <c r="V20" s="5">
        <f t="shared" si="10"/>
        <v>4.5780801255712614E-2</v>
      </c>
    </row>
    <row r="21" spans="2:22" x14ac:dyDescent="0.2">
      <c r="B21" s="14" t="s">
        <v>15</v>
      </c>
      <c r="C21" s="15">
        <v>0.25</v>
      </c>
      <c r="D21" s="16">
        <v>80.952399999999997</v>
      </c>
      <c r="E21" s="16">
        <v>6</v>
      </c>
      <c r="F21" s="17">
        <f t="shared" si="2"/>
        <v>20.238099999999999</v>
      </c>
      <c r="G21" s="18">
        <f t="shared" si="3"/>
        <v>126488125</v>
      </c>
      <c r="H21" s="11">
        <f t="shared" si="4"/>
        <v>9375000</v>
      </c>
      <c r="I21" s="15">
        <v>4.6727999999999996</v>
      </c>
      <c r="J21" s="15">
        <v>0.17599999999999999</v>
      </c>
      <c r="K21" s="16">
        <v>2.7667999999999999</v>
      </c>
      <c r="L21" s="58">
        <v>2.3300000000000001E-2</v>
      </c>
      <c r="M21" s="8">
        <f t="shared" si="5"/>
        <v>5.8611270161177398E-3</v>
      </c>
      <c r="N21" s="8">
        <f t="shared" si="6"/>
        <v>9.8426532489806462E-5</v>
      </c>
      <c r="O21" s="11">
        <f t="shared" si="7"/>
        <v>282297.62868726614</v>
      </c>
      <c r="P21" s="11">
        <f t="shared" si="8"/>
        <v>21453.563848726477</v>
      </c>
      <c r="Q21" s="17">
        <f t="shared" si="0"/>
        <v>11.426102571955667</v>
      </c>
      <c r="R21" s="10">
        <f t="shared" si="9"/>
        <v>0.86834105624425328</v>
      </c>
      <c r="S21" s="15">
        <v>0.93730000000000002</v>
      </c>
      <c r="T21" s="19">
        <v>271.9871</v>
      </c>
      <c r="U21" s="20">
        <f t="shared" si="1"/>
        <v>0.40895834520766194</v>
      </c>
      <c r="V21" s="5">
        <f t="shared" si="10"/>
        <v>3.4686966836345326E-2</v>
      </c>
    </row>
    <row r="22" spans="2:22" x14ac:dyDescent="0.2">
      <c r="B22" s="14" t="s">
        <v>15</v>
      </c>
      <c r="C22" s="15">
        <v>0.25</v>
      </c>
      <c r="D22" s="16">
        <v>80.714299999999994</v>
      </c>
      <c r="E22" s="16">
        <v>6</v>
      </c>
      <c r="F22" s="17">
        <f t="shared" si="2"/>
        <v>20.178574999999999</v>
      </c>
      <c r="G22" s="18">
        <f t="shared" si="3"/>
        <v>126116093.74999999</v>
      </c>
      <c r="H22" s="11">
        <f t="shared" si="4"/>
        <v>9375000</v>
      </c>
      <c r="I22" s="15">
        <v>5.1436999999999999</v>
      </c>
      <c r="J22" s="15">
        <v>0.10680000000000001</v>
      </c>
      <c r="K22" s="16">
        <v>3.0689000000000002</v>
      </c>
      <c r="L22" s="58">
        <v>4.1300000000000003E-2</v>
      </c>
      <c r="M22" s="8">
        <f t="shared" si="5"/>
        <v>4.7666133044773629E-3</v>
      </c>
      <c r="N22" s="8">
        <f t="shared" si="6"/>
        <v>1.2798800989700083E-4</v>
      </c>
      <c r="O22" s="11">
        <f t="shared" si="7"/>
        <v>301475.3096688246</v>
      </c>
      <c r="P22" s="11">
        <f t="shared" si="8"/>
        <v>23827.715920970451</v>
      </c>
      <c r="Q22" s="17">
        <f t="shared" si="0"/>
        <v>12.202326414169667</v>
      </c>
      <c r="R22" s="10">
        <f t="shared" si="9"/>
        <v>0.96443575326678077</v>
      </c>
      <c r="S22" s="15">
        <v>0.62080000000000002</v>
      </c>
      <c r="T22" s="19">
        <v>358.21460000000002</v>
      </c>
      <c r="U22" s="20">
        <f t="shared" si="1"/>
        <v>0.42153437184133991</v>
      </c>
      <c r="V22" s="5">
        <f t="shared" si="10"/>
        <v>3.444729448576582E-2</v>
      </c>
    </row>
    <row r="23" spans="2:22" x14ac:dyDescent="0.2">
      <c r="B23" s="27" t="s">
        <v>15</v>
      </c>
      <c r="C23" s="28">
        <v>0.25</v>
      </c>
      <c r="D23" s="29">
        <v>80.476200000000006</v>
      </c>
      <c r="E23" s="29">
        <v>6</v>
      </c>
      <c r="F23" s="30">
        <f t="shared" si="2"/>
        <v>20.119050000000001</v>
      </c>
      <c r="G23" s="31">
        <f t="shared" si="3"/>
        <v>125744062.5</v>
      </c>
      <c r="H23" s="11">
        <f t="shared" si="4"/>
        <v>9375000</v>
      </c>
      <c r="I23" s="28">
        <v>3.5695999999999999</v>
      </c>
      <c r="J23" s="28">
        <v>3.8199999999999998E-2</v>
      </c>
      <c r="K23" s="23">
        <v>3.4083000000000001</v>
      </c>
      <c r="L23" s="58">
        <v>7.0699999999999999E-2</v>
      </c>
      <c r="M23" s="8">
        <f t="shared" si="5"/>
        <v>3.866303760098444E-3</v>
      </c>
      <c r="N23" s="8">
        <f t="shared" si="6"/>
        <v>1.6009070265638416E-4</v>
      </c>
      <c r="O23" s="11">
        <f t="shared" si="7"/>
        <v>536128.05744957738</v>
      </c>
      <c r="P23" s="11">
        <f t="shared" si="8"/>
        <v>45722.447257216016</v>
      </c>
      <c r="Q23" s="30">
        <f t="shared" si="0"/>
        <v>21.699984532666878</v>
      </c>
      <c r="R23" s="10">
        <f t="shared" si="9"/>
        <v>1.8506332293018977</v>
      </c>
      <c r="S23" s="28">
        <v>0.113</v>
      </c>
      <c r="T23" s="32">
        <v>787.69309999999996</v>
      </c>
      <c r="U23" s="33">
        <f t="shared" si="1"/>
        <v>0.16449781310333977</v>
      </c>
      <c r="V23" s="5">
        <f t="shared" si="10"/>
        <v>1.4138833683618311E-2</v>
      </c>
    </row>
    <row r="24" spans="2:22" x14ac:dyDescent="0.2">
      <c r="B24" s="34" t="s">
        <v>34</v>
      </c>
      <c r="C24" s="15">
        <v>0.05</v>
      </c>
      <c r="D24" s="16">
        <v>90</v>
      </c>
      <c r="E24" s="16">
        <v>6</v>
      </c>
      <c r="F24" s="17">
        <f t="shared" si="2"/>
        <v>4.5</v>
      </c>
      <c r="G24" s="18">
        <f t="shared" si="3"/>
        <v>28125000</v>
      </c>
      <c r="H24" s="11">
        <f t="shared" si="4"/>
        <v>1875000</v>
      </c>
      <c r="I24" s="15">
        <v>8.0862999999999996</v>
      </c>
      <c r="J24" s="15">
        <v>0.4859</v>
      </c>
      <c r="K24" s="16">
        <v>1.0773999999999999</v>
      </c>
      <c r="L24" s="8">
        <v>0.1</v>
      </c>
      <c r="M24" s="8">
        <f t="shared" si="5"/>
        <v>3.8024865733069291E-2</v>
      </c>
      <c r="N24" s="8">
        <f t="shared" si="6"/>
        <v>6.9226988923357666E-3</v>
      </c>
      <c r="O24" s="11">
        <f t="shared" si="7"/>
        <v>226081.59232418009</v>
      </c>
      <c r="P24" s="11">
        <f t="shared" si="8"/>
        <v>43832.581286682856</v>
      </c>
      <c r="Q24" s="17">
        <f t="shared" si="0"/>
        <v>9.1507373814637756</v>
      </c>
      <c r="R24" s="10">
        <f t="shared" si="9"/>
        <v>1.7741401941780268</v>
      </c>
      <c r="S24" s="15">
        <v>2.1362000000000001</v>
      </c>
      <c r="T24" s="19">
        <v>151</v>
      </c>
      <c r="U24" s="20">
        <f t="shared" si="1"/>
        <v>0.88367741996181015</v>
      </c>
      <c r="V24" s="5">
        <f t="shared" si="10"/>
        <v>0.17936687118233446</v>
      </c>
    </row>
    <row r="25" spans="2:22" x14ac:dyDescent="0.2">
      <c r="B25" s="34" t="s">
        <v>34</v>
      </c>
      <c r="C25" s="15">
        <v>0.05</v>
      </c>
      <c r="D25" s="16">
        <v>89.333299999999994</v>
      </c>
      <c r="E25" s="16">
        <v>6</v>
      </c>
      <c r="F25" s="17">
        <f t="shared" si="2"/>
        <v>4.4666649999999999</v>
      </c>
      <c r="G25" s="18">
        <f t="shared" si="3"/>
        <v>27916656.25</v>
      </c>
      <c r="H25" s="11">
        <f t="shared" si="4"/>
        <v>1875000</v>
      </c>
      <c r="I25" s="15">
        <v>4.1772999999999998</v>
      </c>
      <c r="J25" s="15">
        <v>5.4699999999999999E-2</v>
      </c>
      <c r="K25" s="16">
        <v>1.3538000000000001</v>
      </c>
      <c r="L25" s="8">
        <v>0.1</v>
      </c>
      <c r="M25" s="8">
        <f t="shared" si="5"/>
        <v>2.4253967986618719E-2</v>
      </c>
      <c r="N25" s="8">
        <f t="shared" si="6"/>
        <v>3.5392869437169128E-3</v>
      </c>
      <c r="O25" s="11">
        <f t="shared" si="7"/>
        <v>151668.0898837304</v>
      </c>
      <c r="P25" s="11">
        <f t="shared" si="8"/>
        <v>24364.078661506261</v>
      </c>
      <c r="Q25" s="17">
        <f t="shared" si="0"/>
        <v>6.1388229152428098</v>
      </c>
      <c r="R25" s="10">
        <f t="shared" si="9"/>
        <v>0.98614523668552645</v>
      </c>
      <c r="S25" s="15">
        <v>1.9743999999999999</v>
      </c>
      <c r="T25" s="19">
        <v>160</v>
      </c>
      <c r="U25" s="20">
        <f t="shared" si="1"/>
        <v>0.68047247129864052</v>
      </c>
      <c r="V25" s="5">
        <f t="shared" si="10"/>
        <v>0.10967418854836998</v>
      </c>
    </row>
    <row r="26" spans="2:22" x14ac:dyDescent="0.2">
      <c r="B26" s="34" t="s">
        <v>34</v>
      </c>
      <c r="C26" s="15">
        <v>0.05</v>
      </c>
      <c r="D26" s="16">
        <v>88.666700000000006</v>
      </c>
      <c r="E26" s="16">
        <v>6</v>
      </c>
      <c r="F26" s="17">
        <f t="shared" si="2"/>
        <v>4.4333350000000005</v>
      </c>
      <c r="G26" s="18">
        <f t="shared" si="3"/>
        <v>27708343.750000004</v>
      </c>
      <c r="H26" s="11">
        <f t="shared" si="4"/>
        <v>1875000</v>
      </c>
      <c r="I26" s="15">
        <v>3.7694000000000001</v>
      </c>
      <c r="J26" s="15">
        <v>7.22E-2</v>
      </c>
      <c r="K26" s="16">
        <v>1.6007500000000001</v>
      </c>
      <c r="L26" s="8">
        <v>0.1</v>
      </c>
      <c r="M26" s="8">
        <f t="shared" si="5"/>
        <v>1.740834994223206E-2</v>
      </c>
      <c r="N26" s="8">
        <f t="shared" si="6"/>
        <v>2.155981585577916E-3</v>
      </c>
      <c r="O26" s="11">
        <f t="shared" si="7"/>
        <v>115476.15671012626</v>
      </c>
      <c r="P26" s="11">
        <f t="shared" si="8"/>
        <v>16297.008289436577</v>
      </c>
      <c r="Q26" s="17">
        <f t="shared" si="0"/>
        <v>4.6739408238063129</v>
      </c>
      <c r="R26" s="10">
        <f t="shared" si="9"/>
        <v>0.65962753281715292</v>
      </c>
      <c r="S26" s="15">
        <v>1.8025</v>
      </c>
      <c r="T26" s="19">
        <v>171</v>
      </c>
      <c r="U26" s="20">
        <f t="shared" si="1"/>
        <v>0.80647148564673465</v>
      </c>
      <c r="V26" s="5">
        <f t="shared" si="10"/>
        <v>0.11485981825470631</v>
      </c>
    </row>
    <row r="27" spans="2:22" x14ac:dyDescent="0.2">
      <c r="B27" s="34" t="s">
        <v>34</v>
      </c>
      <c r="C27" s="15">
        <v>0.05</v>
      </c>
      <c r="D27" s="16">
        <v>88</v>
      </c>
      <c r="E27" s="16">
        <v>6</v>
      </c>
      <c r="F27" s="17">
        <f t="shared" si="2"/>
        <v>4.4000000000000004</v>
      </c>
      <c r="G27" s="18">
        <f t="shared" si="3"/>
        <v>27500000</v>
      </c>
      <c r="H27" s="11">
        <f t="shared" si="4"/>
        <v>1874999.9999999998</v>
      </c>
      <c r="I27" s="15">
        <v>3.0575000000000001</v>
      </c>
      <c r="J27" s="15">
        <v>6.3E-2</v>
      </c>
      <c r="K27" s="16">
        <v>1.9403999999999999</v>
      </c>
      <c r="L27" s="8">
        <v>0.1</v>
      </c>
      <c r="M27" s="8">
        <f t="shared" si="5"/>
        <v>1.1880570238822941E-2</v>
      </c>
      <c r="N27" s="8">
        <f t="shared" si="6"/>
        <v>1.2172454242126525E-3</v>
      </c>
      <c r="O27" s="11">
        <f t="shared" si="7"/>
        <v>84625.902373961377</v>
      </c>
      <c r="P27" s="11">
        <f t="shared" si="8"/>
        <v>10414.887461286418</v>
      </c>
      <c r="Q27" s="17">
        <f t="shared" si="0"/>
        <v>3.4252651900253324</v>
      </c>
      <c r="R27" s="10">
        <f t="shared" si="9"/>
        <v>0.42154648255960181</v>
      </c>
      <c r="S27" s="15">
        <v>1.6178999999999999</v>
      </c>
      <c r="T27" s="19">
        <v>185.01429999999999</v>
      </c>
      <c r="U27" s="20">
        <f t="shared" si="1"/>
        <v>0.8926316154742423</v>
      </c>
      <c r="V27" s="5">
        <f t="shared" si="10"/>
        <v>0.11138500662384451</v>
      </c>
    </row>
    <row r="28" spans="2:22" x14ac:dyDescent="0.2">
      <c r="B28" s="34" t="s">
        <v>34</v>
      </c>
      <c r="C28" s="15">
        <v>0.05</v>
      </c>
      <c r="D28" s="16">
        <v>87.333299999999994</v>
      </c>
      <c r="E28" s="16">
        <v>6</v>
      </c>
      <c r="F28" s="17">
        <f t="shared" si="2"/>
        <v>4.3666650000000002</v>
      </c>
      <c r="G28" s="18">
        <f t="shared" si="3"/>
        <v>27291656.25</v>
      </c>
      <c r="H28" s="11">
        <f t="shared" si="4"/>
        <v>1875000</v>
      </c>
      <c r="I28" s="15">
        <v>3.6920000000000002</v>
      </c>
      <c r="J28" s="15">
        <v>9.1999999999999998E-2</v>
      </c>
      <c r="K28" s="16">
        <v>1.6007500000000001</v>
      </c>
      <c r="L28" s="8">
        <v>0.1</v>
      </c>
      <c r="M28" s="8">
        <f t="shared" si="5"/>
        <v>1.740834994223206E-2</v>
      </c>
      <c r="N28" s="8">
        <f t="shared" si="6"/>
        <v>2.155981585577916E-3</v>
      </c>
      <c r="O28" s="11">
        <f t="shared" si="7"/>
        <v>113739.58697924328</v>
      </c>
      <c r="P28" s="11">
        <f t="shared" si="8"/>
        <v>16108.603768482188</v>
      </c>
      <c r="Q28" s="17">
        <f t="shared" si="0"/>
        <v>4.6036525115711298</v>
      </c>
      <c r="R28" s="10">
        <f t="shared" si="9"/>
        <v>0.65200178905353867</v>
      </c>
      <c r="S28" s="15">
        <v>1.8025</v>
      </c>
      <c r="T28" s="19">
        <v>171</v>
      </c>
      <c r="U28" s="20">
        <f t="shared" si="1"/>
        <v>0.8019719105037314</v>
      </c>
      <c r="V28" s="5">
        <f t="shared" si="10"/>
        <v>0.1153255936148652</v>
      </c>
    </row>
    <row r="29" spans="2:22" x14ac:dyDescent="0.2">
      <c r="B29" s="34" t="s">
        <v>34</v>
      </c>
      <c r="C29" s="15">
        <v>0.05</v>
      </c>
      <c r="D29" s="16">
        <v>86.666700000000006</v>
      </c>
      <c r="E29" s="16">
        <v>6</v>
      </c>
      <c r="F29" s="17">
        <f t="shared" si="2"/>
        <v>4.3333350000000008</v>
      </c>
      <c r="G29" s="18">
        <f t="shared" si="3"/>
        <v>27083343.750000004</v>
      </c>
      <c r="H29" s="11">
        <f t="shared" si="4"/>
        <v>1875000.0000000002</v>
      </c>
      <c r="I29" s="15">
        <v>1.8160000000000001</v>
      </c>
      <c r="J29" s="15">
        <v>2.9600000000000001E-2</v>
      </c>
      <c r="K29" s="16">
        <v>2.4765999999999999</v>
      </c>
      <c r="L29" s="8">
        <v>0.1</v>
      </c>
      <c r="M29" s="8">
        <f t="shared" si="5"/>
        <v>7.3098523766028656E-3</v>
      </c>
      <c r="N29" s="8">
        <f t="shared" si="6"/>
        <v>5.881506959299369E-4</v>
      </c>
      <c r="O29" s="11">
        <f t="shared" si="7"/>
        <v>63851.744057268879</v>
      </c>
      <c r="P29" s="11">
        <f t="shared" si="8"/>
        <v>6777.5270461108839</v>
      </c>
      <c r="Q29" s="17">
        <f t="shared" si="0"/>
        <v>2.5844233279226434</v>
      </c>
      <c r="R29" s="10">
        <f t="shared" si="9"/>
        <v>0.27432295330704587</v>
      </c>
      <c r="S29" s="15">
        <v>1.1939</v>
      </c>
      <c r="T29" s="19">
        <v>230.3742</v>
      </c>
      <c r="U29" s="20">
        <f t="shared" si="1"/>
        <v>0.70267126146849124</v>
      </c>
      <c r="V29" s="5">
        <f t="shared" si="10"/>
        <v>7.5459115221888029E-2</v>
      </c>
    </row>
    <row r="30" spans="2:22" x14ac:dyDescent="0.2">
      <c r="B30" s="34" t="s">
        <v>34</v>
      </c>
      <c r="C30" s="15">
        <v>0.05</v>
      </c>
      <c r="D30" s="16">
        <v>86</v>
      </c>
      <c r="E30" s="16">
        <v>6</v>
      </c>
      <c r="F30" s="17">
        <f t="shared" si="2"/>
        <v>4.3</v>
      </c>
      <c r="G30" s="18">
        <f t="shared" si="3"/>
        <v>26875000</v>
      </c>
      <c r="H30" s="11">
        <f t="shared" si="4"/>
        <v>1875000</v>
      </c>
      <c r="I30" s="15">
        <v>1.2343999999999999</v>
      </c>
      <c r="J30" s="15">
        <v>0.04</v>
      </c>
      <c r="K30" s="16">
        <v>2.7495500000000002</v>
      </c>
      <c r="L30" s="8">
        <v>0.1</v>
      </c>
      <c r="M30" s="8">
        <f t="shared" si="5"/>
        <v>5.9346809048689275E-3</v>
      </c>
      <c r="N30" s="8">
        <f t="shared" si="6"/>
        <v>4.3040030153262705E-4</v>
      </c>
      <c r="O30" s="11">
        <f t="shared" si="7"/>
        <v>60732.643908867918</v>
      </c>
      <c r="P30" s="11">
        <f t="shared" si="8"/>
        <v>6111.7283884504814</v>
      </c>
      <c r="Q30" s="17">
        <f t="shared" si="0"/>
        <v>2.4581765776627846</v>
      </c>
      <c r="R30" s="10">
        <f t="shared" si="9"/>
        <v>0.2473745025174508</v>
      </c>
      <c r="S30" s="15">
        <v>0.93730000000000002</v>
      </c>
      <c r="T30" s="19">
        <v>271.9871</v>
      </c>
      <c r="U30" s="20">
        <f t="shared" si="1"/>
        <v>0.50216083385419685</v>
      </c>
      <c r="V30" s="5">
        <f t="shared" si="10"/>
        <v>5.3089381304570603E-2</v>
      </c>
    </row>
    <row r="31" spans="2:22" x14ac:dyDescent="0.2">
      <c r="B31" s="34" t="s">
        <v>34</v>
      </c>
      <c r="C31" s="15">
        <v>0.05</v>
      </c>
      <c r="D31" s="16">
        <v>85.333299999999994</v>
      </c>
      <c r="E31" s="16">
        <v>6</v>
      </c>
      <c r="F31" s="17">
        <f t="shared" si="2"/>
        <v>4.2666649999999997</v>
      </c>
      <c r="G31" s="18">
        <f t="shared" si="3"/>
        <v>26666656.249999996</v>
      </c>
      <c r="H31" s="11">
        <f t="shared" si="4"/>
        <v>1874999.9999999998</v>
      </c>
      <c r="I31" s="15">
        <v>1.1882999999999999</v>
      </c>
      <c r="J31" s="15">
        <v>1.7399999999999999E-2</v>
      </c>
      <c r="K31" s="16">
        <v>3.0327999999999999</v>
      </c>
      <c r="L31" s="8">
        <v>0.1</v>
      </c>
      <c r="M31" s="8">
        <f t="shared" si="5"/>
        <v>4.8804854856748792E-3</v>
      </c>
      <c r="N31" s="8">
        <f t="shared" si="6"/>
        <v>3.2106017502915384E-4</v>
      </c>
      <c r="O31" s="11">
        <f t="shared" si="7"/>
        <v>65268.39099731321</v>
      </c>
      <c r="P31" s="11">
        <f t="shared" si="8"/>
        <v>6284.5864603449227</v>
      </c>
      <c r="Q31" s="17">
        <f t="shared" si="0"/>
        <v>2.6417626450131371</v>
      </c>
      <c r="R31" s="10">
        <f t="shared" si="9"/>
        <v>0.25437099791502432</v>
      </c>
      <c r="S31" s="15">
        <v>0.62080000000000002</v>
      </c>
      <c r="T31" s="19">
        <v>358.21460000000002</v>
      </c>
      <c r="U31" s="20">
        <f t="shared" si="1"/>
        <v>0.44981331015606463</v>
      </c>
      <c r="V31" s="5">
        <f t="shared" si="10"/>
        <v>4.3809736513344993E-2</v>
      </c>
    </row>
    <row r="32" spans="2:22" x14ac:dyDescent="0.2">
      <c r="B32" s="42" t="s">
        <v>34</v>
      </c>
      <c r="C32" s="22">
        <v>0.05</v>
      </c>
      <c r="D32" s="23">
        <v>84.666700000000006</v>
      </c>
      <c r="E32" s="23">
        <v>6</v>
      </c>
      <c r="F32" s="24">
        <f t="shared" si="2"/>
        <v>4.2333350000000003</v>
      </c>
      <c r="G32" s="25">
        <f t="shared" si="3"/>
        <v>26458343.75</v>
      </c>
      <c r="H32" s="11">
        <f t="shared" si="4"/>
        <v>1875000</v>
      </c>
      <c r="I32" s="22">
        <v>0.81430000000000002</v>
      </c>
      <c r="J32" s="22">
        <v>1.9599999999999999E-2</v>
      </c>
      <c r="K32" s="23">
        <v>2.9233500000000001</v>
      </c>
      <c r="L32" s="8">
        <v>0.1</v>
      </c>
      <c r="M32" s="8">
        <f t="shared" si="5"/>
        <v>5.2517974468980766E-3</v>
      </c>
      <c r="N32" s="8">
        <f t="shared" si="6"/>
        <v>3.5835480206780146E-4</v>
      </c>
      <c r="O32" s="11">
        <f t="shared" si="7"/>
        <v>153234.19781342542</v>
      </c>
      <c r="P32" s="11">
        <f t="shared" si="8"/>
        <v>15074.678384391183</v>
      </c>
      <c r="Q32" s="24">
        <f t="shared" si="0"/>
        <v>6.2022117220374717</v>
      </c>
      <c r="R32" s="10">
        <f t="shared" si="9"/>
        <v>0.61015327071738246</v>
      </c>
      <c r="S32" s="22">
        <v>0.113</v>
      </c>
      <c r="T32" s="26">
        <v>787.69309999999996</v>
      </c>
      <c r="U32" s="43">
        <f t="shared" si="1"/>
        <v>0.13129187401111431</v>
      </c>
      <c r="V32" s="5">
        <f t="shared" si="10"/>
        <v>1.3297042946136151E-2</v>
      </c>
    </row>
    <row r="33" spans="2:22" x14ac:dyDescent="0.2">
      <c r="B33" s="42" t="s">
        <v>34</v>
      </c>
      <c r="C33" s="22">
        <v>0.25</v>
      </c>
      <c r="D33" s="23">
        <v>82.666700000000006</v>
      </c>
      <c r="E33" s="23">
        <v>6</v>
      </c>
      <c r="F33" s="24">
        <f t="shared" si="2"/>
        <v>20.666675000000001</v>
      </c>
      <c r="G33" s="25">
        <f t="shared" si="3"/>
        <v>129166718.75</v>
      </c>
      <c r="H33" s="11">
        <f t="shared" si="4"/>
        <v>9374999.9999999981</v>
      </c>
      <c r="I33" s="22">
        <v>34.195700000000002</v>
      </c>
      <c r="J33" s="22">
        <v>1.929</v>
      </c>
      <c r="K33" s="23">
        <v>1.0773999999999999</v>
      </c>
      <c r="L33" s="8">
        <v>0.1</v>
      </c>
      <c r="M33" s="8">
        <f t="shared" si="5"/>
        <v>3.8024865733069291E-2</v>
      </c>
      <c r="N33" s="8">
        <f t="shared" si="6"/>
        <v>6.9226988923357666E-3</v>
      </c>
      <c r="O33" s="11">
        <f t="shared" si="7"/>
        <v>1038301.0648991832</v>
      </c>
      <c r="P33" s="11">
        <f t="shared" si="8"/>
        <v>203498.40986955812</v>
      </c>
      <c r="Q33" s="24">
        <f t="shared" si="0"/>
        <v>42.025625660680639</v>
      </c>
      <c r="R33" s="10">
        <f t="shared" si="9"/>
        <v>8.236674587781728</v>
      </c>
      <c r="S33" s="22">
        <v>2.1362000000000001</v>
      </c>
      <c r="T33" s="26">
        <v>151</v>
      </c>
      <c r="U33" s="43">
        <f t="shared" si="1"/>
        <v>0.81368687467260359</v>
      </c>
      <c r="V33" s="5">
        <f t="shared" si="10"/>
        <v>0.1659500558788039</v>
      </c>
    </row>
    <row r="34" spans="2:22" x14ac:dyDescent="0.2">
      <c r="B34" s="42" t="s">
        <v>34</v>
      </c>
      <c r="C34" s="22">
        <v>0.25</v>
      </c>
      <c r="D34" s="23">
        <v>82</v>
      </c>
      <c r="E34" s="23">
        <v>6</v>
      </c>
      <c r="F34" s="24">
        <f t="shared" si="2"/>
        <v>20.5</v>
      </c>
      <c r="G34" s="25">
        <f t="shared" si="3"/>
        <v>128125000</v>
      </c>
      <c r="H34" s="11">
        <f t="shared" si="4"/>
        <v>9375000</v>
      </c>
      <c r="I34" s="22">
        <v>21.841799999999999</v>
      </c>
      <c r="J34" s="22">
        <v>0.64500000000000002</v>
      </c>
      <c r="K34" s="23">
        <v>1.3538000000000001</v>
      </c>
      <c r="L34" s="8">
        <v>0.1</v>
      </c>
      <c r="M34" s="8">
        <f t="shared" si="5"/>
        <v>2.4253967986618719E-2</v>
      </c>
      <c r="N34" s="8">
        <f t="shared" si="6"/>
        <v>3.5392869437169128E-3</v>
      </c>
      <c r="O34" s="11">
        <f t="shared" si="7"/>
        <v>696088.88121595723</v>
      </c>
      <c r="P34" s="11">
        <f t="shared" si="8"/>
        <v>113631.86200077206</v>
      </c>
      <c r="Q34" s="24">
        <f t="shared" si="0"/>
        <v>28.174458967143856</v>
      </c>
      <c r="R34" s="10">
        <f t="shared" si="9"/>
        <v>4.5992923025984309</v>
      </c>
      <c r="S34" s="22">
        <v>1.9743999999999999</v>
      </c>
      <c r="T34" s="26">
        <v>160</v>
      </c>
      <c r="U34" s="43">
        <f t="shared" si="1"/>
        <v>0.775234052425681</v>
      </c>
      <c r="V34" s="5">
        <f t="shared" si="10"/>
        <v>0.1286057797848934</v>
      </c>
    </row>
    <row r="35" spans="2:22" x14ac:dyDescent="0.2">
      <c r="B35" s="42" t="s">
        <v>34</v>
      </c>
      <c r="C35" s="22">
        <v>0.25</v>
      </c>
      <c r="D35" s="23">
        <v>81.333299999999994</v>
      </c>
      <c r="E35" s="23">
        <v>6</v>
      </c>
      <c r="F35" s="24">
        <f t="shared" si="2"/>
        <v>20.333324999999999</v>
      </c>
      <c r="G35" s="25">
        <f t="shared" si="3"/>
        <v>127083281.24999999</v>
      </c>
      <c r="H35" s="11">
        <f t="shared" si="4"/>
        <v>9375000</v>
      </c>
      <c r="I35" s="22">
        <v>16.936</v>
      </c>
      <c r="J35" s="22">
        <v>0.31340000000000001</v>
      </c>
      <c r="K35" s="23">
        <v>1.6007500000000001</v>
      </c>
      <c r="L35" s="8">
        <v>0.1</v>
      </c>
      <c r="M35" s="8">
        <f t="shared" si="5"/>
        <v>1.740834994223206E-2</v>
      </c>
      <c r="N35" s="8">
        <f t="shared" si="6"/>
        <v>2.155981585577916E-3</v>
      </c>
      <c r="O35" s="11">
        <f t="shared" si="7"/>
        <v>529627.06949461915</v>
      </c>
      <c r="P35" s="11">
        <f t="shared" si="8"/>
        <v>76347.734203942688</v>
      </c>
      <c r="Q35" s="24">
        <f t="shared" si="0"/>
        <v>21.436854602961759</v>
      </c>
      <c r="R35" s="10">
        <f t="shared" si="9"/>
        <v>3.0902032234817964</v>
      </c>
      <c r="S35" s="22">
        <v>1.8025</v>
      </c>
      <c r="T35" s="26">
        <v>171</v>
      </c>
      <c r="U35" s="43">
        <f t="shared" si="1"/>
        <v>0.79004127768166543</v>
      </c>
      <c r="V35" s="5">
        <f t="shared" si="10"/>
        <v>0.11482194893618682</v>
      </c>
    </row>
    <row r="36" spans="2:22" x14ac:dyDescent="0.2">
      <c r="B36" s="42" t="s">
        <v>34</v>
      </c>
      <c r="C36" s="22">
        <v>0.25</v>
      </c>
      <c r="D36" s="23">
        <v>80.666700000000006</v>
      </c>
      <c r="E36" s="23">
        <v>6</v>
      </c>
      <c r="F36" s="24">
        <f t="shared" si="2"/>
        <v>20.166675000000001</v>
      </c>
      <c r="G36" s="25">
        <f t="shared" si="3"/>
        <v>126041718.75</v>
      </c>
      <c r="H36" s="11">
        <f t="shared" si="4"/>
        <v>9375000</v>
      </c>
      <c r="I36" s="22">
        <v>12.486499999999999</v>
      </c>
      <c r="J36" s="22">
        <v>0.50509999999999999</v>
      </c>
      <c r="K36" s="23">
        <v>1.9403999999999999</v>
      </c>
      <c r="L36" s="8">
        <v>0.1</v>
      </c>
      <c r="M36" s="8">
        <f t="shared" si="5"/>
        <v>1.1880570238822941E-2</v>
      </c>
      <c r="N36" s="8">
        <f t="shared" si="6"/>
        <v>1.2172454242126525E-3</v>
      </c>
      <c r="O36" s="11">
        <f t="shared" si="7"/>
        <v>387868.87949031987</v>
      </c>
      <c r="P36" s="11">
        <f t="shared" si="8"/>
        <v>49107.63752960792</v>
      </c>
      <c r="Q36" s="24">
        <f t="shared" si="0"/>
        <v>15.699138608194115</v>
      </c>
      <c r="R36" s="10">
        <f t="shared" si="9"/>
        <v>1.9876500772924492</v>
      </c>
      <c r="S36" s="22">
        <v>1.6178999999999999</v>
      </c>
      <c r="T36" s="26">
        <v>185.01429999999999</v>
      </c>
      <c r="U36" s="43">
        <f t="shared" si="1"/>
        <v>0.79536210945247088</v>
      </c>
      <c r="V36" s="5">
        <f t="shared" si="10"/>
        <v>0.10571479426916028</v>
      </c>
    </row>
    <row r="37" spans="2:22" x14ac:dyDescent="0.2">
      <c r="B37" s="34" t="s">
        <v>34</v>
      </c>
      <c r="C37" s="15">
        <v>0.25</v>
      </c>
      <c r="D37" s="16">
        <v>80</v>
      </c>
      <c r="E37" s="16">
        <v>6</v>
      </c>
      <c r="F37" s="17">
        <f t="shared" si="2"/>
        <v>20</v>
      </c>
      <c r="G37" s="18">
        <f t="shared" si="3"/>
        <v>125000000</v>
      </c>
      <c r="H37" s="11">
        <f t="shared" si="4"/>
        <v>9375000</v>
      </c>
      <c r="I37" s="15">
        <v>10.127000000000001</v>
      </c>
      <c r="J37" s="15">
        <v>0.67159999999999997</v>
      </c>
      <c r="K37" s="16">
        <v>2.2389999999999999</v>
      </c>
      <c r="L37" s="8">
        <v>0.1</v>
      </c>
      <c r="M37" s="8">
        <f t="shared" si="5"/>
        <v>8.9362760204697578E-3</v>
      </c>
      <c r="N37" s="8">
        <f t="shared" si="6"/>
        <v>7.9466083378368964E-4</v>
      </c>
      <c r="O37" s="11">
        <f t="shared" si="7"/>
        <v>267418.05991255754</v>
      </c>
      <c r="P37" s="11">
        <f t="shared" si="8"/>
        <v>31108.784580338299</v>
      </c>
      <c r="Q37" s="17">
        <f t="shared" si="0"/>
        <v>10.823846435987075</v>
      </c>
      <c r="R37" s="10">
        <f t="shared" si="9"/>
        <v>1.2591397425360376</v>
      </c>
      <c r="S37" s="15">
        <v>1.8025</v>
      </c>
      <c r="T37" s="19">
        <v>171</v>
      </c>
      <c r="U37" s="20">
        <f t="shared" si="1"/>
        <v>0.93561933457682822</v>
      </c>
      <c r="V37" s="5">
        <f t="shared" si="10"/>
        <v>0.12528481271269609</v>
      </c>
    </row>
    <row r="38" spans="2:22" x14ac:dyDescent="0.2">
      <c r="B38" s="34" t="s">
        <v>34</v>
      </c>
      <c r="C38" s="15">
        <v>0.25</v>
      </c>
      <c r="D38" s="16">
        <v>79.333299999999994</v>
      </c>
      <c r="E38" s="16">
        <v>6</v>
      </c>
      <c r="F38" s="17">
        <f t="shared" si="2"/>
        <v>19.833324999999999</v>
      </c>
      <c r="G38" s="18">
        <f t="shared" si="3"/>
        <v>123958281.24999999</v>
      </c>
      <c r="H38" s="11">
        <f t="shared" si="4"/>
        <v>9375000</v>
      </c>
      <c r="I38" s="15">
        <v>6.2308000000000003</v>
      </c>
      <c r="J38" s="15">
        <v>0.25840000000000002</v>
      </c>
      <c r="K38" s="16">
        <v>2.4765999999999999</v>
      </c>
      <c r="L38" s="8">
        <v>0.1</v>
      </c>
      <c r="M38" s="8">
        <f t="shared" si="5"/>
        <v>7.3098523766028656E-3</v>
      </c>
      <c r="N38" s="8">
        <f t="shared" si="6"/>
        <v>5.881506959299369E-4</v>
      </c>
      <c r="O38" s="11">
        <f t="shared" si="7"/>
        <v>292244.28568403597</v>
      </c>
      <c r="P38" s="11">
        <f t="shared" si="8"/>
        <v>32271.168187384512</v>
      </c>
      <c r="Q38" s="17">
        <f t="shared" ref="Q38:Q69" si="11">O38*0.000000000000160218/$J$3</f>
        <v>11.828697250563676</v>
      </c>
      <c r="R38" s="10">
        <f t="shared" si="9"/>
        <v>1.3061876557042469</v>
      </c>
      <c r="S38" s="15">
        <v>1.1939</v>
      </c>
      <c r="T38" s="19">
        <v>230.3742</v>
      </c>
      <c r="U38" s="20">
        <f t="shared" ref="U38:U69" si="12">I38/Q38</f>
        <v>0.52675285097038749</v>
      </c>
      <c r="V38" s="5">
        <f t="shared" si="10"/>
        <v>6.2133681515597193E-2</v>
      </c>
    </row>
    <row r="39" spans="2:22" x14ac:dyDescent="0.2">
      <c r="B39" s="34" t="s">
        <v>34</v>
      </c>
      <c r="C39" s="15">
        <v>0.25</v>
      </c>
      <c r="D39" s="16">
        <v>78.666700000000006</v>
      </c>
      <c r="E39" s="16">
        <v>6</v>
      </c>
      <c r="F39" s="17">
        <f t="shared" si="2"/>
        <v>19.666675000000001</v>
      </c>
      <c r="G39" s="18">
        <f t="shared" si="3"/>
        <v>122916718.75</v>
      </c>
      <c r="H39" s="11">
        <f t="shared" si="4"/>
        <v>9374999.9999999981</v>
      </c>
      <c r="I39" s="15">
        <v>5.9965999999999999</v>
      </c>
      <c r="J39" s="15">
        <v>0.23669999999999999</v>
      </c>
      <c r="K39" s="16">
        <v>2.7495500000000002</v>
      </c>
      <c r="L39" s="8">
        <v>0.1</v>
      </c>
      <c r="M39" s="8">
        <f t="shared" si="5"/>
        <v>5.9346809048689275E-3</v>
      </c>
      <c r="N39" s="8">
        <f t="shared" si="6"/>
        <v>4.3040030153262705E-4</v>
      </c>
      <c r="O39" s="11">
        <f t="shared" si="7"/>
        <v>277769.57433638023</v>
      </c>
      <c r="P39" s="11">
        <f t="shared" si="8"/>
        <v>29234.321677320659</v>
      </c>
      <c r="Q39" s="17">
        <f t="shared" si="11"/>
        <v>11.242827871047965</v>
      </c>
      <c r="R39" s="10">
        <f t="shared" si="9"/>
        <v>1.1832701523563329</v>
      </c>
      <c r="S39" s="15">
        <v>0.93730000000000002</v>
      </c>
      <c r="T39" s="19">
        <v>271.9871</v>
      </c>
      <c r="U39" s="20">
        <f t="shared" si="12"/>
        <v>0.53337114725754897</v>
      </c>
      <c r="V39" s="5">
        <f t="shared" si="10"/>
        <v>5.9953689471167824E-2</v>
      </c>
    </row>
    <row r="40" spans="2:22" x14ac:dyDescent="0.2">
      <c r="B40" s="34" t="s">
        <v>34</v>
      </c>
      <c r="C40" s="15">
        <v>0.25</v>
      </c>
      <c r="D40" s="16">
        <v>78</v>
      </c>
      <c r="E40" s="16">
        <v>6</v>
      </c>
      <c r="F40" s="17">
        <f t="shared" si="2"/>
        <v>19.5</v>
      </c>
      <c r="G40" s="18">
        <f t="shared" si="3"/>
        <v>121875000</v>
      </c>
      <c r="H40" s="11">
        <f t="shared" si="4"/>
        <v>9375000</v>
      </c>
      <c r="I40" s="15">
        <v>4.8659999999999997</v>
      </c>
      <c r="J40" s="15">
        <v>0.26140000000000002</v>
      </c>
      <c r="K40" s="16">
        <v>3.0327999999999999</v>
      </c>
      <c r="L40" s="8">
        <v>0.1</v>
      </c>
      <c r="M40" s="8">
        <f t="shared" si="5"/>
        <v>4.8804854856748792E-3</v>
      </c>
      <c r="N40" s="8">
        <f t="shared" si="6"/>
        <v>3.2106017502915384E-4</v>
      </c>
      <c r="O40" s="11">
        <f t="shared" si="7"/>
        <v>298297.05975219706</v>
      </c>
      <c r="P40" s="11">
        <f t="shared" si="8"/>
        <v>30192.550503007202</v>
      </c>
      <c r="Q40" s="17">
        <f t="shared" si="11"/>
        <v>12.073685554820026</v>
      </c>
      <c r="R40" s="10">
        <f t="shared" si="9"/>
        <v>1.2220548240541189</v>
      </c>
      <c r="S40" s="15">
        <v>0.62080000000000002</v>
      </c>
      <c r="T40" s="19">
        <v>358.21460000000002</v>
      </c>
      <c r="U40" s="20">
        <f t="shared" si="12"/>
        <v>0.40302523847470978</v>
      </c>
      <c r="V40" s="5">
        <f t="shared" si="10"/>
        <v>4.6182123328031593E-2</v>
      </c>
    </row>
    <row r="41" spans="2:22" x14ac:dyDescent="0.2">
      <c r="B41" s="44" t="s">
        <v>34</v>
      </c>
      <c r="C41" s="28">
        <v>0.25</v>
      </c>
      <c r="D41" s="29">
        <v>77.333299999999994</v>
      </c>
      <c r="E41" s="29">
        <v>6</v>
      </c>
      <c r="F41" s="30">
        <f t="shared" si="2"/>
        <v>19.333324999999999</v>
      </c>
      <c r="G41" s="31">
        <f t="shared" si="3"/>
        <v>120833281.24999999</v>
      </c>
      <c r="H41" s="11">
        <f t="shared" si="4"/>
        <v>9375000</v>
      </c>
      <c r="I41" s="28">
        <v>3.6193</v>
      </c>
      <c r="J41" s="28">
        <v>0.1108</v>
      </c>
      <c r="K41" s="29">
        <v>2.9233500000000001</v>
      </c>
      <c r="L41" s="8">
        <v>0.1</v>
      </c>
      <c r="M41" s="8">
        <f t="shared" si="5"/>
        <v>5.2517974468980766E-3</v>
      </c>
      <c r="N41" s="8">
        <f t="shared" si="6"/>
        <v>3.5835480206780146E-4</v>
      </c>
      <c r="O41" s="11">
        <f t="shared" si="7"/>
        <v>699809.14514000015</v>
      </c>
      <c r="P41" s="11">
        <f t="shared" si="8"/>
        <v>72306.231616964433</v>
      </c>
      <c r="Q41" s="30">
        <f t="shared" si="11"/>
        <v>28.325038047062208</v>
      </c>
      <c r="R41" s="10">
        <f t="shared" si="9"/>
        <v>2.9266218880013097</v>
      </c>
      <c r="S41" s="28">
        <v>0.113</v>
      </c>
      <c r="T41" s="32">
        <v>787.69309999999996</v>
      </c>
      <c r="U41" s="45">
        <f t="shared" si="12"/>
        <v>0.127777410006882</v>
      </c>
      <c r="V41" s="5">
        <f t="shared" si="10"/>
        <v>1.376963559395753E-2</v>
      </c>
    </row>
    <row r="42" spans="2:22" x14ac:dyDescent="0.2">
      <c r="B42" s="36" t="s">
        <v>35</v>
      </c>
      <c r="C42" s="47">
        <v>0.05</v>
      </c>
      <c r="D42" s="48">
        <v>44</v>
      </c>
      <c r="E42" s="49">
        <v>2.5</v>
      </c>
      <c r="F42" s="10">
        <f t="shared" si="2"/>
        <v>2.2000000000000002</v>
      </c>
      <c r="G42" s="11">
        <f t="shared" si="3"/>
        <v>13750000</v>
      </c>
      <c r="H42" s="11">
        <f t="shared" si="4"/>
        <v>781250</v>
      </c>
      <c r="I42" s="8">
        <v>5.5006000000000004</v>
      </c>
      <c r="J42" s="8">
        <v>0.1472</v>
      </c>
      <c r="K42" s="10">
        <v>0.78620000000000001</v>
      </c>
      <c r="L42" s="8">
        <v>0.05</v>
      </c>
      <c r="M42" s="8">
        <f t="shared" si="5"/>
        <v>7.021557777905818E-2</v>
      </c>
      <c r="N42" s="8">
        <f t="shared" si="6"/>
        <v>8.6098515007422549E-3</v>
      </c>
      <c r="O42" s="11">
        <f t="shared" si="7"/>
        <v>145978.18620266198</v>
      </c>
      <c r="P42" s="11">
        <f t="shared" si="8"/>
        <v>19728.146238912803</v>
      </c>
      <c r="Q42" s="10">
        <f t="shared" si="11"/>
        <v>5.9085219262236679</v>
      </c>
      <c r="R42" s="10">
        <f t="shared" si="9"/>
        <v>0.79850413029887124</v>
      </c>
      <c r="S42" s="8">
        <v>3.3382000000000001</v>
      </c>
      <c r="T42" s="12">
        <v>108</v>
      </c>
      <c r="U42" s="13">
        <f t="shared" si="12"/>
        <v>0.93096041085788372</v>
      </c>
      <c r="V42" s="5">
        <f t="shared" si="10"/>
        <v>0.12825704361555781</v>
      </c>
    </row>
    <row r="43" spans="2:22" x14ac:dyDescent="0.2">
      <c r="B43" s="34" t="s">
        <v>35</v>
      </c>
      <c r="C43" s="35">
        <v>0.05</v>
      </c>
      <c r="D43" s="50">
        <v>44.095199999999998</v>
      </c>
      <c r="E43" s="46">
        <v>2.5</v>
      </c>
      <c r="F43" s="17">
        <f t="shared" si="2"/>
        <v>2.2047599999999998</v>
      </c>
      <c r="G43" s="18">
        <f t="shared" si="3"/>
        <v>13779749.999999998</v>
      </c>
      <c r="H43" s="11">
        <f t="shared" si="4"/>
        <v>781249.99999999988</v>
      </c>
      <c r="I43" s="15">
        <v>3.5973999999999999</v>
      </c>
      <c r="J43" s="15">
        <v>9.2799999999999994E-2</v>
      </c>
      <c r="K43" s="17">
        <v>0.95694999999999997</v>
      </c>
      <c r="L43" s="8">
        <v>0.05</v>
      </c>
      <c r="M43" s="8">
        <f t="shared" si="5"/>
        <v>4.7952044395443538E-2</v>
      </c>
      <c r="N43" s="8">
        <f t="shared" si="6"/>
        <v>4.8888149438455798E-3</v>
      </c>
      <c r="O43" s="11">
        <f t="shared" si="7"/>
        <v>102683.22035601074</v>
      </c>
      <c r="P43" s="11">
        <f t="shared" si="8"/>
        <v>11978.615383392975</v>
      </c>
      <c r="Q43" s="17">
        <f t="shared" si="11"/>
        <v>4.1561419189470818</v>
      </c>
      <c r="R43" s="10">
        <f t="shared" si="9"/>
        <v>0.48483895765302293</v>
      </c>
      <c r="S43" s="15">
        <v>3.2235</v>
      </c>
      <c r="T43" s="19">
        <v>111</v>
      </c>
      <c r="U43" s="20">
        <f t="shared" si="12"/>
        <v>0.86556235810912019</v>
      </c>
      <c r="V43" s="5">
        <f t="shared" si="10"/>
        <v>0.10341235675675933</v>
      </c>
    </row>
    <row r="44" spans="2:22" x14ac:dyDescent="0.2">
      <c r="B44" s="34" t="s">
        <v>35</v>
      </c>
      <c r="C44" s="35">
        <v>0.05</v>
      </c>
      <c r="D44" s="50">
        <v>44.1905</v>
      </c>
      <c r="E44" s="46">
        <v>2.5</v>
      </c>
      <c r="F44" s="17">
        <f t="shared" si="2"/>
        <v>2.2095250000000002</v>
      </c>
      <c r="G44" s="18">
        <f t="shared" si="3"/>
        <v>13809531.25</v>
      </c>
      <c r="H44" s="11">
        <f t="shared" si="4"/>
        <v>781250</v>
      </c>
      <c r="I44" s="15">
        <v>2.7103999999999999</v>
      </c>
      <c r="J44" s="15">
        <v>3.5499999999999997E-2</v>
      </c>
      <c r="K44" s="17">
        <v>1.15025</v>
      </c>
      <c r="L44" s="8">
        <v>0.05</v>
      </c>
      <c r="M44" s="8">
        <f t="shared" si="5"/>
        <v>3.3439780730223245E-2</v>
      </c>
      <c r="N44" s="8">
        <f t="shared" si="6"/>
        <v>2.8580163231488758E-3</v>
      </c>
      <c r="O44" s="11">
        <f t="shared" si="7"/>
        <v>73701.316439151648</v>
      </c>
      <c r="P44" s="11">
        <f t="shared" si="8"/>
        <v>7554.0200778379913</v>
      </c>
      <c r="Q44" s="17">
        <f t="shared" si="11"/>
        <v>2.9830884702712894</v>
      </c>
      <c r="R44" s="10">
        <f t="shared" si="9"/>
        <v>0.3057518004715809</v>
      </c>
      <c r="S44" s="15">
        <v>3.1057000000000001</v>
      </c>
      <c r="T44" s="19">
        <v>114</v>
      </c>
      <c r="U44" s="20">
        <f t="shared" si="12"/>
        <v>0.90858854070577044</v>
      </c>
      <c r="V44" s="5">
        <f t="shared" si="10"/>
        <v>9.3883117186338932E-2</v>
      </c>
    </row>
    <row r="45" spans="2:22" x14ac:dyDescent="0.2">
      <c r="B45" s="34" t="s">
        <v>35</v>
      </c>
      <c r="C45" s="35">
        <v>0.05</v>
      </c>
      <c r="D45" s="50">
        <v>44.285699999999999</v>
      </c>
      <c r="E45" s="46">
        <v>2.5</v>
      </c>
      <c r="F45" s="17">
        <f t="shared" si="2"/>
        <v>2.2142849999999998</v>
      </c>
      <c r="G45" s="18">
        <f t="shared" si="3"/>
        <v>13839281.249999998</v>
      </c>
      <c r="H45" s="11">
        <f t="shared" si="4"/>
        <v>781249.99999999988</v>
      </c>
      <c r="I45" s="15">
        <v>1.9926999999999999</v>
      </c>
      <c r="J45" s="15">
        <v>2.3E-2</v>
      </c>
      <c r="K45" s="17">
        <v>1.3646</v>
      </c>
      <c r="L45" s="8">
        <v>0.05</v>
      </c>
      <c r="M45" s="8">
        <f t="shared" si="5"/>
        <v>2.3876177747527372E-2</v>
      </c>
      <c r="N45" s="8">
        <f t="shared" si="6"/>
        <v>1.7286271300510673E-3</v>
      </c>
      <c r="O45" s="11">
        <f t="shared" si="7"/>
        <v>54586.89376660336</v>
      </c>
      <c r="P45" s="11">
        <f t="shared" si="8"/>
        <v>5011.4506459249315</v>
      </c>
      <c r="Q45" s="17">
        <f t="shared" si="11"/>
        <v>2.2094250318787463</v>
      </c>
      <c r="R45" s="10">
        <f t="shared" si="9"/>
        <v>0.20284034754704511</v>
      </c>
      <c r="S45" s="15">
        <v>2.9845000000000002</v>
      </c>
      <c r="T45" s="19">
        <v>118</v>
      </c>
      <c r="U45" s="20">
        <f t="shared" si="12"/>
        <v>0.90190885467860482</v>
      </c>
      <c r="V45" s="5">
        <f t="shared" si="10"/>
        <v>8.345322246091702E-2</v>
      </c>
    </row>
    <row r="46" spans="2:22" x14ac:dyDescent="0.2">
      <c r="B46" s="34" t="s">
        <v>35</v>
      </c>
      <c r="C46" s="35">
        <v>0.05</v>
      </c>
      <c r="D46" s="50">
        <v>44.381</v>
      </c>
      <c r="E46" s="46">
        <v>2.5</v>
      </c>
      <c r="F46" s="17">
        <f t="shared" si="2"/>
        <v>2.2190500000000002</v>
      </c>
      <c r="G46" s="18">
        <f t="shared" si="3"/>
        <v>13869062.5</v>
      </c>
      <c r="H46" s="11">
        <f t="shared" si="4"/>
        <v>781250</v>
      </c>
      <c r="I46" s="15">
        <v>2.7092000000000001</v>
      </c>
      <c r="J46" s="15">
        <v>5.0999999999999997E-2</v>
      </c>
      <c r="K46" s="17">
        <v>1.15025</v>
      </c>
      <c r="L46" s="8">
        <v>0.05</v>
      </c>
      <c r="M46" s="8">
        <f t="shared" si="5"/>
        <v>3.3439780730223245E-2</v>
      </c>
      <c r="N46" s="8">
        <f t="shared" si="6"/>
        <v>2.8580163231488758E-3</v>
      </c>
      <c r="O46" s="11">
        <f t="shared" si="7"/>
        <v>74019.034065828382</v>
      </c>
      <c r="P46" s="11">
        <f t="shared" si="8"/>
        <v>7576.6782688594949</v>
      </c>
      <c r="Q46" s="17">
        <f t="shared" si="11"/>
        <v>2.9959482105681103</v>
      </c>
      <c r="R46" s="10">
        <f t="shared" si="9"/>
        <v>0.30666889926518598</v>
      </c>
      <c r="S46" s="15">
        <v>3.1057000000000001</v>
      </c>
      <c r="T46" s="19">
        <v>114</v>
      </c>
      <c r="U46" s="20">
        <f t="shared" si="12"/>
        <v>0.90428799484696853</v>
      </c>
      <c r="V46" s="5">
        <f t="shared" si="10"/>
        <v>9.4116309169886322E-2</v>
      </c>
    </row>
    <row r="47" spans="2:22" x14ac:dyDescent="0.2">
      <c r="B47" s="34" t="s">
        <v>35</v>
      </c>
      <c r="C47" s="35">
        <v>0.05</v>
      </c>
      <c r="D47" s="50">
        <v>44.476199999999999</v>
      </c>
      <c r="E47" s="46">
        <v>2.5</v>
      </c>
      <c r="F47" s="17">
        <f t="shared" si="2"/>
        <v>2.2238099999999998</v>
      </c>
      <c r="G47" s="18">
        <f t="shared" si="3"/>
        <v>13898812.499999998</v>
      </c>
      <c r="H47" s="11">
        <f t="shared" si="4"/>
        <v>781249.99999999988</v>
      </c>
      <c r="I47" s="15">
        <v>1.1871</v>
      </c>
      <c r="J47" s="15">
        <v>2.8000000000000001E-2</v>
      </c>
      <c r="K47" s="17">
        <v>1.8695499999999998</v>
      </c>
      <c r="L47" s="8">
        <v>0.05</v>
      </c>
      <c r="M47" s="8">
        <f t="shared" si="5"/>
        <v>1.2792211482609228E-2</v>
      </c>
      <c r="N47" s="8">
        <f t="shared" si="6"/>
        <v>6.7984488292998962E-4</v>
      </c>
      <c r="O47" s="11">
        <f t="shared" si="7"/>
        <v>31363.311218398201</v>
      </c>
      <c r="P47" s="11">
        <f t="shared" si="8"/>
        <v>2426.1422245447361</v>
      </c>
      <c r="Q47" s="17">
        <f t="shared" si="11"/>
        <v>1.269441803829614</v>
      </c>
      <c r="R47" s="10">
        <f t="shared" si="9"/>
        <v>9.8199017968057425E-2</v>
      </c>
      <c r="S47" s="15">
        <v>2.7303000000000002</v>
      </c>
      <c r="T47" s="19">
        <v>126</v>
      </c>
      <c r="U47" s="20">
        <f t="shared" si="12"/>
        <v>0.93513542441945141</v>
      </c>
      <c r="V47" s="5">
        <f t="shared" si="10"/>
        <v>7.5626395347639888E-2</v>
      </c>
    </row>
    <row r="48" spans="2:22" x14ac:dyDescent="0.2">
      <c r="B48" s="34" t="s">
        <v>35</v>
      </c>
      <c r="C48" s="35">
        <v>0.05</v>
      </c>
      <c r="D48" s="50">
        <v>44.571399999999997</v>
      </c>
      <c r="E48" s="46">
        <v>2.5</v>
      </c>
      <c r="F48" s="17">
        <f t="shared" si="2"/>
        <v>2.2285699999999999</v>
      </c>
      <c r="G48" s="18">
        <f t="shared" si="3"/>
        <v>13928562.5</v>
      </c>
      <c r="H48" s="11">
        <f t="shared" si="4"/>
        <v>781250.00000000012</v>
      </c>
      <c r="I48" s="15">
        <v>0.91520000000000001</v>
      </c>
      <c r="J48" s="15">
        <v>1.7399999999999999E-2</v>
      </c>
      <c r="K48" s="17">
        <v>2.03085</v>
      </c>
      <c r="L48" s="8">
        <v>0.05</v>
      </c>
      <c r="M48" s="8">
        <f t="shared" si="5"/>
        <v>1.0851498683205563E-2</v>
      </c>
      <c r="N48" s="8">
        <f t="shared" si="6"/>
        <v>5.3142314983989738E-4</v>
      </c>
      <c r="O48" s="11">
        <f t="shared" si="7"/>
        <v>27720.135616919517</v>
      </c>
      <c r="P48" s="11">
        <f t="shared" si="8"/>
        <v>2064.052587901077</v>
      </c>
      <c r="Q48" s="17">
        <f t="shared" si="11"/>
        <v>1.1219829027268453</v>
      </c>
      <c r="R48" s="10">
        <f t="shared" si="9"/>
        <v>8.3543303898578156E-2</v>
      </c>
      <c r="S48" s="15">
        <v>2.5964</v>
      </c>
      <c r="T48" s="19">
        <v>131</v>
      </c>
      <c r="U48" s="20">
        <f t="shared" si="12"/>
        <v>0.81569870429907254</v>
      </c>
      <c r="V48" s="5">
        <f t="shared" si="10"/>
        <v>6.2685887845216712E-2</v>
      </c>
    </row>
    <row r="49" spans="2:24" x14ac:dyDescent="0.2">
      <c r="B49" s="34" t="s">
        <v>35</v>
      </c>
      <c r="C49" s="35">
        <v>0.05</v>
      </c>
      <c r="D49" s="50">
        <v>44.666699999999999</v>
      </c>
      <c r="E49" s="46">
        <v>2.5</v>
      </c>
      <c r="F49" s="17">
        <f t="shared" si="2"/>
        <v>2.2333349999999998</v>
      </c>
      <c r="G49" s="18">
        <f t="shared" si="3"/>
        <v>13958343.749999998</v>
      </c>
      <c r="H49" s="11">
        <f t="shared" si="4"/>
        <v>781250</v>
      </c>
      <c r="I49" s="15">
        <v>0.74660000000000004</v>
      </c>
      <c r="J49" s="15">
        <v>1.8599999999999998E-2</v>
      </c>
      <c r="K49" s="17">
        <v>2.2376</v>
      </c>
      <c r="L49" s="8">
        <v>0.05</v>
      </c>
      <c r="M49" s="8">
        <f t="shared" si="5"/>
        <v>8.947411652869941E-3</v>
      </c>
      <c r="N49" s="8">
        <f t="shared" si="6"/>
        <v>3.9807220440057846E-4</v>
      </c>
      <c r="O49" s="11">
        <f t="shared" si="7"/>
        <v>23779.255448477121</v>
      </c>
      <c r="P49" s="11">
        <f t="shared" si="8"/>
        <v>1700.1804349387828</v>
      </c>
      <c r="Q49" s="17">
        <f t="shared" si="11"/>
        <v>0.96247429743745228</v>
      </c>
      <c r="R49" s="10">
        <f t="shared" si="9"/>
        <v>6.8815441811463637E-2</v>
      </c>
      <c r="S49" s="15">
        <v>2.4571999999999998</v>
      </c>
      <c r="T49" s="19">
        <v>136</v>
      </c>
      <c r="U49" s="20">
        <f t="shared" si="12"/>
        <v>0.77570902619196325</v>
      </c>
      <c r="V49" s="5">
        <f t="shared" si="10"/>
        <v>5.8732423783927859E-2</v>
      </c>
    </row>
    <row r="50" spans="2:24" x14ac:dyDescent="0.2">
      <c r="B50" s="34" t="s">
        <v>35</v>
      </c>
      <c r="C50" s="35">
        <v>0.05</v>
      </c>
      <c r="D50" s="50">
        <v>44.761899999999997</v>
      </c>
      <c r="E50" s="46">
        <v>2.5</v>
      </c>
      <c r="F50" s="17">
        <f t="shared" si="2"/>
        <v>2.2380949999999999</v>
      </c>
      <c r="G50" s="18">
        <f t="shared" si="3"/>
        <v>13988093.75</v>
      </c>
      <c r="H50" s="11">
        <f t="shared" si="4"/>
        <v>781250.00000000012</v>
      </c>
      <c r="I50" s="15">
        <v>0.66200000000000003</v>
      </c>
      <c r="J50" s="15">
        <v>2.4400000000000002E-2</v>
      </c>
      <c r="K50" s="17">
        <v>2.2581500000000001</v>
      </c>
      <c r="L50" s="8">
        <v>0.05</v>
      </c>
      <c r="M50" s="8">
        <f t="shared" si="5"/>
        <v>8.7860173974487754E-3</v>
      </c>
      <c r="N50" s="8">
        <f t="shared" si="6"/>
        <v>3.8736606555206263E-4</v>
      </c>
      <c r="O50" s="11">
        <f t="shared" si="7"/>
        <v>24544.802293233133</v>
      </c>
      <c r="P50" s="11">
        <f t="shared" si="8"/>
        <v>1746.5097796887185</v>
      </c>
      <c r="Q50" s="17">
        <f t="shared" si="11"/>
        <v>0.9934600935721748</v>
      </c>
      <c r="R50" s="10">
        <f t="shared" si="9"/>
        <v>7.0690639444776743E-2</v>
      </c>
      <c r="S50" s="15">
        <v>2.3119999999999998</v>
      </c>
      <c r="T50" s="19">
        <v>142.65299999999999</v>
      </c>
      <c r="U50" s="20">
        <f t="shared" si="12"/>
        <v>0.66635791843399872</v>
      </c>
      <c r="V50" s="5">
        <f t="shared" si="10"/>
        <v>5.3398881675355697E-2</v>
      </c>
    </row>
    <row r="51" spans="2:24" x14ac:dyDescent="0.2">
      <c r="B51" s="34" t="s">
        <v>35</v>
      </c>
      <c r="C51" s="35">
        <v>0.05</v>
      </c>
      <c r="D51" s="50">
        <v>44.857100000000003</v>
      </c>
      <c r="E51" s="46">
        <v>2.5</v>
      </c>
      <c r="F51" s="17">
        <f t="shared" si="2"/>
        <v>2.242855</v>
      </c>
      <c r="G51" s="18">
        <f t="shared" si="3"/>
        <v>14017843.75</v>
      </c>
      <c r="H51" s="11">
        <f t="shared" si="4"/>
        <v>781249.99999999988</v>
      </c>
      <c r="I51" s="15">
        <v>0.49930000000000002</v>
      </c>
      <c r="J51" s="15">
        <v>1.44E-2</v>
      </c>
      <c r="K51" s="17">
        <v>2.5384000000000002</v>
      </c>
      <c r="L51" s="8">
        <v>0.05</v>
      </c>
      <c r="M51" s="8">
        <f t="shared" si="5"/>
        <v>6.9594795523516551E-3</v>
      </c>
      <c r="N51" s="8">
        <f t="shared" si="6"/>
        <v>2.7321170810628111E-4</v>
      </c>
      <c r="O51" s="11">
        <f t="shared" si="7"/>
        <v>20468.37352552039</v>
      </c>
      <c r="P51" s="11">
        <f t="shared" si="8"/>
        <v>1395.3466542664974</v>
      </c>
      <c r="Q51" s="17">
        <f t="shared" si="11"/>
        <v>0.82846510780572991</v>
      </c>
      <c r="R51" s="10">
        <f t="shared" si="9"/>
        <v>5.6477180021751047E-2</v>
      </c>
      <c r="S51" s="15">
        <v>2.1598000000000002</v>
      </c>
      <c r="T51" s="19">
        <v>149.864</v>
      </c>
      <c r="U51" s="20">
        <f t="shared" si="12"/>
        <v>0.6026807831683394</v>
      </c>
      <c r="V51" s="5">
        <f t="shared" si="10"/>
        <v>4.4610729813114036E-2</v>
      </c>
    </row>
    <row r="52" spans="2:24" x14ac:dyDescent="0.2">
      <c r="B52" s="34" t="s">
        <v>35</v>
      </c>
      <c r="C52" s="35">
        <v>0.05</v>
      </c>
      <c r="D52" s="50">
        <v>44.952399999999997</v>
      </c>
      <c r="E52" s="46">
        <v>2.5</v>
      </c>
      <c r="F52" s="17">
        <f t="shared" si="2"/>
        <v>2.24762</v>
      </c>
      <c r="G52" s="18">
        <f t="shared" si="3"/>
        <v>14047625</v>
      </c>
      <c r="H52" s="11">
        <f t="shared" si="4"/>
        <v>781250</v>
      </c>
      <c r="I52" s="15">
        <v>0.44890000000000002</v>
      </c>
      <c r="J52" s="15">
        <v>1.46E-2</v>
      </c>
      <c r="K52" s="17">
        <v>2.5726499999999999</v>
      </c>
      <c r="L52" s="8">
        <v>0.05</v>
      </c>
      <c r="M52" s="8">
        <f t="shared" si="5"/>
        <v>6.7760333312586463E-3</v>
      </c>
      <c r="N52" s="8">
        <f t="shared" si="6"/>
        <v>2.6249291539206263E-4</v>
      </c>
      <c r="O52" s="11">
        <f t="shared" si="7"/>
        <v>21174.91256201344</v>
      </c>
      <c r="P52" s="11">
        <f t="shared" si="8"/>
        <v>1435.1570692637092</v>
      </c>
      <c r="Q52" s="17">
        <f t="shared" si="11"/>
        <v>0.85706254073352717</v>
      </c>
      <c r="R52" s="10">
        <f t="shared" si="9"/>
        <v>5.8088521524354265E-2</v>
      </c>
      <c r="S52" s="15">
        <v>1.9994000000000001</v>
      </c>
      <c r="T52" s="19">
        <v>158.89680000000001</v>
      </c>
      <c r="U52" s="20">
        <f t="shared" si="12"/>
        <v>0.52376574481461247</v>
      </c>
      <c r="V52" s="5">
        <f t="shared" si="10"/>
        <v>3.9374620657892198E-2</v>
      </c>
    </row>
    <row r="53" spans="2:24" x14ac:dyDescent="0.2">
      <c r="B53" s="42" t="s">
        <v>35</v>
      </c>
      <c r="C53" s="55">
        <v>0.25</v>
      </c>
      <c r="D53" s="56">
        <v>45.047600000000003</v>
      </c>
      <c r="E53" s="57">
        <v>2.5</v>
      </c>
      <c r="F53" s="24">
        <f t="shared" si="2"/>
        <v>11.261900000000001</v>
      </c>
      <c r="G53" s="25">
        <f t="shared" si="3"/>
        <v>70386875</v>
      </c>
      <c r="H53" s="11">
        <f t="shared" si="4"/>
        <v>3906250</v>
      </c>
      <c r="I53" s="22">
        <v>20.245000000000001</v>
      </c>
      <c r="J53" s="22">
        <v>0.71799999999999997</v>
      </c>
      <c r="K53" s="10">
        <v>0.78620000000000001</v>
      </c>
      <c r="L53" s="8">
        <v>0.05</v>
      </c>
      <c r="M53" s="8">
        <f t="shared" si="5"/>
        <v>7.021557777905818E-2</v>
      </c>
      <c r="N53" s="8">
        <f t="shared" si="6"/>
        <v>8.6098515007422549E-3</v>
      </c>
      <c r="O53" s="11">
        <f t="shared" si="7"/>
        <v>747268.9705435267</v>
      </c>
      <c r="P53" s="11">
        <f t="shared" si="8"/>
        <v>100578.14406791606</v>
      </c>
      <c r="Q53" s="24">
        <f t="shared" si="11"/>
        <v>30.245992309517419</v>
      </c>
      <c r="R53" s="10">
        <f t="shared" si="9"/>
        <v>4.0709381653717811</v>
      </c>
      <c r="S53" s="22">
        <v>3.3382000000000001</v>
      </c>
      <c r="T53" s="26">
        <v>108</v>
      </c>
      <c r="U53" s="43">
        <f t="shared" si="12"/>
        <v>0.66934487692868871</v>
      </c>
      <c r="V53" s="5">
        <f t="shared" si="10"/>
        <v>9.3165090434691455E-2</v>
      </c>
    </row>
    <row r="54" spans="2:24" x14ac:dyDescent="0.2">
      <c r="B54" s="42" t="s">
        <v>35</v>
      </c>
      <c r="C54" s="55">
        <v>0.25</v>
      </c>
      <c r="D54" s="56">
        <v>45.142899999999997</v>
      </c>
      <c r="E54" s="57">
        <v>2.5</v>
      </c>
      <c r="F54" s="24">
        <f t="shared" si="2"/>
        <v>11.285724999999999</v>
      </c>
      <c r="G54" s="25">
        <f t="shared" si="3"/>
        <v>70535781.25</v>
      </c>
      <c r="H54" s="11">
        <f t="shared" si="4"/>
        <v>3906250</v>
      </c>
      <c r="I54" s="22">
        <v>15.5364</v>
      </c>
      <c r="J54" s="22">
        <v>0.26319999999999999</v>
      </c>
      <c r="K54" s="17">
        <v>0.95694999999999997</v>
      </c>
      <c r="L54" s="8">
        <v>0.05</v>
      </c>
      <c r="M54" s="8">
        <f t="shared" si="5"/>
        <v>4.7952044395443538E-2</v>
      </c>
      <c r="N54" s="8">
        <f t="shared" si="6"/>
        <v>4.8888149438455798E-3</v>
      </c>
      <c r="O54" s="11">
        <f t="shared" si="7"/>
        <v>525614.84563051735</v>
      </c>
      <c r="P54" s="11">
        <f t="shared" si="8"/>
        <v>60983.000819705259</v>
      </c>
      <c r="Q54" s="24">
        <f t="shared" si="11"/>
        <v>21.274458334788847</v>
      </c>
      <c r="R54" s="10">
        <f t="shared" si="9"/>
        <v>2.4683098676805852</v>
      </c>
      <c r="S54" s="22">
        <v>3.2235</v>
      </c>
      <c r="T54" s="26">
        <v>111</v>
      </c>
      <c r="U54" s="43">
        <f t="shared" si="12"/>
        <v>0.73028416307992461</v>
      </c>
      <c r="V54" s="5">
        <f t="shared" si="10"/>
        <v>8.5627641876895227E-2</v>
      </c>
    </row>
    <row r="55" spans="2:24" x14ac:dyDescent="0.2">
      <c r="B55" s="34" t="s">
        <v>35</v>
      </c>
      <c r="C55" s="35">
        <v>0.25</v>
      </c>
      <c r="D55" s="50">
        <v>45.238100000000003</v>
      </c>
      <c r="E55" s="46">
        <v>2.5</v>
      </c>
      <c r="F55" s="17">
        <f t="shared" si="2"/>
        <v>11.309525000000001</v>
      </c>
      <c r="G55" s="18">
        <f t="shared" si="3"/>
        <v>70684531.25</v>
      </c>
      <c r="H55" s="11">
        <f t="shared" si="4"/>
        <v>3906250</v>
      </c>
      <c r="I55" s="15">
        <v>11.346</v>
      </c>
      <c r="J55" s="15">
        <v>0.58199999999999996</v>
      </c>
      <c r="K55" s="17">
        <v>1.15025</v>
      </c>
      <c r="L55" s="8">
        <v>0.05</v>
      </c>
      <c r="M55" s="8">
        <f t="shared" si="5"/>
        <v>3.3439780730223245E-2</v>
      </c>
      <c r="N55" s="8">
        <f t="shared" si="6"/>
        <v>2.8580163231488758E-3</v>
      </c>
      <c r="O55" s="11">
        <f t="shared" si="7"/>
        <v>377242.56607257063</v>
      </c>
      <c r="P55" s="11">
        <f t="shared" si="8"/>
        <v>38394.915637443308</v>
      </c>
      <c r="Q55" s="17">
        <f t="shared" si="11"/>
        <v>15.269034580620225</v>
      </c>
      <c r="R55" s="10">
        <f t="shared" si="9"/>
        <v>1.5540486342554987</v>
      </c>
      <c r="S55" s="15">
        <v>3.1057000000000001</v>
      </c>
      <c r="T55" s="19">
        <v>114</v>
      </c>
      <c r="U55" s="20">
        <f t="shared" si="12"/>
        <v>0.74307251975187605</v>
      </c>
      <c r="V55" s="5">
        <f t="shared" si="10"/>
        <v>8.4690575972764678E-2</v>
      </c>
    </row>
    <row r="56" spans="2:24" x14ac:dyDescent="0.2">
      <c r="B56" s="34" t="s">
        <v>35</v>
      </c>
      <c r="C56" s="35">
        <v>0.25</v>
      </c>
      <c r="D56" s="50">
        <v>45.333300000000001</v>
      </c>
      <c r="E56" s="46">
        <v>2.5</v>
      </c>
      <c r="F56" s="17">
        <f t="shared" si="2"/>
        <v>11.333325</v>
      </c>
      <c r="G56" s="18">
        <f t="shared" si="3"/>
        <v>70833281.25</v>
      </c>
      <c r="H56" s="11">
        <f t="shared" si="4"/>
        <v>3906250</v>
      </c>
      <c r="I56" s="15">
        <v>8.3139000000000003</v>
      </c>
      <c r="J56" s="15">
        <v>0.34039999999999998</v>
      </c>
      <c r="K56" s="17">
        <v>1.3646</v>
      </c>
      <c r="L56" s="8">
        <v>0.05</v>
      </c>
      <c r="M56" s="8">
        <f t="shared" si="5"/>
        <v>2.3876177747527372E-2</v>
      </c>
      <c r="N56" s="8">
        <f t="shared" si="6"/>
        <v>1.7286271300510673E-3</v>
      </c>
      <c r="O56" s="11">
        <f t="shared" si="7"/>
        <v>279390.86784103682</v>
      </c>
      <c r="P56" s="11">
        <f t="shared" si="8"/>
        <v>25427.505800915726</v>
      </c>
      <c r="Q56" s="17">
        <f t="shared" si="11"/>
        <v>11.308450334720778</v>
      </c>
      <c r="R56" s="10">
        <f t="shared" si="9"/>
        <v>1.0291878496511309</v>
      </c>
      <c r="S56" s="15">
        <v>2.9845000000000002</v>
      </c>
      <c r="T56" s="19">
        <v>118</v>
      </c>
      <c r="U56" s="20">
        <f t="shared" si="12"/>
        <v>0.73519357240960836</v>
      </c>
      <c r="V56" s="5">
        <f t="shared" si="10"/>
        <v>7.3369525698107993E-2</v>
      </c>
    </row>
    <row r="57" spans="2:24" x14ac:dyDescent="0.2">
      <c r="B57" s="34" t="s">
        <v>35</v>
      </c>
      <c r="C57" s="35">
        <v>0.25</v>
      </c>
      <c r="D57" s="50">
        <v>45.428600000000003</v>
      </c>
      <c r="E57" s="46">
        <v>2.5</v>
      </c>
      <c r="F57" s="17">
        <f t="shared" si="2"/>
        <v>11.357150000000001</v>
      </c>
      <c r="G57" s="18">
        <f t="shared" si="3"/>
        <v>70982187.5</v>
      </c>
      <c r="H57" s="11">
        <f t="shared" si="4"/>
        <v>3906250</v>
      </c>
      <c r="I57" s="15">
        <v>6.5759999999999996</v>
      </c>
      <c r="J57" s="15">
        <v>0.20039999999999999</v>
      </c>
      <c r="K57" s="17">
        <v>1.5861000000000001</v>
      </c>
      <c r="L57" s="8">
        <v>0.05</v>
      </c>
      <c r="M57" s="8">
        <f t="shared" si="5"/>
        <v>1.772853857476353E-2</v>
      </c>
      <c r="N57" s="8">
        <f t="shared" si="6"/>
        <v>1.1077770021383801E-3</v>
      </c>
      <c r="O57" s="11">
        <f t="shared" si="7"/>
        <v>200842.30769468969</v>
      </c>
      <c r="P57" s="11">
        <f t="shared" si="8"/>
        <v>16722.937729079058</v>
      </c>
      <c r="Q57" s="17">
        <f t="shared" si="11"/>
        <v>8.1291678544351917</v>
      </c>
      <c r="R57" s="10">
        <f t="shared" si="9"/>
        <v>0.67686718689572833</v>
      </c>
      <c r="S57" s="15">
        <v>3.1057000000000001</v>
      </c>
      <c r="T57" s="19">
        <v>114</v>
      </c>
      <c r="U57" s="20">
        <f t="shared" si="12"/>
        <v>0.80893888744248288</v>
      </c>
      <c r="V57" s="5">
        <f t="shared" si="10"/>
        <v>7.1725054096929683E-2</v>
      </c>
    </row>
    <row r="58" spans="2:24" x14ac:dyDescent="0.2">
      <c r="B58" s="34" t="s">
        <v>35</v>
      </c>
      <c r="C58" s="35">
        <v>0.25</v>
      </c>
      <c r="D58" s="50">
        <v>45.523800000000001</v>
      </c>
      <c r="E58" s="46">
        <v>2.5</v>
      </c>
      <c r="F58" s="17">
        <f t="shared" si="2"/>
        <v>11.38095</v>
      </c>
      <c r="G58" s="18">
        <f t="shared" si="3"/>
        <v>71130937.5</v>
      </c>
      <c r="H58" s="11">
        <f t="shared" si="4"/>
        <v>3906250</v>
      </c>
      <c r="I58" s="15">
        <v>5.3875000000000002</v>
      </c>
      <c r="J58" s="15">
        <v>0.14760000000000001</v>
      </c>
      <c r="K58" s="17">
        <v>1.8695499999999998</v>
      </c>
      <c r="L58" s="8">
        <v>0.05</v>
      </c>
      <c r="M58" s="8">
        <f t="shared" si="5"/>
        <v>1.2792211482609228E-2</v>
      </c>
      <c r="N58" s="8">
        <f t="shared" si="6"/>
        <v>6.7984488292998962E-4</v>
      </c>
      <c r="O58" s="11">
        <f t="shared" si="7"/>
        <v>160510.23999848415</v>
      </c>
      <c r="P58" s="11">
        <f t="shared" si="8"/>
        <v>12266.403798627412</v>
      </c>
      <c r="Q58" s="17">
        <f t="shared" si="11"/>
        <v>6.4967122628707701</v>
      </c>
      <c r="R58" s="10">
        <f t="shared" si="9"/>
        <v>0.49648730187320084</v>
      </c>
      <c r="S58" s="15">
        <v>2.7303000000000002</v>
      </c>
      <c r="T58" s="19">
        <v>126</v>
      </c>
      <c r="U58" s="20">
        <f t="shared" si="12"/>
        <v>0.82926560112412451</v>
      </c>
      <c r="V58" s="5">
        <f t="shared" si="10"/>
        <v>6.732288259457074E-2</v>
      </c>
    </row>
    <row r="59" spans="2:24" x14ac:dyDescent="0.2">
      <c r="B59" s="34" t="s">
        <v>35</v>
      </c>
      <c r="C59" s="35">
        <v>0.25</v>
      </c>
      <c r="D59" s="50">
        <v>45.619</v>
      </c>
      <c r="E59" s="46">
        <v>2.5</v>
      </c>
      <c r="F59" s="17">
        <f t="shared" si="2"/>
        <v>11.40475</v>
      </c>
      <c r="G59" s="18">
        <f t="shared" si="3"/>
        <v>71279687.5</v>
      </c>
      <c r="H59" s="11">
        <f t="shared" si="4"/>
        <v>3906250</v>
      </c>
      <c r="I59" s="15">
        <v>4.2774999999999999</v>
      </c>
      <c r="J59" s="15">
        <v>9.4799999999999995E-2</v>
      </c>
      <c r="K59" s="17">
        <v>2.03085</v>
      </c>
      <c r="L59" s="8">
        <v>0.05</v>
      </c>
      <c r="M59" s="8">
        <f t="shared" si="5"/>
        <v>1.0851498683205563E-2</v>
      </c>
      <c r="N59" s="8">
        <f t="shared" si="6"/>
        <v>5.3142314983989738E-4</v>
      </c>
      <c r="O59" s="11">
        <f t="shared" si="7"/>
        <v>141858.32918735463</v>
      </c>
      <c r="P59" s="11">
        <f t="shared" si="8"/>
        <v>10425.880971219925</v>
      </c>
      <c r="Q59" s="17">
        <f t="shared" si="11"/>
        <v>5.7417691658211272</v>
      </c>
      <c r="R59" s="10">
        <f t="shared" si="9"/>
        <v>0.42199144900409585</v>
      </c>
      <c r="S59" s="15">
        <v>2.5964</v>
      </c>
      <c r="T59" s="19">
        <v>131</v>
      </c>
      <c r="U59" s="20">
        <f t="shared" si="12"/>
        <v>0.74497944387290205</v>
      </c>
      <c r="V59" s="5">
        <f t="shared" si="10"/>
        <v>5.7187514406401421E-2</v>
      </c>
    </row>
    <row r="60" spans="2:24" x14ac:dyDescent="0.2">
      <c r="B60" s="34" t="s">
        <v>35</v>
      </c>
      <c r="C60" s="35">
        <v>0.25</v>
      </c>
      <c r="D60" s="50">
        <v>45.714300000000001</v>
      </c>
      <c r="E60" s="46">
        <v>2.5</v>
      </c>
      <c r="F60" s="17">
        <f t="shared" si="2"/>
        <v>11.428575</v>
      </c>
      <c r="G60" s="18">
        <f t="shared" si="3"/>
        <v>71428593.75</v>
      </c>
      <c r="H60" s="11">
        <f t="shared" si="4"/>
        <v>3906250</v>
      </c>
      <c r="I60" s="15">
        <v>3.4704999999999999</v>
      </c>
      <c r="J60" s="15">
        <v>8.1699999999999995E-2</v>
      </c>
      <c r="K60" s="17">
        <v>2.2376</v>
      </c>
      <c r="L60" s="8">
        <v>0.05</v>
      </c>
      <c r="M60" s="8">
        <f t="shared" si="5"/>
        <v>8.947411652869941E-3</v>
      </c>
      <c r="N60" s="8">
        <f t="shared" si="6"/>
        <v>3.9807220440057846E-4</v>
      </c>
      <c r="O60" s="11">
        <f t="shared" si="7"/>
        <v>121684.83650553072</v>
      </c>
      <c r="P60" s="11">
        <f t="shared" si="8"/>
        <v>8578.650989103302</v>
      </c>
      <c r="Q60" s="17">
        <f t="shared" si="11"/>
        <v>4.9252394709419915</v>
      </c>
      <c r="R60" s="10">
        <f t="shared" si="9"/>
        <v>0.34722412152845961</v>
      </c>
      <c r="S60" s="15">
        <v>2.4571999999999998</v>
      </c>
      <c r="T60" s="19">
        <v>136</v>
      </c>
      <c r="U60" s="20">
        <f t="shared" si="12"/>
        <v>0.70463578887388367</v>
      </c>
      <c r="V60" s="5">
        <f t="shared" si="10"/>
        <v>5.2372460092688693E-2</v>
      </c>
    </row>
    <row r="61" spans="2:24" x14ac:dyDescent="0.2">
      <c r="B61" s="34" t="s">
        <v>35</v>
      </c>
      <c r="C61" s="35">
        <v>0.25</v>
      </c>
      <c r="D61" s="50">
        <v>45.8095</v>
      </c>
      <c r="E61" s="46">
        <v>2.5</v>
      </c>
      <c r="F61" s="17">
        <f t="shared" si="2"/>
        <v>11.452375</v>
      </c>
      <c r="G61" s="18">
        <f t="shared" si="3"/>
        <v>71577343.75</v>
      </c>
      <c r="H61" s="11">
        <f t="shared" si="4"/>
        <v>3906250</v>
      </c>
      <c r="I61" s="15">
        <v>2.8643000000000001</v>
      </c>
      <c r="J61" s="15">
        <v>5.6899999999999999E-2</v>
      </c>
      <c r="K61" s="17">
        <v>2.2581500000000001</v>
      </c>
      <c r="L61" s="8">
        <v>0.05</v>
      </c>
      <c r="M61" s="8">
        <f t="shared" si="5"/>
        <v>8.7860173974487754E-3</v>
      </c>
      <c r="N61" s="8">
        <f t="shared" si="6"/>
        <v>3.8736606555206263E-4</v>
      </c>
      <c r="O61" s="11">
        <f t="shared" si="7"/>
        <v>125596.22364688087</v>
      </c>
      <c r="P61" s="11">
        <f t="shared" si="8"/>
        <v>8811.5723577694953</v>
      </c>
      <c r="Q61" s="17">
        <f t="shared" si="11"/>
        <v>5.0835543348801711</v>
      </c>
      <c r="R61" s="10">
        <f t="shared" si="9"/>
        <v>0.35665170142686731</v>
      </c>
      <c r="S61" s="15">
        <v>2.3119999999999998</v>
      </c>
      <c r="T61" s="19">
        <v>142.65299999999999</v>
      </c>
      <c r="U61" s="20">
        <f t="shared" si="12"/>
        <v>0.56344435631325207</v>
      </c>
      <c r="V61" s="5">
        <f t="shared" si="10"/>
        <v>4.1084190564048204E-2</v>
      </c>
    </row>
    <row r="62" spans="2:24" x14ac:dyDescent="0.2">
      <c r="B62" s="34" t="s">
        <v>35</v>
      </c>
      <c r="C62" s="35">
        <v>0.25</v>
      </c>
      <c r="D62" s="50">
        <v>45.904800000000002</v>
      </c>
      <c r="E62" s="46">
        <v>2.5</v>
      </c>
      <c r="F62" s="17">
        <f t="shared" si="2"/>
        <v>11.4762</v>
      </c>
      <c r="G62" s="18">
        <f t="shared" si="3"/>
        <v>71726250</v>
      </c>
      <c r="H62" s="11">
        <f t="shared" si="4"/>
        <v>3906250</v>
      </c>
      <c r="I62" s="15">
        <v>2.4382999999999999</v>
      </c>
      <c r="J62" s="15">
        <v>4.19E-2</v>
      </c>
      <c r="K62" s="17">
        <v>2.5384000000000002</v>
      </c>
      <c r="L62" s="8">
        <v>0.05</v>
      </c>
      <c r="M62" s="8">
        <f t="shared" si="5"/>
        <v>6.9594795523516551E-3</v>
      </c>
      <c r="N62" s="8">
        <f t="shared" si="6"/>
        <v>2.7321170810628111E-4</v>
      </c>
      <c r="O62" s="11">
        <f t="shared" si="7"/>
        <v>104732.20437949715</v>
      </c>
      <c r="P62" s="11">
        <f t="shared" si="8"/>
        <v>7031.1905741043975</v>
      </c>
      <c r="Q62" s="17">
        <f t="shared" si="11"/>
        <v>4.2390753170401636</v>
      </c>
      <c r="R62" s="10">
        <f t="shared" si="9"/>
        <v>0.28459007989644025</v>
      </c>
      <c r="S62" s="15">
        <v>2.1598000000000002</v>
      </c>
      <c r="T62" s="19">
        <v>149.864</v>
      </c>
      <c r="U62" s="20">
        <f t="shared" si="12"/>
        <v>0.57519619672681033</v>
      </c>
      <c r="V62" s="5">
        <f t="shared" si="10"/>
        <v>3.9860698003956779E-2</v>
      </c>
    </row>
    <row r="63" spans="2:24" x14ac:dyDescent="0.2">
      <c r="B63" s="37" t="s">
        <v>35</v>
      </c>
      <c r="C63" s="51">
        <v>0.25</v>
      </c>
      <c r="D63" s="52">
        <v>46</v>
      </c>
      <c r="E63" s="53">
        <v>2.5</v>
      </c>
      <c r="F63" s="39">
        <f t="shared" si="2"/>
        <v>11.5</v>
      </c>
      <c r="G63" s="40">
        <f t="shared" si="3"/>
        <v>71875000</v>
      </c>
      <c r="H63" s="11">
        <f t="shared" si="4"/>
        <v>3906250</v>
      </c>
      <c r="I63" s="41">
        <v>2.1097000000000001</v>
      </c>
      <c r="J63" s="41">
        <v>2.2499999999999999E-2</v>
      </c>
      <c r="K63" s="17">
        <v>2.5726499999999999</v>
      </c>
      <c r="L63" s="8">
        <v>0.05</v>
      </c>
      <c r="M63" s="8">
        <f t="shared" si="5"/>
        <v>6.7760333312586463E-3</v>
      </c>
      <c r="N63" s="8">
        <f t="shared" si="6"/>
        <v>2.6249291539206263E-4</v>
      </c>
      <c r="O63" s="11">
        <f t="shared" si="7"/>
        <v>108341.93256117785</v>
      </c>
      <c r="P63" s="11">
        <f t="shared" si="8"/>
        <v>7230.8418885502251</v>
      </c>
      <c r="Q63" s="39">
        <f t="shared" si="11"/>
        <v>4.3851804212614063</v>
      </c>
      <c r="R63" s="10">
        <f t="shared" si="9"/>
        <v>0.292671041851707</v>
      </c>
      <c r="S63" s="41">
        <v>1.9994000000000001</v>
      </c>
      <c r="T63" s="54">
        <v>158.89680000000001</v>
      </c>
      <c r="U63" s="33">
        <f t="shared" si="12"/>
        <v>0.48109765102735286</v>
      </c>
      <c r="V63" s="5">
        <f t="shared" si="10"/>
        <v>3.2516276415164282E-2</v>
      </c>
    </row>
    <row r="64" spans="2:24" x14ac:dyDescent="0.2">
      <c r="B64" s="36" t="s">
        <v>36</v>
      </c>
      <c r="C64" s="47">
        <v>0.05</v>
      </c>
      <c r="D64" s="48">
        <v>44</v>
      </c>
      <c r="E64" s="49">
        <v>2.5</v>
      </c>
      <c r="F64" s="10">
        <f t="shared" ref="F64:F85" si="13">C64*D64</f>
        <v>2.2000000000000002</v>
      </c>
      <c r="G64" s="11">
        <f t="shared" si="3"/>
        <v>13750000</v>
      </c>
      <c r="H64" s="11">
        <f t="shared" si="4"/>
        <v>781250</v>
      </c>
      <c r="I64" s="8">
        <v>5.2903000000000002</v>
      </c>
      <c r="J64" s="8">
        <v>0.18870000000000001</v>
      </c>
      <c r="K64" s="10">
        <v>0.78620000000000001</v>
      </c>
      <c r="L64" s="8">
        <v>0.05</v>
      </c>
      <c r="M64" s="8">
        <f t="shared" si="5"/>
        <v>7.021557777905818E-2</v>
      </c>
      <c r="N64" s="8">
        <f t="shared" si="6"/>
        <v>8.6098515007422549E-3</v>
      </c>
      <c r="O64" s="11">
        <f t="shared" si="7"/>
        <v>145978.18620266198</v>
      </c>
      <c r="P64" s="11">
        <f t="shared" si="8"/>
        <v>19728.146238912803</v>
      </c>
      <c r="Q64" s="10">
        <f t="shared" si="11"/>
        <v>5.9085219262236679</v>
      </c>
      <c r="R64" s="10">
        <f t="shared" si="9"/>
        <v>0.79850413029887124</v>
      </c>
      <c r="S64" s="8">
        <v>3.3382000000000001</v>
      </c>
      <c r="T64" s="12">
        <v>108</v>
      </c>
      <c r="U64" s="13">
        <f t="shared" si="12"/>
        <v>0.89536775289267756</v>
      </c>
      <c r="V64" s="5">
        <f t="shared" si="10"/>
        <v>0.12514766272810465</v>
      </c>
      <c r="X64" s="22"/>
    </row>
    <row r="65" spans="2:24" x14ac:dyDescent="0.2">
      <c r="B65" s="34" t="s">
        <v>36</v>
      </c>
      <c r="C65" s="35">
        <v>0.05</v>
      </c>
      <c r="D65" s="50">
        <v>43.952399999999997</v>
      </c>
      <c r="E65" s="46">
        <v>2.5</v>
      </c>
      <c r="F65" s="17">
        <f t="shared" si="13"/>
        <v>2.1976200000000001</v>
      </c>
      <c r="G65" s="18">
        <f t="shared" si="3"/>
        <v>13735125</v>
      </c>
      <c r="H65" s="11">
        <f t="shared" si="4"/>
        <v>781250</v>
      </c>
      <c r="I65" s="15">
        <v>3.5032999999999999</v>
      </c>
      <c r="J65" s="15">
        <v>4.8800000000000003E-2</v>
      </c>
      <c r="K65" s="17">
        <v>0.95694999999999997</v>
      </c>
      <c r="L65" s="8">
        <v>0.05</v>
      </c>
      <c r="M65" s="8">
        <f t="shared" si="5"/>
        <v>4.7952044395443538E-2</v>
      </c>
      <c r="N65" s="8">
        <f t="shared" si="6"/>
        <v>4.8888149438455798E-3</v>
      </c>
      <c r="O65" s="11">
        <f t="shared" si="7"/>
        <v>102350.68611494059</v>
      </c>
      <c r="P65" s="11">
        <f t="shared" si="8"/>
        <v>11948.997390341883</v>
      </c>
      <c r="Q65" s="17">
        <f t="shared" si="11"/>
        <v>4.1426824706165251</v>
      </c>
      <c r="R65" s="10">
        <f t="shared" si="9"/>
        <v>0.48364015825767925</v>
      </c>
      <c r="S65" s="15">
        <v>3.2235</v>
      </c>
      <c r="T65" s="19">
        <v>111</v>
      </c>
      <c r="U65" s="20">
        <f t="shared" si="12"/>
        <v>0.84565979286330129</v>
      </c>
      <c r="V65" s="5">
        <f t="shared" si="10"/>
        <v>9.942738345512056E-2</v>
      </c>
      <c r="X65" s="22"/>
    </row>
    <row r="66" spans="2:24" x14ac:dyDescent="0.2">
      <c r="B66" s="34" t="s">
        <v>36</v>
      </c>
      <c r="C66" s="35">
        <v>0.05</v>
      </c>
      <c r="D66" s="50">
        <v>43.904800000000002</v>
      </c>
      <c r="E66" s="46">
        <v>2.5</v>
      </c>
      <c r="F66" s="17">
        <f t="shared" si="13"/>
        <v>2.1952400000000001</v>
      </c>
      <c r="G66" s="18">
        <f t="shared" si="3"/>
        <v>13720250</v>
      </c>
      <c r="H66" s="11">
        <f t="shared" si="4"/>
        <v>781250</v>
      </c>
      <c r="I66" s="15">
        <v>2.5773000000000001</v>
      </c>
      <c r="J66" s="15">
        <v>4.5999999999999999E-2</v>
      </c>
      <c r="K66" s="17">
        <v>1.15025</v>
      </c>
      <c r="L66" s="8">
        <v>0.05</v>
      </c>
      <c r="M66" s="8">
        <f t="shared" si="5"/>
        <v>3.3439780730223245E-2</v>
      </c>
      <c r="N66" s="8">
        <f t="shared" si="6"/>
        <v>2.8580163231488758E-3</v>
      </c>
      <c r="O66" s="11">
        <f t="shared" si="7"/>
        <v>73224.823389589743</v>
      </c>
      <c r="P66" s="11">
        <f t="shared" si="8"/>
        <v>7520.0945672661501</v>
      </c>
      <c r="Q66" s="17">
        <f t="shared" si="11"/>
        <v>2.9638022350859781</v>
      </c>
      <c r="R66" s="10">
        <f t="shared" si="9"/>
        <v>0.30437865268637843</v>
      </c>
      <c r="S66" s="15">
        <v>3.1057000000000001</v>
      </c>
      <c r="T66" s="19">
        <v>114</v>
      </c>
      <c r="U66" s="20">
        <f t="shared" si="12"/>
        <v>0.86959243416767118</v>
      </c>
      <c r="V66" s="5">
        <f t="shared" si="10"/>
        <v>9.0644657067554105E-2</v>
      </c>
      <c r="X66" s="15"/>
    </row>
    <row r="67" spans="2:24" x14ac:dyDescent="0.2">
      <c r="B67" s="34" t="s">
        <v>36</v>
      </c>
      <c r="C67" s="35">
        <v>0.05</v>
      </c>
      <c r="D67" s="50">
        <v>43.857100000000003</v>
      </c>
      <c r="E67" s="46">
        <v>2.5</v>
      </c>
      <c r="F67" s="17">
        <f t="shared" si="13"/>
        <v>2.1928550000000002</v>
      </c>
      <c r="G67" s="18">
        <f t="shared" si="3"/>
        <v>13705343.750000002</v>
      </c>
      <c r="H67" s="11">
        <f t="shared" si="4"/>
        <v>781250</v>
      </c>
      <c r="I67" s="15">
        <v>1.8254999999999999</v>
      </c>
      <c r="J67" s="15">
        <v>3.2399999999999998E-2</v>
      </c>
      <c r="K67" s="17">
        <v>1.3646</v>
      </c>
      <c r="L67" s="8">
        <v>0.05</v>
      </c>
      <c r="M67" s="8">
        <f t="shared" si="5"/>
        <v>2.3876177747527372E-2</v>
      </c>
      <c r="N67" s="8">
        <f t="shared" si="6"/>
        <v>1.7286271300510673E-3</v>
      </c>
      <c r="O67" s="11">
        <f t="shared" si="7"/>
        <v>54058.598116577152</v>
      </c>
      <c r="P67" s="11">
        <f t="shared" si="8"/>
        <v>4981.3431342780059</v>
      </c>
      <c r="Q67" s="17">
        <f t="shared" si="11"/>
        <v>2.1880420669789435</v>
      </c>
      <c r="R67" s="10">
        <f t="shared" si="9"/>
        <v>0.20162173470263747</v>
      </c>
      <c r="S67" s="15">
        <v>2.9845000000000002</v>
      </c>
      <c r="T67" s="19">
        <v>118</v>
      </c>
      <c r="U67" s="20">
        <f t="shared" si="12"/>
        <v>0.83430754259697126</v>
      </c>
      <c r="V67" s="5">
        <f t="shared" si="10"/>
        <v>7.8292105235384435E-2</v>
      </c>
      <c r="X67" s="15"/>
    </row>
    <row r="68" spans="2:24" x14ac:dyDescent="0.2">
      <c r="B68" s="34" t="s">
        <v>36</v>
      </c>
      <c r="C68" s="35">
        <v>0.05</v>
      </c>
      <c r="D68" s="50">
        <v>43.8095</v>
      </c>
      <c r="E68" s="46">
        <v>2.5</v>
      </c>
      <c r="F68" s="17">
        <f t="shared" si="13"/>
        <v>2.1904750000000002</v>
      </c>
      <c r="G68" s="18">
        <f t="shared" si="3"/>
        <v>13690468.75</v>
      </c>
      <c r="H68" s="11">
        <f t="shared" si="4"/>
        <v>781250</v>
      </c>
      <c r="I68" s="15">
        <v>2.5099</v>
      </c>
      <c r="J68" s="15">
        <v>5.79E-2</v>
      </c>
      <c r="K68" s="17">
        <v>1.15025</v>
      </c>
      <c r="L68" s="8">
        <v>0.05</v>
      </c>
      <c r="M68" s="8">
        <f t="shared" si="5"/>
        <v>3.3439780730223245E-2</v>
      </c>
      <c r="N68" s="8">
        <f t="shared" si="6"/>
        <v>2.8580163231488758E-3</v>
      </c>
      <c r="O68" s="11">
        <f t="shared" si="7"/>
        <v>73065.881185798178</v>
      </c>
      <c r="P68" s="11">
        <f t="shared" si="8"/>
        <v>7508.7931817769359</v>
      </c>
      <c r="Q68" s="17">
        <f t="shared" si="11"/>
        <v>2.9573689896776472</v>
      </c>
      <c r="R68" s="10">
        <f t="shared" si="9"/>
        <v>0.30392122486310746</v>
      </c>
      <c r="S68" s="15">
        <v>3.1057000000000001</v>
      </c>
      <c r="T68" s="19">
        <v>114</v>
      </c>
      <c r="U68" s="20">
        <f t="shared" si="12"/>
        <v>0.84869355456167772</v>
      </c>
      <c r="V68" s="5">
        <f t="shared" si="10"/>
        <v>8.9388457503928681E-2</v>
      </c>
      <c r="X68" s="15"/>
    </row>
    <row r="69" spans="2:24" x14ac:dyDescent="0.2">
      <c r="B69" s="34" t="s">
        <v>36</v>
      </c>
      <c r="C69" s="35">
        <v>0.05</v>
      </c>
      <c r="D69" s="50">
        <v>43.761899999999997</v>
      </c>
      <c r="E69" s="46">
        <v>2.5</v>
      </c>
      <c r="F69" s="17">
        <f t="shared" si="13"/>
        <v>2.1880950000000001</v>
      </c>
      <c r="G69" s="18">
        <f t="shared" si="3"/>
        <v>13675593.75</v>
      </c>
      <c r="H69" s="11">
        <f t="shared" si="4"/>
        <v>781250.00000000012</v>
      </c>
      <c r="I69" s="15">
        <v>1.0555000000000001</v>
      </c>
      <c r="J69" s="15">
        <v>2.6499999999999999E-2</v>
      </c>
      <c r="K69" s="17">
        <v>1.8695499999999998</v>
      </c>
      <c r="L69" s="8">
        <v>0.05</v>
      </c>
      <c r="M69" s="8">
        <f t="shared" si="5"/>
        <v>1.2792211482609228E-2</v>
      </c>
      <c r="N69" s="8">
        <f t="shared" si="6"/>
        <v>6.7984488292998962E-4</v>
      </c>
      <c r="O69" s="11">
        <f t="shared" si="7"/>
        <v>30859.607817403925</v>
      </c>
      <c r="P69" s="11">
        <f t="shared" si="8"/>
        <v>2407.8296438890798</v>
      </c>
      <c r="Q69" s="17">
        <f t="shared" si="11"/>
        <v>1.2490542194479564</v>
      </c>
      <c r="R69" s="10">
        <f t="shared" si="9"/>
        <v>9.7457809386526831E-2</v>
      </c>
      <c r="S69" s="15">
        <v>2.7303000000000002</v>
      </c>
      <c r="T69" s="19">
        <v>126</v>
      </c>
      <c r="U69" s="20">
        <f t="shared" si="12"/>
        <v>0.84503937744712054</v>
      </c>
      <c r="V69" s="5">
        <f t="shared" si="10"/>
        <v>6.9263777342553984E-2</v>
      </c>
      <c r="X69" s="15"/>
    </row>
    <row r="70" spans="2:24" x14ac:dyDescent="0.2">
      <c r="B70" s="34" t="s">
        <v>36</v>
      </c>
      <c r="C70" s="35">
        <v>0.05</v>
      </c>
      <c r="D70" s="50">
        <v>43.714300000000001</v>
      </c>
      <c r="E70" s="46">
        <v>2.5</v>
      </c>
      <c r="F70" s="17">
        <f t="shared" si="13"/>
        <v>2.1857150000000001</v>
      </c>
      <c r="G70" s="18">
        <f t="shared" si="3"/>
        <v>13660718.75</v>
      </c>
      <c r="H70" s="11">
        <f t="shared" si="4"/>
        <v>781250</v>
      </c>
      <c r="I70" s="15">
        <v>0.89190000000000003</v>
      </c>
      <c r="J70" s="15">
        <v>1.4800000000000001E-2</v>
      </c>
      <c r="K70" s="17">
        <v>2.03085</v>
      </c>
      <c r="L70" s="8">
        <v>0.05</v>
      </c>
      <c r="M70" s="8">
        <f t="shared" si="5"/>
        <v>1.0851498683205563E-2</v>
      </c>
      <c r="N70" s="8">
        <f t="shared" si="6"/>
        <v>5.3142314983989738E-4</v>
      </c>
      <c r="O70" s="11">
        <f t="shared" si="7"/>
        <v>27187.082398100687</v>
      </c>
      <c r="P70" s="11">
        <f t="shared" si="8"/>
        <v>2046.9779776731898</v>
      </c>
      <c r="Q70" s="17">
        <f t="shared" ref="Q70:Q101" si="14">O70*0.000000000000160218/$J$3</f>
        <v>1.1004073734428834</v>
      </c>
      <c r="R70" s="10">
        <f t="shared" si="9"/>
        <v>8.2852202635180242E-2</v>
      </c>
      <c r="S70" s="15">
        <v>2.5964</v>
      </c>
      <c r="T70" s="19">
        <v>131</v>
      </c>
      <c r="U70" s="20">
        <f t="shared" ref="U70:U101" si="15">I70/Q70</f>
        <v>0.81051801498701426</v>
      </c>
      <c r="V70" s="5">
        <f t="shared" si="10"/>
        <v>6.2490278411057747E-2</v>
      </c>
      <c r="X70" s="15"/>
    </row>
    <row r="71" spans="2:24" x14ac:dyDescent="0.2">
      <c r="B71" s="34" t="s">
        <v>36</v>
      </c>
      <c r="C71" s="35">
        <v>0.05</v>
      </c>
      <c r="D71" s="50">
        <v>43.666699999999999</v>
      </c>
      <c r="E71" s="46">
        <v>2.5</v>
      </c>
      <c r="F71" s="17">
        <f t="shared" si="13"/>
        <v>2.183335</v>
      </c>
      <c r="G71" s="18">
        <f t="shared" ref="G71:G134" si="16">F71/0.00000016</f>
        <v>13645843.75</v>
      </c>
      <c r="H71" s="11">
        <f t="shared" ref="H71:H134" si="17">E71/D71*G71</f>
        <v>781250</v>
      </c>
      <c r="I71" s="15">
        <v>0.79210000000000003</v>
      </c>
      <c r="J71" s="15">
        <v>1.2800000000000001E-2</v>
      </c>
      <c r="K71" s="17">
        <v>2.2376</v>
      </c>
      <c r="L71" s="8">
        <v>0.05</v>
      </c>
      <c r="M71" s="8">
        <f t="shared" ref="M71:M134" si="18">(1-EXP(-(0.3^2/(2*K71^2))))</f>
        <v>8.947411652869941E-3</v>
      </c>
      <c r="N71" s="8">
        <f t="shared" ref="N71:N134" si="19">(1-M71)*$C$3*$C$3*L71/K71^3</f>
        <v>3.9807220440057846E-4</v>
      </c>
      <c r="O71" s="11">
        <f t="shared" ref="O71:O134" si="20">M71*G71*T71*14/10000</f>
        <v>23246.884455131363</v>
      </c>
      <c r="P71" s="11">
        <f t="shared" ref="P71:P134" si="21">SQRT((N71/M71)^2 + (H71/G71)^2)*O71</f>
        <v>1685.5441465062729</v>
      </c>
      <c r="Q71" s="17">
        <f t="shared" si="14"/>
        <v>0.94092638148580499</v>
      </c>
      <c r="R71" s="10">
        <f t="shared" ref="R71:R134" si="22">P71/O71*Q71</f>
        <v>6.8223032538738737E-2</v>
      </c>
      <c r="S71" s="15">
        <v>2.4571999999999998</v>
      </c>
      <c r="T71" s="19">
        <v>136</v>
      </c>
      <c r="U71" s="20">
        <f t="shared" si="15"/>
        <v>0.84182994077518036</v>
      </c>
      <c r="V71" s="5">
        <f t="shared" ref="V71:V134" si="23">U71*SQRT((J71/I71)^2 + (R71/Q71)^2)</f>
        <v>6.2535480353880638E-2</v>
      </c>
      <c r="X71" s="15"/>
    </row>
    <row r="72" spans="2:24" x14ac:dyDescent="0.2">
      <c r="B72" s="34" t="s">
        <v>36</v>
      </c>
      <c r="C72" s="35">
        <v>0.05</v>
      </c>
      <c r="D72" s="50">
        <v>43.619</v>
      </c>
      <c r="E72" s="46">
        <v>2.5</v>
      </c>
      <c r="F72" s="17">
        <f t="shared" si="13"/>
        <v>2.1809500000000002</v>
      </c>
      <c r="G72" s="18">
        <f t="shared" si="16"/>
        <v>13630937.5</v>
      </c>
      <c r="H72" s="11">
        <f t="shared" si="17"/>
        <v>781250</v>
      </c>
      <c r="I72" s="15">
        <v>0.6623</v>
      </c>
      <c r="J72" s="15">
        <v>1.4E-2</v>
      </c>
      <c r="K72" s="17">
        <v>2.2581500000000001</v>
      </c>
      <c r="L72" s="8">
        <v>0.05</v>
      </c>
      <c r="M72" s="8">
        <f t="shared" si="18"/>
        <v>8.7860173974487754E-3</v>
      </c>
      <c r="N72" s="8">
        <f t="shared" si="19"/>
        <v>3.8736606555206263E-4</v>
      </c>
      <c r="O72" s="11">
        <f t="shared" si="20"/>
        <v>23918.102922988881</v>
      </c>
      <c r="P72" s="11">
        <f t="shared" si="21"/>
        <v>1729.5256406021606</v>
      </c>
      <c r="Q72" s="17">
        <f t="shared" si="14"/>
        <v>0.96809420112918998</v>
      </c>
      <c r="R72" s="10">
        <f t="shared" si="22"/>
        <v>7.0003200034811461E-2</v>
      </c>
      <c r="S72" s="15">
        <v>2.3119999999999998</v>
      </c>
      <c r="T72" s="19">
        <v>142.65299999999999</v>
      </c>
      <c r="U72" s="20">
        <f t="shared" si="15"/>
        <v>0.684127638847015</v>
      </c>
      <c r="V72" s="5">
        <f t="shared" si="23"/>
        <v>5.153991031894304E-2</v>
      </c>
      <c r="X72" s="15"/>
    </row>
    <row r="73" spans="2:24" x14ac:dyDescent="0.2">
      <c r="B73" s="34" t="s">
        <v>36</v>
      </c>
      <c r="C73" s="35">
        <v>0.05</v>
      </c>
      <c r="D73" s="50">
        <v>43.571399999999997</v>
      </c>
      <c r="E73" s="46">
        <v>2.5</v>
      </c>
      <c r="F73" s="17">
        <f t="shared" si="13"/>
        <v>2.1785700000000001</v>
      </c>
      <c r="G73" s="18">
        <f t="shared" si="16"/>
        <v>13616062.5</v>
      </c>
      <c r="H73" s="11">
        <f t="shared" si="17"/>
        <v>781250</v>
      </c>
      <c r="I73" s="15">
        <v>0.52610000000000001</v>
      </c>
      <c r="J73" s="15">
        <v>1.84E-2</v>
      </c>
      <c r="K73" s="17">
        <v>2.5384000000000002</v>
      </c>
      <c r="L73" s="8">
        <v>0.05</v>
      </c>
      <c r="M73" s="8">
        <f t="shared" si="18"/>
        <v>6.9594795523516551E-3</v>
      </c>
      <c r="N73" s="8">
        <f t="shared" si="19"/>
        <v>2.7321170810628111E-4</v>
      </c>
      <c r="O73" s="11">
        <f t="shared" si="20"/>
        <v>19881.706357072999</v>
      </c>
      <c r="P73" s="11">
        <f t="shared" si="21"/>
        <v>1382.2120186709217</v>
      </c>
      <c r="Q73" s="17">
        <f t="shared" si="14"/>
        <v>0.80471953376938277</v>
      </c>
      <c r="R73" s="10">
        <f t="shared" si="22"/>
        <v>5.5945550711727451E-2</v>
      </c>
      <c r="S73" s="15">
        <v>2.1598000000000002</v>
      </c>
      <c r="T73" s="19">
        <v>149.864</v>
      </c>
      <c r="U73" s="20">
        <f t="shared" si="15"/>
        <v>0.65376814892972412</v>
      </c>
      <c r="V73" s="5">
        <f t="shared" si="23"/>
        <v>5.0878475069396426E-2</v>
      </c>
      <c r="X73" s="15"/>
    </row>
    <row r="74" spans="2:24" x14ac:dyDescent="0.2">
      <c r="B74" s="34" t="s">
        <v>36</v>
      </c>
      <c r="C74" s="35">
        <v>0.05</v>
      </c>
      <c r="D74" s="50">
        <v>43.523800000000001</v>
      </c>
      <c r="E74" s="46">
        <v>2.5</v>
      </c>
      <c r="F74" s="17">
        <f t="shared" si="13"/>
        <v>2.1761900000000001</v>
      </c>
      <c r="G74" s="18">
        <f t="shared" si="16"/>
        <v>13601187.5</v>
      </c>
      <c r="H74" s="11">
        <f t="shared" si="17"/>
        <v>781250</v>
      </c>
      <c r="I74" s="15">
        <v>0.51749999999999996</v>
      </c>
      <c r="J74" s="15">
        <v>7.1099999999999997E-2</v>
      </c>
      <c r="K74" s="17">
        <v>2.5726499999999999</v>
      </c>
      <c r="L74" s="8">
        <v>0.05</v>
      </c>
      <c r="M74" s="8">
        <f t="shared" si="18"/>
        <v>6.7760333312586463E-3</v>
      </c>
      <c r="N74" s="8">
        <f t="shared" si="19"/>
        <v>2.6249291539206263E-4</v>
      </c>
      <c r="O74" s="11">
        <f t="shared" si="20"/>
        <v>20501.967845244315</v>
      </c>
      <c r="P74" s="11">
        <f t="shared" si="21"/>
        <v>1420.4181686660481</v>
      </c>
      <c r="Q74" s="17">
        <f t="shared" si="14"/>
        <v>0.82982485051694432</v>
      </c>
      <c r="R74" s="10">
        <f t="shared" si="22"/>
        <v>5.7491958985696527E-2</v>
      </c>
      <c r="S74" s="15">
        <v>1.9994000000000001</v>
      </c>
      <c r="T74" s="19">
        <v>158.89680000000001</v>
      </c>
      <c r="U74" s="20">
        <f t="shared" si="15"/>
        <v>0.62362557553876607</v>
      </c>
      <c r="V74" s="5">
        <f t="shared" si="23"/>
        <v>9.5958067274358905E-2</v>
      </c>
      <c r="X74" s="41"/>
    </row>
    <row r="75" spans="2:24" x14ac:dyDescent="0.2">
      <c r="B75" s="34" t="s">
        <v>36</v>
      </c>
      <c r="C75" s="55">
        <v>0.25</v>
      </c>
      <c r="D75" s="56">
        <v>43.476199999999999</v>
      </c>
      <c r="E75" s="57">
        <v>2.5</v>
      </c>
      <c r="F75" s="24">
        <f t="shared" si="13"/>
        <v>10.86905</v>
      </c>
      <c r="G75" s="25">
        <f t="shared" si="16"/>
        <v>67931562.5</v>
      </c>
      <c r="H75" s="11">
        <f t="shared" si="17"/>
        <v>3906250</v>
      </c>
      <c r="I75" s="22">
        <v>21.13</v>
      </c>
      <c r="J75" s="22">
        <v>0.92769999999999997</v>
      </c>
      <c r="K75" s="10">
        <v>0.78620000000000001</v>
      </c>
      <c r="L75" s="8">
        <v>0.05</v>
      </c>
      <c r="M75" s="8">
        <f t="shared" si="18"/>
        <v>7.021557777905818E-2</v>
      </c>
      <c r="N75" s="8">
        <f t="shared" si="19"/>
        <v>8.6098515007422549E-3</v>
      </c>
      <c r="O75" s="11">
        <f t="shared" si="20"/>
        <v>721201.91124820139</v>
      </c>
      <c r="P75" s="11">
        <f t="shared" si="21"/>
        <v>97675.046932879181</v>
      </c>
      <c r="Q75" s="24">
        <f t="shared" si="14"/>
        <v>29.190918291918795</v>
      </c>
      <c r="R75" s="10">
        <f t="shared" si="22"/>
        <v>3.9534342182237534</v>
      </c>
      <c r="S75" s="22">
        <v>3.3382000000000001</v>
      </c>
      <c r="T75" s="26">
        <v>108</v>
      </c>
      <c r="U75" s="43">
        <f t="shared" si="15"/>
        <v>0.72385526856993809</v>
      </c>
      <c r="V75" s="5">
        <f t="shared" si="23"/>
        <v>0.10305697278894348</v>
      </c>
    </row>
    <row r="76" spans="2:24" x14ac:dyDescent="0.2">
      <c r="B76" s="34" t="s">
        <v>36</v>
      </c>
      <c r="C76" s="55">
        <v>0.25</v>
      </c>
      <c r="D76" s="56">
        <v>43.428600000000003</v>
      </c>
      <c r="E76" s="57">
        <v>2.5</v>
      </c>
      <c r="F76" s="24">
        <f t="shared" si="13"/>
        <v>10.857150000000001</v>
      </c>
      <c r="G76" s="25">
        <f t="shared" si="16"/>
        <v>67857187.5</v>
      </c>
      <c r="H76" s="11">
        <f t="shared" si="17"/>
        <v>3906249.9999999995</v>
      </c>
      <c r="I76" s="22">
        <v>15.5419</v>
      </c>
      <c r="J76" s="22">
        <v>0.68210000000000004</v>
      </c>
      <c r="K76" s="17">
        <v>0.95694999999999997</v>
      </c>
      <c r="L76" s="8">
        <v>0.05</v>
      </c>
      <c r="M76" s="8">
        <f t="shared" si="18"/>
        <v>4.7952044395443538E-2</v>
      </c>
      <c r="N76" s="8">
        <f t="shared" si="19"/>
        <v>4.8888149438455798E-3</v>
      </c>
      <c r="O76" s="11">
        <f t="shared" si="20"/>
        <v>505654.6408172602</v>
      </c>
      <c r="P76" s="11">
        <f t="shared" si="21"/>
        <v>59202.766947008466</v>
      </c>
      <c r="Q76" s="24">
        <f t="shared" si="14"/>
        <v>20.466561546515869</v>
      </c>
      <c r="R76" s="10">
        <f t="shared" si="22"/>
        <v>2.3962542329021663</v>
      </c>
      <c r="S76" s="22">
        <v>3.2235</v>
      </c>
      <c r="T76" s="26">
        <v>111</v>
      </c>
      <c r="U76" s="43">
        <f t="shared" si="15"/>
        <v>0.75938012179900238</v>
      </c>
      <c r="V76" s="5">
        <f t="shared" si="23"/>
        <v>9.4950458389412198E-2</v>
      </c>
    </row>
    <row r="77" spans="2:24" x14ac:dyDescent="0.2">
      <c r="B77" s="34" t="s">
        <v>36</v>
      </c>
      <c r="C77" s="35">
        <v>0.25</v>
      </c>
      <c r="D77" s="50">
        <v>43.381</v>
      </c>
      <c r="E77" s="46">
        <v>2.5</v>
      </c>
      <c r="F77" s="17">
        <f t="shared" si="13"/>
        <v>10.84525</v>
      </c>
      <c r="G77" s="18">
        <f t="shared" si="16"/>
        <v>67782812.5</v>
      </c>
      <c r="H77" s="11">
        <f t="shared" si="17"/>
        <v>3906250</v>
      </c>
      <c r="I77" s="15">
        <v>11.481</v>
      </c>
      <c r="J77" s="15">
        <v>0.52190000000000003</v>
      </c>
      <c r="K77" s="17">
        <v>1.15025</v>
      </c>
      <c r="L77" s="8">
        <v>0.05</v>
      </c>
      <c r="M77" s="8">
        <f t="shared" si="18"/>
        <v>3.3439780730223245E-2</v>
      </c>
      <c r="N77" s="8">
        <f t="shared" si="19"/>
        <v>2.8580163231488758E-3</v>
      </c>
      <c r="O77" s="11">
        <f t="shared" si="20"/>
        <v>361756.12500954256</v>
      </c>
      <c r="P77" s="11">
        <f t="shared" si="21"/>
        <v>37290.362923163077</v>
      </c>
      <c r="Q77" s="17">
        <f t="shared" si="14"/>
        <v>14.642215060798002</v>
      </c>
      <c r="R77" s="10">
        <f t="shared" si="22"/>
        <v>1.5093414481973424</v>
      </c>
      <c r="S77" s="15">
        <v>3.1057000000000001</v>
      </c>
      <c r="T77" s="19">
        <v>114</v>
      </c>
      <c r="U77" s="20">
        <f t="shared" si="15"/>
        <v>0.78410267519826227</v>
      </c>
      <c r="V77" s="5">
        <f t="shared" si="23"/>
        <v>8.8336739696596445E-2</v>
      </c>
    </row>
    <row r="78" spans="2:24" x14ac:dyDescent="0.2">
      <c r="B78" s="34" t="s">
        <v>36</v>
      </c>
      <c r="C78" s="35">
        <v>0.25</v>
      </c>
      <c r="D78" s="50">
        <v>43.333300000000001</v>
      </c>
      <c r="E78" s="46">
        <v>2.5</v>
      </c>
      <c r="F78" s="17">
        <f t="shared" si="13"/>
        <v>10.833325</v>
      </c>
      <c r="G78" s="18">
        <f t="shared" si="16"/>
        <v>67708281.25</v>
      </c>
      <c r="H78" s="11">
        <f t="shared" si="17"/>
        <v>3906249.9999999995</v>
      </c>
      <c r="I78" s="15">
        <v>9.3838000000000008</v>
      </c>
      <c r="J78" s="15">
        <v>0.6069</v>
      </c>
      <c r="K78" s="17">
        <v>1.3646</v>
      </c>
      <c r="L78" s="8">
        <v>0.05</v>
      </c>
      <c r="M78" s="8">
        <f t="shared" si="18"/>
        <v>2.3876177747527372E-2</v>
      </c>
      <c r="N78" s="8">
        <f t="shared" si="19"/>
        <v>1.7286271300510673E-3</v>
      </c>
      <c r="O78" s="11">
        <f t="shared" si="20"/>
        <v>267064.79107887577</v>
      </c>
      <c r="P78" s="11">
        <f t="shared" si="21"/>
        <v>24723.505008773125</v>
      </c>
      <c r="Q78" s="17">
        <f t="shared" si="14"/>
        <v>10.809547747231193</v>
      </c>
      <c r="R78" s="10">
        <f t="shared" si="22"/>
        <v>1.0006931531169612</v>
      </c>
      <c r="S78" s="15">
        <v>2.9845000000000002</v>
      </c>
      <c r="T78" s="19">
        <v>118</v>
      </c>
      <c r="U78" s="20">
        <f t="shared" si="15"/>
        <v>0.86810292339969641</v>
      </c>
      <c r="V78" s="5">
        <f t="shared" si="23"/>
        <v>9.8034196489242553E-2</v>
      </c>
    </row>
    <row r="79" spans="2:24" x14ac:dyDescent="0.2">
      <c r="B79" s="34" t="s">
        <v>36</v>
      </c>
      <c r="C79" s="35">
        <v>0.25</v>
      </c>
      <c r="D79" s="50">
        <v>43.285699999999999</v>
      </c>
      <c r="E79" s="46">
        <v>2.5</v>
      </c>
      <c r="F79" s="17">
        <f t="shared" si="13"/>
        <v>10.821425</v>
      </c>
      <c r="G79" s="18">
        <f t="shared" si="16"/>
        <v>67633906.25</v>
      </c>
      <c r="H79" s="11">
        <f t="shared" si="17"/>
        <v>3906250</v>
      </c>
      <c r="I79" s="15">
        <v>6.2192999999999996</v>
      </c>
      <c r="J79" s="15">
        <v>0.16919999999999999</v>
      </c>
      <c r="K79" s="17">
        <v>1.5861000000000001</v>
      </c>
      <c r="L79" s="8">
        <v>0.05</v>
      </c>
      <c r="M79" s="8">
        <f t="shared" si="18"/>
        <v>1.772853857476353E-2</v>
      </c>
      <c r="N79" s="8">
        <f t="shared" si="19"/>
        <v>1.1077770021383801E-3</v>
      </c>
      <c r="O79" s="11">
        <f t="shared" si="20"/>
        <v>191368.4304200444</v>
      </c>
      <c r="P79" s="11">
        <f t="shared" si="21"/>
        <v>16283.38712543248</v>
      </c>
      <c r="Q79" s="17">
        <f t="shared" si="14"/>
        <v>7.7457091126894806</v>
      </c>
      <c r="R79" s="10">
        <f t="shared" si="22"/>
        <v>0.65907621108702019</v>
      </c>
      <c r="S79" s="15">
        <v>3.1057000000000001</v>
      </c>
      <c r="T79" s="19">
        <v>114</v>
      </c>
      <c r="U79" s="20">
        <f t="shared" si="15"/>
        <v>0.80293487781656725</v>
      </c>
      <c r="V79" s="5">
        <f t="shared" si="23"/>
        <v>7.1728284904068754E-2</v>
      </c>
    </row>
    <row r="80" spans="2:24" x14ac:dyDescent="0.2">
      <c r="B80" s="34" t="s">
        <v>36</v>
      </c>
      <c r="C80" s="35">
        <v>0.25</v>
      </c>
      <c r="D80" s="50">
        <v>43.238100000000003</v>
      </c>
      <c r="E80" s="46">
        <v>2.5</v>
      </c>
      <c r="F80" s="17">
        <f t="shared" si="13"/>
        <v>10.809525000000001</v>
      </c>
      <c r="G80" s="18">
        <f t="shared" si="16"/>
        <v>67559531.25</v>
      </c>
      <c r="H80" s="11">
        <f t="shared" si="17"/>
        <v>3906249.9999999995</v>
      </c>
      <c r="I80" s="15">
        <v>5.2831000000000001</v>
      </c>
      <c r="J80" s="15">
        <v>0.21490000000000001</v>
      </c>
      <c r="K80" s="17">
        <v>1.8695499999999998</v>
      </c>
      <c r="L80" s="8">
        <v>0.05</v>
      </c>
      <c r="M80" s="8">
        <f t="shared" si="18"/>
        <v>1.2792211482609228E-2</v>
      </c>
      <c r="N80" s="8">
        <f t="shared" si="19"/>
        <v>6.7984488292998962E-4</v>
      </c>
      <c r="O80" s="11">
        <f t="shared" si="20"/>
        <v>152451.19713377304</v>
      </c>
      <c r="P80" s="11">
        <f t="shared" si="21"/>
        <v>11972.510601759246</v>
      </c>
      <c r="Q80" s="17">
        <f t="shared" si="14"/>
        <v>6.1705194753784314</v>
      </c>
      <c r="R80" s="10">
        <f t="shared" si="22"/>
        <v>0.48459186432301249</v>
      </c>
      <c r="S80" s="15">
        <v>2.7303000000000002</v>
      </c>
      <c r="T80" s="19">
        <v>126</v>
      </c>
      <c r="U80" s="20">
        <f t="shared" si="15"/>
        <v>0.85618399246296739</v>
      </c>
      <c r="V80" s="5">
        <f t="shared" si="23"/>
        <v>7.5723183657797177E-2</v>
      </c>
    </row>
    <row r="81" spans="2:22" x14ac:dyDescent="0.2">
      <c r="B81" s="34" t="s">
        <v>36</v>
      </c>
      <c r="C81" s="35">
        <v>0.25</v>
      </c>
      <c r="D81" s="50">
        <v>43.1905</v>
      </c>
      <c r="E81" s="46">
        <v>2.5</v>
      </c>
      <c r="F81" s="17">
        <f t="shared" si="13"/>
        <v>10.797625</v>
      </c>
      <c r="G81" s="18">
        <f t="shared" si="16"/>
        <v>67485156.25</v>
      </c>
      <c r="H81" s="11">
        <f t="shared" si="17"/>
        <v>3906250</v>
      </c>
      <c r="I81" s="15">
        <v>3.9607999999999999</v>
      </c>
      <c r="J81" s="15">
        <v>7.85E-2</v>
      </c>
      <c r="K81" s="17">
        <v>2.03085</v>
      </c>
      <c r="L81" s="8">
        <v>0.05</v>
      </c>
      <c r="M81" s="8">
        <f t="shared" si="18"/>
        <v>1.0851498683205563E-2</v>
      </c>
      <c r="N81" s="8">
        <f t="shared" si="19"/>
        <v>5.3142314983989738E-4</v>
      </c>
      <c r="O81" s="11">
        <f t="shared" si="20"/>
        <v>134306.58643912492</v>
      </c>
      <c r="P81" s="11">
        <f t="shared" si="21"/>
        <v>10183.187086979409</v>
      </c>
      <c r="Q81" s="17">
        <f t="shared" si="14"/>
        <v>5.4361095411209668</v>
      </c>
      <c r="R81" s="10">
        <f t="shared" si="22"/>
        <v>0.41216832286657346</v>
      </c>
      <c r="S81" s="15">
        <v>2.5964</v>
      </c>
      <c r="T81" s="19">
        <v>131</v>
      </c>
      <c r="U81" s="20">
        <f t="shared" si="15"/>
        <v>0.7286093059823171</v>
      </c>
      <c r="V81" s="5">
        <f t="shared" si="23"/>
        <v>5.7099656223100259E-2</v>
      </c>
    </row>
    <row r="82" spans="2:22" x14ac:dyDescent="0.2">
      <c r="B82" s="34" t="s">
        <v>36</v>
      </c>
      <c r="C82" s="35">
        <v>0.25</v>
      </c>
      <c r="D82" s="50">
        <v>43.142899999999997</v>
      </c>
      <c r="E82" s="46">
        <v>2.5</v>
      </c>
      <c r="F82" s="17">
        <f t="shared" si="13"/>
        <v>10.785724999999999</v>
      </c>
      <c r="G82" s="18">
        <f t="shared" si="16"/>
        <v>67410781.25</v>
      </c>
      <c r="H82" s="11">
        <f t="shared" si="17"/>
        <v>3906250</v>
      </c>
      <c r="I82" s="15">
        <v>3.1958000000000002</v>
      </c>
      <c r="J82" s="15">
        <v>5.3699999999999998E-2</v>
      </c>
      <c r="K82" s="17">
        <v>2.2376</v>
      </c>
      <c r="L82" s="8">
        <v>0.05</v>
      </c>
      <c r="M82" s="8">
        <f t="shared" si="18"/>
        <v>8.947411652869941E-3</v>
      </c>
      <c r="N82" s="8">
        <f t="shared" si="19"/>
        <v>3.9807220440057846E-4</v>
      </c>
      <c r="O82" s="11">
        <f t="shared" si="20"/>
        <v>114840.14264408426</v>
      </c>
      <c r="P82" s="11">
        <f t="shared" si="21"/>
        <v>8389.8006819862967</v>
      </c>
      <c r="Q82" s="17">
        <f t="shared" si="14"/>
        <v>4.64819791555166</v>
      </c>
      <c r="R82" s="10">
        <f t="shared" si="22"/>
        <v>0.33958033440244484</v>
      </c>
      <c r="S82" s="15">
        <v>2.4571999999999998</v>
      </c>
      <c r="T82" s="19">
        <v>136</v>
      </c>
      <c r="U82" s="20">
        <f t="shared" si="15"/>
        <v>0.68753526808909871</v>
      </c>
      <c r="V82" s="5">
        <f t="shared" si="23"/>
        <v>5.1540296517334029E-2</v>
      </c>
    </row>
    <row r="83" spans="2:22" x14ac:dyDescent="0.2">
      <c r="B83" s="34" t="s">
        <v>36</v>
      </c>
      <c r="C83" s="35">
        <v>0.25</v>
      </c>
      <c r="D83" s="50">
        <v>43.095199999999998</v>
      </c>
      <c r="E83" s="46">
        <v>2.5</v>
      </c>
      <c r="F83" s="17">
        <f t="shared" si="13"/>
        <v>10.7738</v>
      </c>
      <c r="G83" s="18">
        <f t="shared" si="16"/>
        <v>67336250</v>
      </c>
      <c r="H83" s="11">
        <f t="shared" si="17"/>
        <v>3906250</v>
      </c>
      <c r="I83" s="15">
        <v>2.7698999999999998</v>
      </c>
      <c r="J83" s="15">
        <v>3.4700000000000002E-2</v>
      </c>
      <c r="K83" s="17">
        <v>2.2581500000000001</v>
      </c>
      <c r="L83" s="8">
        <v>0.05</v>
      </c>
      <c r="M83" s="8">
        <f t="shared" si="18"/>
        <v>8.7860173974487754E-3</v>
      </c>
      <c r="N83" s="8">
        <f t="shared" si="19"/>
        <v>3.8736606555206263E-4</v>
      </c>
      <c r="O83" s="11">
        <f t="shared" si="20"/>
        <v>118154.40852458682</v>
      </c>
      <c r="P83" s="11">
        <f t="shared" si="21"/>
        <v>8609.1693259532403</v>
      </c>
      <c r="Q83" s="17">
        <f t="shared" si="14"/>
        <v>4.7823440721363024</v>
      </c>
      <c r="R83" s="10">
        <f t="shared" si="22"/>
        <v>0.3484593626772941</v>
      </c>
      <c r="S83" s="15">
        <v>2.3119999999999998</v>
      </c>
      <c r="T83" s="19">
        <v>142.65299999999999</v>
      </c>
      <c r="U83" s="20">
        <f t="shared" si="15"/>
        <v>0.57919295605233789</v>
      </c>
      <c r="V83" s="5">
        <f t="shared" si="23"/>
        <v>4.2821361783018153E-2</v>
      </c>
    </row>
    <row r="84" spans="2:22" x14ac:dyDescent="0.2">
      <c r="B84" s="34" t="s">
        <v>36</v>
      </c>
      <c r="C84" s="35">
        <v>0.25</v>
      </c>
      <c r="D84" s="50">
        <v>43.047600000000003</v>
      </c>
      <c r="E84" s="46">
        <v>2.5</v>
      </c>
      <c r="F84" s="17">
        <f t="shared" si="13"/>
        <v>10.761900000000001</v>
      </c>
      <c r="G84" s="18">
        <f t="shared" si="16"/>
        <v>67261875</v>
      </c>
      <c r="H84" s="11">
        <f t="shared" si="17"/>
        <v>3906249.9999999995</v>
      </c>
      <c r="I84" s="15">
        <v>2.3025000000000002</v>
      </c>
      <c r="J84" s="15">
        <v>1.83E-2</v>
      </c>
      <c r="K84" s="17">
        <v>2.5384000000000002</v>
      </c>
      <c r="L84" s="8">
        <v>0.05</v>
      </c>
      <c r="M84" s="8">
        <f t="shared" si="18"/>
        <v>6.9594795523516551E-3</v>
      </c>
      <c r="N84" s="8">
        <f t="shared" si="19"/>
        <v>2.7321170810628111E-4</v>
      </c>
      <c r="O84" s="11">
        <f t="shared" si="20"/>
        <v>98213.477484856528</v>
      </c>
      <c r="P84" s="11">
        <f t="shared" si="21"/>
        <v>6884.677157477814</v>
      </c>
      <c r="Q84" s="17">
        <f t="shared" si="14"/>
        <v>3.9752273970874108</v>
      </c>
      <c r="R84" s="10">
        <f t="shared" si="22"/>
        <v>0.27865989431773824</v>
      </c>
      <c r="S84" s="15">
        <v>2.1598000000000002</v>
      </c>
      <c r="T84" s="19">
        <v>149.864</v>
      </c>
      <c r="U84" s="20">
        <f t="shared" si="15"/>
        <v>0.5792121481369864</v>
      </c>
      <c r="V84" s="5">
        <f t="shared" si="23"/>
        <v>4.0862396012760052E-2</v>
      </c>
    </row>
    <row r="85" spans="2:22" x14ac:dyDescent="0.2">
      <c r="B85" s="37" t="s">
        <v>36</v>
      </c>
      <c r="C85" s="51">
        <v>0.25</v>
      </c>
      <c r="D85" s="52">
        <v>43</v>
      </c>
      <c r="E85" s="46">
        <v>2.5</v>
      </c>
      <c r="F85" s="39">
        <f t="shared" si="13"/>
        <v>10.75</v>
      </c>
      <c r="G85" s="40">
        <f t="shared" si="16"/>
        <v>67187500</v>
      </c>
      <c r="H85" s="11">
        <f t="shared" si="17"/>
        <v>3906250</v>
      </c>
      <c r="I85" s="41">
        <v>1.99</v>
      </c>
      <c r="J85" s="41">
        <v>2.9100000000000001E-2</v>
      </c>
      <c r="K85" s="39">
        <v>2.5726499999999999</v>
      </c>
      <c r="L85" s="8">
        <v>0.05</v>
      </c>
      <c r="M85" s="8">
        <f t="shared" si="18"/>
        <v>6.7760333312586463E-3</v>
      </c>
      <c r="N85" s="8">
        <f t="shared" si="19"/>
        <v>2.6249291539206263E-4</v>
      </c>
      <c r="O85" s="11">
        <f t="shared" si="20"/>
        <v>101276.15435066626</v>
      </c>
      <c r="P85" s="11">
        <f t="shared" si="21"/>
        <v>7075.4798641385614</v>
      </c>
      <c r="Q85" s="39">
        <f t="shared" si="14"/>
        <v>4.0991903937878362</v>
      </c>
      <c r="R85" s="10">
        <f t="shared" si="22"/>
        <v>0.28638270554874451</v>
      </c>
      <c r="S85" s="41">
        <v>1.9994000000000001</v>
      </c>
      <c r="T85" s="54">
        <v>158.89680000000001</v>
      </c>
      <c r="U85" s="33">
        <f t="shared" si="15"/>
        <v>0.48546171532207133</v>
      </c>
      <c r="V85" s="5">
        <f t="shared" si="23"/>
        <v>3.4650906659827729E-2</v>
      </c>
    </row>
    <row r="86" spans="2:22" x14ac:dyDescent="0.2">
      <c r="B86" s="36" t="s">
        <v>37</v>
      </c>
      <c r="C86" s="47">
        <v>0.05</v>
      </c>
      <c r="D86" s="9">
        <v>75</v>
      </c>
      <c r="E86" s="49">
        <v>3</v>
      </c>
      <c r="F86" s="10">
        <f t="shared" ref="F86:F107" si="24">C86*D86</f>
        <v>3.75</v>
      </c>
      <c r="G86" s="11">
        <f t="shared" si="16"/>
        <v>23437500</v>
      </c>
      <c r="H86" s="11">
        <f t="shared" si="17"/>
        <v>937500</v>
      </c>
      <c r="I86" s="8">
        <v>11.700799999999999</v>
      </c>
      <c r="J86" s="8">
        <v>0.85529999999999995</v>
      </c>
      <c r="K86" s="8">
        <v>0.6431</v>
      </c>
      <c r="L86" s="8">
        <v>0.05</v>
      </c>
      <c r="M86" s="8">
        <f t="shared" si="18"/>
        <v>0.10309619536264725</v>
      </c>
      <c r="N86" s="8">
        <f t="shared" si="19"/>
        <v>1.5174795646838088E-2</v>
      </c>
      <c r="O86" s="11">
        <f t="shared" si="20"/>
        <v>292777.69818305271</v>
      </c>
      <c r="P86" s="11">
        <f t="shared" si="21"/>
        <v>44657.080480847362</v>
      </c>
      <c r="Q86" s="17">
        <f t="shared" si="14"/>
        <v>11.850287321848619</v>
      </c>
      <c r="R86" s="10">
        <f t="shared" si="22"/>
        <v>1.8075121088017057</v>
      </c>
      <c r="S86" s="8">
        <v>4.4542999999999999</v>
      </c>
      <c r="T86" s="8">
        <v>86.547799999999995</v>
      </c>
      <c r="U86" s="20">
        <f t="shared" si="15"/>
        <v>0.98738534199310035</v>
      </c>
      <c r="V86" s="5">
        <f t="shared" si="23"/>
        <v>0.16700635957089033</v>
      </c>
    </row>
    <row r="87" spans="2:22" x14ac:dyDescent="0.2">
      <c r="B87" s="14" t="s">
        <v>37</v>
      </c>
      <c r="C87" s="35">
        <v>0.05</v>
      </c>
      <c r="D87" s="16">
        <v>75.1905</v>
      </c>
      <c r="E87" s="46">
        <v>3</v>
      </c>
      <c r="F87" s="17">
        <f t="shared" si="24"/>
        <v>3.759525</v>
      </c>
      <c r="G87" s="18">
        <f t="shared" si="16"/>
        <v>23497031.25</v>
      </c>
      <c r="H87" s="11">
        <f t="shared" si="17"/>
        <v>937500</v>
      </c>
      <c r="I87" s="15">
        <v>7.3832000000000004</v>
      </c>
      <c r="J87" s="15">
        <v>0.42830000000000001</v>
      </c>
      <c r="K87" s="15">
        <v>0.79285000000000005</v>
      </c>
      <c r="L87" s="8">
        <v>0.05</v>
      </c>
      <c r="M87" s="8">
        <f t="shared" si="18"/>
        <v>6.9084146257692325E-2</v>
      </c>
      <c r="N87" s="8">
        <f t="shared" si="19"/>
        <v>8.4052347759769296E-3</v>
      </c>
      <c r="O87" s="11">
        <f t="shared" si="20"/>
        <v>199825.57218970542</v>
      </c>
      <c r="P87" s="11">
        <f t="shared" si="21"/>
        <v>25586.000558518794</v>
      </c>
      <c r="Q87" s="17">
        <f t="shared" si="14"/>
        <v>8.0880151029136069</v>
      </c>
      <c r="R87" s="10">
        <f t="shared" si="22"/>
        <v>1.0356029845068901</v>
      </c>
      <c r="S87" s="15">
        <v>4.3625999999999996</v>
      </c>
      <c r="T87" s="15">
        <v>87.928899999999999</v>
      </c>
      <c r="U87" s="20">
        <f t="shared" si="15"/>
        <v>0.91285685128608307</v>
      </c>
      <c r="V87" s="5">
        <f t="shared" si="23"/>
        <v>0.1283200087788125</v>
      </c>
    </row>
    <row r="88" spans="2:22" x14ac:dyDescent="0.2">
      <c r="B88" s="14" t="s">
        <v>37</v>
      </c>
      <c r="C88" s="35">
        <v>0.05</v>
      </c>
      <c r="D88" s="16">
        <v>75.381</v>
      </c>
      <c r="E88" s="46">
        <v>3</v>
      </c>
      <c r="F88" s="17">
        <f t="shared" si="24"/>
        <v>3.76905</v>
      </c>
      <c r="G88" s="18">
        <f t="shared" si="16"/>
        <v>23556562.5</v>
      </c>
      <c r="H88" s="11">
        <f t="shared" si="17"/>
        <v>937500.00000000012</v>
      </c>
      <c r="I88" s="15">
        <v>4.9707999999999997</v>
      </c>
      <c r="J88" s="15">
        <v>0.2069</v>
      </c>
      <c r="K88" s="15">
        <v>0.9506</v>
      </c>
      <c r="L88" s="8">
        <v>0.05</v>
      </c>
      <c r="M88" s="8">
        <f t="shared" si="18"/>
        <v>4.8578952455551105E-2</v>
      </c>
      <c r="N88" s="8">
        <f t="shared" si="19"/>
        <v>4.9841584298092054E-3</v>
      </c>
      <c r="O88" s="11">
        <f t="shared" si="20"/>
        <v>143220.829336191</v>
      </c>
      <c r="P88" s="11">
        <f t="shared" si="21"/>
        <v>15761.092252603425</v>
      </c>
      <c r="Q88" s="17">
        <f t="shared" si="14"/>
        <v>5.7969168711961379</v>
      </c>
      <c r="R88" s="10">
        <f t="shared" si="22"/>
        <v>0.63793612989858572</v>
      </c>
      <c r="S88" s="15">
        <v>4.2694999999999999</v>
      </c>
      <c r="T88" s="15">
        <v>89.396000000000001</v>
      </c>
      <c r="U88" s="20">
        <f t="shared" si="15"/>
        <v>0.85749030224998257</v>
      </c>
      <c r="V88" s="5">
        <f t="shared" si="23"/>
        <v>0.10088886292959964</v>
      </c>
    </row>
    <row r="89" spans="2:22" x14ac:dyDescent="0.2">
      <c r="B89" s="14" t="s">
        <v>37</v>
      </c>
      <c r="C89" s="35">
        <v>0.05</v>
      </c>
      <c r="D89" s="16">
        <v>75.571399999999997</v>
      </c>
      <c r="E89" s="46">
        <v>3</v>
      </c>
      <c r="F89" s="17">
        <f t="shared" si="24"/>
        <v>3.7785700000000002</v>
      </c>
      <c r="G89" s="18">
        <f t="shared" si="16"/>
        <v>23616062.5</v>
      </c>
      <c r="H89" s="11">
        <f t="shared" si="17"/>
        <v>937500.00000000012</v>
      </c>
      <c r="I89" s="15">
        <v>4.0213999999999999</v>
      </c>
      <c r="J89" s="15">
        <v>0.1091</v>
      </c>
      <c r="K89" s="15">
        <v>1.1101999999999999</v>
      </c>
      <c r="L89" s="8">
        <v>0.05</v>
      </c>
      <c r="M89" s="8">
        <f t="shared" si="18"/>
        <v>3.5851404563912448E-2</v>
      </c>
      <c r="N89" s="8">
        <f t="shared" si="19"/>
        <v>3.1706829532396159E-3</v>
      </c>
      <c r="O89" s="11">
        <f t="shared" si="20"/>
        <v>107849.8670109308</v>
      </c>
      <c r="P89" s="11">
        <f t="shared" si="21"/>
        <v>10455.016592414004</v>
      </c>
      <c r="Q89" s="17">
        <f t="shared" si="14"/>
        <v>4.365263883260738</v>
      </c>
      <c r="R89" s="10">
        <f t="shared" si="22"/>
        <v>0.42317072421731411</v>
      </c>
      <c r="S89" s="15">
        <v>4.1746999999999996</v>
      </c>
      <c r="T89" s="15">
        <v>90.986699999999999</v>
      </c>
      <c r="U89" s="20">
        <f t="shared" si="15"/>
        <v>0.92122724021809177</v>
      </c>
      <c r="V89" s="5">
        <f t="shared" si="23"/>
        <v>9.2735528552037233E-2</v>
      </c>
    </row>
    <row r="90" spans="2:22" x14ac:dyDescent="0.2">
      <c r="B90" s="14" t="s">
        <v>37</v>
      </c>
      <c r="C90" s="35">
        <v>0.05</v>
      </c>
      <c r="D90" s="16">
        <v>75.761899999999997</v>
      </c>
      <c r="E90" s="46">
        <v>3</v>
      </c>
      <c r="F90" s="17">
        <f t="shared" si="24"/>
        <v>3.7880950000000002</v>
      </c>
      <c r="G90" s="18">
        <f t="shared" si="16"/>
        <v>23675593.75</v>
      </c>
      <c r="H90" s="11">
        <f t="shared" si="17"/>
        <v>937500.00000000012</v>
      </c>
      <c r="I90" s="15">
        <v>3.1844000000000001</v>
      </c>
      <c r="J90" s="15">
        <v>4.1000000000000002E-2</v>
      </c>
      <c r="K90" s="15">
        <v>1.28325</v>
      </c>
      <c r="L90" s="8">
        <v>0.05</v>
      </c>
      <c r="M90" s="8">
        <f t="shared" si="18"/>
        <v>2.6956873794774516E-2</v>
      </c>
      <c r="N90" s="8">
        <f t="shared" si="19"/>
        <v>2.072100349700809E-3</v>
      </c>
      <c r="O90" s="11">
        <f t="shared" si="20"/>
        <v>82751.974425629145</v>
      </c>
      <c r="P90" s="11">
        <f t="shared" si="21"/>
        <v>7155.3200946051275</v>
      </c>
      <c r="Q90" s="17">
        <f t="shared" si="14"/>
        <v>3.3494172523374859</v>
      </c>
      <c r="R90" s="10">
        <f t="shared" si="22"/>
        <v>0.28961426887048319</v>
      </c>
      <c r="S90" s="15">
        <v>4.0782999999999996</v>
      </c>
      <c r="T90" s="15">
        <v>92.614699999999999</v>
      </c>
      <c r="U90" s="20">
        <f t="shared" si="15"/>
        <v>0.95073254840903332</v>
      </c>
      <c r="V90" s="5">
        <f t="shared" si="23"/>
        <v>8.311341399274759E-2</v>
      </c>
    </row>
    <row r="91" spans="2:22" x14ac:dyDescent="0.2">
      <c r="B91" s="14" t="s">
        <v>37</v>
      </c>
      <c r="C91" s="35">
        <v>0.05</v>
      </c>
      <c r="D91" s="16">
        <v>75.952399999999997</v>
      </c>
      <c r="E91" s="46">
        <v>3</v>
      </c>
      <c r="F91" s="17">
        <f t="shared" si="24"/>
        <v>3.7976200000000002</v>
      </c>
      <c r="G91" s="18">
        <f t="shared" si="16"/>
        <v>23735125</v>
      </c>
      <c r="H91" s="11">
        <f t="shared" si="17"/>
        <v>937500</v>
      </c>
      <c r="I91" s="15">
        <v>2.3976000000000002</v>
      </c>
      <c r="J91" s="15">
        <v>3.9399999999999998E-2</v>
      </c>
      <c r="K91" s="15">
        <v>1.5032999999999999</v>
      </c>
      <c r="L91" s="8">
        <v>0.05</v>
      </c>
      <c r="M91" s="8">
        <f t="shared" si="18"/>
        <v>1.9715349256501424E-2</v>
      </c>
      <c r="N91" s="8">
        <f t="shared" si="19"/>
        <v>1.298457513970051E-3</v>
      </c>
      <c r="O91" s="11">
        <f t="shared" si="20"/>
        <v>61829.367490116427</v>
      </c>
      <c r="P91" s="11">
        <f t="shared" si="21"/>
        <v>4748.2763620169617</v>
      </c>
      <c r="Q91" s="17">
        <f t="shared" si="14"/>
        <v>2.5025668766203091</v>
      </c>
      <c r="R91" s="10">
        <f t="shared" si="22"/>
        <v>0.19218826953910437</v>
      </c>
      <c r="S91" s="15">
        <v>3.9801000000000002</v>
      </c>
      <c r="T91" s="15">
        <v>94.378</v>
      </c>
      <c r="U91" s="20">
        <f t="shared" si="15"/>
        <v>0.95805631505757571</v>
      </c>
      <c r="V91" s="5">
        <f t="shared" si="23"/>
        <v>7.5240930447282486E-2</v>
      </c>
    </row>
    <row r="92" spans="2:22" x14ac:dyDescent="0.2">
      <c r="B92" s="14" t="s">
        <v>37</v>
      </c>
      <c r="C92" s="35">
        <v>0.05</v>
      </c>
      <c r="D92" s="16">
        <v>76.142899999999997</v>
      </c>
      <c r="E92" s="46">
        <v>3</v>
      </c>
      <c r="F92" s="17">
        <f t="shared" si="24"/>
        <v>3.8071450000000002</v>
      </c>
      <c r="G92" s="18">
        <f t="shared" si="16"/>
        <v>23794656.25</v>
      </c>
      <c r="H92" s="11">
        <f t="shared" si="17"/>
        <v>937500.00000000012</v>
      </c>
      <c r="I92" s="15">
        <v>2.1907999999999999</v>
      </c>
      <c r="J92" s="15">
        <v>4.3999999999999997E-2</v>
      </c>
      <c r="K92" s="15">
        <v>1.63025</v>
      </c>
      <c r="L92" s="8">
        <v>0.05</v>
      </c>
      <c r="M92" s="8">
        <f t="shared" si="18"/>
        <v>1.6789299712671402E-2</v>
      </c>
      <c r="N92" s="8">
        <f t="shared" si="19"/>
        <v>1.021166322249228E-3</v>
      </c>
      <c r="O92" s="11">
        <f t="shared" si="20"/>
        <v>53848.141830442619</v>
      </c>
      <c r="P92" s="11">
        <f t="shared" si="21"/>
        <v>3902.2998139987435</v>
      </c>
      <c r="Q92" s="17">
        <f t="shared" si="14"/>
        <v>2.1795237697354692</v>
      </c>
      <c r="R92" s="10">
        <f t="shared" si="22"/>
        <v>0.15794705094979228</v>
      </c>
      <c r="S92" s="15">
        <v>3.88</v>
      </c>
      <c r="T92" s="15">
        <v>96.278800000000004</v>
      </c>
      <c r="U92" s="20">
        <f t="shared" si="15"/>
        <v>1.005173712909724</v>
      </c>
      <c r="V92" s="5">
        <f t="shared" si="23"/>
        <v>7.5589233770366887E-2</v>
      </c>
    </row>
    <row r="93" spans="2:22" x14ac:dyDescent="0.2">
      <c r="B93" s="14" t="s">
        <v>37</v>
      </c>
      <c r="C93" s="35">
        <v>0.05</v>
      </c>
      <c r="D93" s="16">
        <v>76.333299999999994</v>
      </c>
      <c r="E93" s="46">
        <v>3</v>
      </c>
      <c r="F93" s="17">
        <f t="shared" si="24"/>
        <v>3.816665</v>
      </c>
      <c r="G93" s="18">
        <f t="shared" si="16"/>
        <v>23854156.25</v>
      </c>
      <c r="H93" s="11">
        <f t="shared" si="17"/>
        <v>937500</v>
      </c>
      <c r="I93" s="15">
        <v>1.6997</v>
      </c>
      <c r="J93" s="15">
        <v>3.2099999999999997E-2</v>
      </c>
      <c r="K93" s="15">
        <v>1.82565</v>
      </c>
      <c r="L93" s="8">
        <v>0.05</v>
      </c>
      <c r="M93" s="8">
        <f t="shared" si="18"/>
        <v>1.3410624014743577E-2</v>
      </c>
      <c r="N93" s="8">
        <f t="shared" si="19"/>
        <v>7.2961941814513997E-4</v>
      </c>
      <c r="O93" s="11">
        <f t="shared" si="20"/>
        <v>43988.464354013937</v>
      </c>
      <c r="P93" s="11">
        <f t="shared" si="21"/>
        <v>2952.3487407179095</v>
      </c>
      <c r="Q93" s="17">
        <f t="shared" si="14"/>
        <v>1.7804496198888931</v>
      </c>
      <c r="R93" s="10">
        <f t="shared" si="22"/>
        <v>0.11949742439033334</v>
      </c>
      <c r="S93" s="15">
        <v>3.778</v>
      </c>
      <c r="T93" s="15">
        <v>98.219499999999996</v>
      </c>
      <c r="U93" s="20">
        <f t="shared" si="15"/>
        <v>0.95464650109339677</v>
      </c>
      <c r="V93" s="5">
        <f t="shared" si="23"/>
        <v>6.6560733999586383E-2</v>
      </c>
    </row>
    <row r="94" spans="2:22" x14ac:dyDescent="0.2">
      <c r="B94" s="14" t="s">
        <v>37</v>
      </c>
      <c r="C94" s="35">
        <v>0.05</v>
      </c>
      <c r="D94" s="16">
        <v>76.523799999999994</v>
      </c>
      <c r="E94" s="46">
        <v>3</v>
      </c>
      <c r="F94" s="17">
        <f t="shared" si="24"/>
        <v>3.82619</v>
      </c>
      <c r="G94" s="18">
        <f t="shared" si="16"/>
        <v>23913687.5</v>
      </c>
      <c r="H94" s="11">
        <f t="shared" si="17"/>
        <v>937500</v>
      </c>
      <c r="I94" s="15">
        <v>1.4064000000000001</v>
      </c>
      <c r="J94" s="15">
        <v>2.3800000000000002E-2</v>
      </c>
      <c r="K94" s="15">
        <v>1.8954499999999999</v>
      </c>
      <c r="L94" s="8">
        <v>0.05</v>
      </c>
      <c r="M94" s="8">
        <f t="shared" si="18"/>
        <v>1.2447176698423434E-2</v>
      </c>
      <c r="N94" s="8">
        <f t="shared" si="19"/>
        <v>6.5258314214135292E-4</v>
      </c>
      <c r="O94" s="11">
        <f t="shared" si="20"/>
        <v>41886.133067247931</v>
      </c>
      <c r="P94" s="11">
        <f t="shared" si="21"/>
        <v>2742.0642300005693</v>
      </c>
      <c r="Q94" s="17">
        <f t="shared" si="14"/>
        <v>1.6953569712735861</v>
      </c>
      <c r="R94" s="10">
        <f t="shared" si="22"/>
        <v>0.110986079821401</v>
      </c>
      <c r="S94" s="15">
        <v>3.6738</v>
      </c>
      <c r="T94" s="15">
        <v>100.5136</v>
      </c>
      <c r="U94" s="20">
        <f t="shared" si="15"/>
        <v>0.82955980588765577</v>
      </c>
      <c r="V94" s="5">
        <f t="shared" si="23"/>
        <v>5.6092022741928441E-2</v>
      </c>
    </row>
    <row r="95" spans="2:22" x14ac:dyDescent="0.2">
      <c r="B95" s="14" t="s">
        <v>37</v>
      </c>
      <c r="C95" s="35">
        <v>0.05</v>
      </c>
      <c r="D95" s="16">
        <v>76.714299999999994</v>
      </c>
      <c r="E95" s="46">
        <v>3</v>
      </c>
      <c r="F95" s="17">
        <f t="shared" si="24"/>
        <v>3.835715</v>
      </c>
      <c r="G95" s="18">
        <f t="shared" si="16"/>
        <v>23973218.75</v>
      </c>
      <c r="H95" s="11">
        <f t="shared" si="17"/>
        <v>937500.00000000012</v>
      </c>
      <c r="I95" s="15">
        <v>1.2068000000000001</v>
      </c>
      <c r="J95" s="15">
        <v>2.3300000000000001E-2</v>
      </c>
      <c r="K95" s="15">
        <v>2.1315</v>
      </c>
      <c r="L95" s="8">
        <v>0.05</v>
      </c>
      <c r="M95" s="8">
        <f t="shared" si="18"/>
        <v>9.8558216110422592E-3</v>
      </c>
      <c r="N95" s="8">
        <f t="shared" si="19"/>
        <v>4.6010286882755352E-4</v>
      </c>
      <c r="O95" s="11">
        <f t="shared" si="20"/>
        <v>34070.965665207565</v>
      </c>
      <c r="P95" s="11">
        <f t="shared" si="21"/>
        <v>2074.8703752398892</v>
      </c>
      <c r="Q95" s="17">
        <f t="shared" si="14"/>
        <v>1.379035134749617</v>
      </c>
      <c r="R95" s="10">
        <f t="shared" si="22"/>
        <v>8.3981157905038128E-2</v>
      </c>
      <c r="S95" s="15">
        <v>3.5672999999999999</v>
      </c>
      <c r="T95" s="15">
        <v>103</v>
      </c>
      <c r="U95" s="20">
        <f t="shared" si="15"/>
        <v>0.87510460726521766</v>
      </c>
      <c r="V95" s="5">
        <f t="shared" si="23"/>
        <v>5.5906764325566391E-2</v>
      </c>
    </row>
    <row r="96" spans="2:22" x14ac:dyDescent="0.2">
      <c r="B96" s="14" t="s">
        <v>37</v>
      </c>
      <c r="C96" s="35">
        <v>0.05</v>
      </c>
      <c r="D96" s="16">
        <v>76.904799999999994</v>
      </c>
      <c r="E96" s="46">
        <v>3</v>
      </c>
      <c r="F96" s="17">
        <f t="shared" si="24"/>
        <v>3.84524</v>
      </c>
      <c r="G96" s="18">
        <f t="shared" si="16"/>
        <v>24032750</v>
      </c>
      <c r="H96" s="11">
        <f t="shared" si="17"/>
        <v>937500.00000000012</v>
      </c>
      <c r="I96" s="15">
        <v>0.95250000000000001</v>
      </c>
      <c r="J96" s="15">
        <v>1.4200000000000001E-2</v>
      </c>
      <c r="K96" s="15">
        <v>2.2527999999999997</v>
      </c>
      <c r="L96" s="8">
        <v>0.05</v>
      </c>
      <c r="M96" s="8">
        <f t="shared" si="18"/>
        <v>8.8276124586382787E-3</v>
      </c>
      <c r="N96" s="8">
        <f t="shared" si="19"/>
        <v>3.901160301782086E-4</v>
      </c>
      <c r="O96" s="11">
        <f t="shared" si="20"/>
        <v>31186.315087354844</v>
      </c>
      <c r="P96" s="11">
        <f t="shared" si="21"/>
        <v>1838.3315076363665</v>
      </c>
      <c r="Q96" s="17">
        <f t="shared" si="14"/>
        <v>1.262277818933442</v>
      </c>
      <c r="R96" s="10">
        <f t="shared" si="22"/>
        <v>7.4407158378155078E-2</v>
      </c>
      <c r="S96" s="15">
        <v>3.4584000000000001</v>
      </c>
      <c r="T96" s="15">
        <v>105</v>
      </c>
      <c r="U96" s="20">
        <f t="shared" si="15"/>
        <v>0.75458824175870576</v>
      </c>
      <c r="V96" s="5">
        <f t="shared" si="23"/>
        <v>4.5881014817330007E-2</v>
      </c>
    </row>
    <row r="97" spans="2:24" x14ac:dyDescent="0.2">
      <c r="B97" s="21" t="s">
        <v>37</v>
      </c>
      <c r="C97" s="55">
        <v>0.25</v>
      </c>
      <c r="D97" s="23">
        <v>77.095200000000006</v>
      </c>
      <c r="E97" s="46">
        <v>3</v>
      </c>
      <c r="F97" s="24">
        <f t="shared" si="24"/>
        <v>19.273800000000001</v>
      </c>
      <c r="G97" s="25">
        <f t="shared" si="16"/>
        <v>120461250</v>
      </c>
      <c r="H97" s="11">
        <f t="shared" si="17"/>
        <v>4687499.9999999991</v>
      </c>
      <c r="I97" s="22">
        <v>69.063100000000006</v>
      </c>
      <c r="J97" s="22">
        <v>9.9542000000000002</v>
      </c>
      <c r="K97" s="8">
        <v>0.6431</v>
      </c>
      <c r="L97" s="8">
        <v>0.05</v>
      </c>
      <c r="M97" s="8">
        <f t="shared" si="18"/>
        <v>0.10309619536264725</v>
      </c>
      <c r="N97" s="8">
        <f t="shared" si="19"/>
        <v>1.5174795646838088E-2</v>
      </c>
      <c r="O97" s="11">
        <f t="shared" si="20"/>
        <v>1504783.6797974722</v>
      </c>
      <c r="P97" s="11">
        <f t="shared" si="21"/>
        <v>229099.55901832116</v>
      </c>
      <c r="Q97" s="24">
        <f t="shared" si="14"/>
        <v>60.906684742358905</v>
      </c>
      <c r="R97" s="10">
        <f t="shared" si="22"/>
        <v>9.2728907171696289</v>
      </c>
      <c r="S97" s="22">
        <v>4.4542999999999999</v>
      </c>
      <c r="T97" s="22">
        <v>86.547799999999995</v>
      </c>
      <c r="U97" s="43">
        <f t="shared" si="15"/>
        <v>1.1339165855462914</v>
      </c>
      <c r="V97" s="5">
        <f t="shared" si="23"/>
        <v>0.23772615828865468</v>
      </c>
    </row>
    <row r="98" spans="2:24" x14ac:dyDescent="0.2">
      <c r="B98" s="21" t="s">
        <v>37</v>
      </c>
      <c r="C98" s="55">
        <v>0.25</v>
      </c>
      <c r="D98" s="23">
        <v>77.285700000000006</v>
      </c>
      <c r="E98" s="46">
        <v>3</v>
      </c>
      <c r="F98" s="24">
        <f t="shared" si="24"/>
        <v>19.321425000000001</v>
      </c>
      <c r="G98" s="25">
        <f t="shared" si="16"/>
        <v>120758906.25</v>
      </c>
      <c r="H98" s="11">
        <f t="shared" si="17"/>
        <v>4687500</v>
      </c>
      <c r="I98" s="22">
        <v>36.8078</v>
      </c>
      <c r="J98" s="22">
        <v>1.1654</v>
      </c>
      <c r="K98" s="15">
        <v>0.79285000000000005</v>
      </c>
      <c r="L98" s="8">
        <v>0.05</v>
      </c>
      <c r="M98" s="8">
        <f t="shared" si="18"/>
        <v>6.9084146257692325E-2</v>
      </c>
      <c r="N98" s="8">
        <f t="shared" si="19"/>
        <v>8.4052347759769296E-3</v>
      </c>
      <c r="O98" s="11">
        <f t="shared" si="20"/>
        <v>1026968.780935219</v>
      </c>
      <c r="P98" s="11">
        <f t="shared" si="21"/>
        <v>131152.91054034827</v>
      </c>
      <c r="Q98" s="24">
        <f t="shared" si="14"/>
        <v>41.566947210036517</v>
      </c>
      <c r="R98" s="10">
        <f t="shared" si="22"/>
        <v>5.3084633243755688</v>
      </c>
      <c r="S98" s="22">
        <v>4.3625999999999996</v>
      </c>
      <c r="T98" s="22">
        <v>87.928899999999999</v>
      </c>
      <c r="U98" s="43">
        <f t="shared" si="15"/>
        <v>0.88550645333686184</v>
      </c>
      <c r="V98" s="5">
        <f t="shared" si="23"/>
        <v>0.11651056041709734</v>
      </c>
    </row>
    <row r="99" spans="2:24" x14ac:dyDescent="0.2">
      <c r="B99" s="21" t="s">
        <v>37</v>
      </c>
      <c r="C99" s="55">
        <v>0.25</v>
      </c>
      <c r="D99" s="23">
        <v>77.476200000000006</v>
      </c>
      <c r="E99" s="46">
        <v>3</v>
      </c>
      <c r="F99" s="24">
        <f t="shared" si="24"/>
        <v>19.369050000000001</v>
      </c>
      <c r="G99" s="25">
        <f t="shared" si="16"/>
        <v>121056562.5</v>
      </c>
      <c r="H99" s="11">
        <f t="shared" si="17"/>
        <v>4687499.9999999991</v>
      </c>
      <c r="I99" s="22">
        <v>24.445399999999999</v>
      </c>
      <c r="J99" s="22">
        <v>0.62860000000000005</v>
      </c>
      <c r="K99" s="15">
        <v>0.9506</v>
      </c>
      <c r="L99" s="8">
        <v>0.05</v>
      </c>
      <c r="M99" s="8">
        <f t="shared" si="18"/>
        <v>4.8578952455551105E-2</v>
      </c>
      <c r="N99" s="8">
        <f t="shared" si="19"/>
        <v>4.9841584298092054E-3</v>
      </c>
      <c r="O99" s="11">
        <f t="shared" si="20"/>
        <v>736008.11993848591</v>
      </c>
      <c r="P99" s="11">
        <f t="shared" si="21"/>
        <v>80712.752797220353</v>
      </c>
      <c r="Q99" s="24">
        <f t="shared" si="14"/>
        <v>29.790205150911117</v>
      </c>
      <c r="R99" s="10">
        <f t="shared" si="22"/>
        <v>3.2668789908526126</v>
      </c>
      <c r="S99" s="22">
        <v>4.2694999999999999</v>
      </c>
      <c r="T99" s="22">
        <v>89.396000000000001</v>
      </c>
      <c r="U99" s="43">
        <f t="shared" si="15"/>
        <v>0.820585151265813</v>
      </c>
      <c r="V99" s="5">
        <f t="shared" si="23"/>
        <v>9.2428545532367651E-2</v>
      </c>
    </row>
    <row r="100" spans="2:24" x14ac:dyDescent="0.2">
      <c r="B100" s="21" t="s">
        <v>37</v>
      </c>
      <c r="C100" s="55">
        <v>0.25</v>
      </c>
      <c r="D100" s="23">
        <v>77.666700000000006</v>
      </c>
      <c r="E100" s="46">
        <v>3</v>
      </c>
      <c r="F100" s="24">
        <f t="shared" si="24"/>
        <v>19.416675000000001</v>
      </c>
      <c r="G100" s="25">
        <f t="shared" si="16"/>
        <v>121354218.75</v>
      </c>
      <c r="H100" s="11">
        <f t="shared" si="17"/>
        <v>4687500</v>
      </c>
      <c r="I100" s="22">
        <v>19.534199999999998</v>
      </c>
      <c r="J100" s="22">
        <v>0.60389999999999999</v>
      </c>
      <c r="K100" s="15">
        <v>1.1101999999999999</v>
      </c>
      <c r="L100" s="8">
        <v>0.05</v>
      </c>
      <c r="M100" s="8">
        <f t="shared" si="18"/>
        <v>3.5851404563912448E-2</v>
      </c>
      <c r="N100" s="8">
        <f t="shared" si="19"/>
        <v>3.1706829532396159E-3</v>
      </c>
      <c r="O100" s="11">
        <f t="shared" si="20"/>
        <v>554200.61466228357</v>
      </c>
      <c r="P100" s="11">
        <f t="shared" si="21"/>
        <v>53484.155186504562</v>
      </c>
      <c r="Q100" s="24">
        <f t="shared" si="14"/>
        <v>22.431478075174386</v>
      </c>
      <c r="R100" s="10">
        <f t="shared" si="22"/>
        <v>2.1647912735830999</v>
      </c>
      <c r="S100" s="22">
        <v>4.1746999999999996</v>
      </c>
      <c r="T100" s="22">
        <v>90.986699999999999</v>
      </c>
      <c r="U100" s="43">
        <f t="shared" si="15"/>
        <v>0.8708387353938617</v>
      </c>
      <c r="V100" s="5">
        <f t="shared" si="23"/>
        <v>8.8248710281184639E-2</v>
      </c>
    </row>
    <row r="101" spans="2:24" x14ac:dyDescent="0.2">
      <c r="B101" s="21" t="s">
        <v>37</v>
      </c>
      <c r="C101" s="55">
        <v>0.25</v>
      </c>
      <c r="D101" s="23">
        <v>77.857100000000003</v>
      </c>
      <c r="E101" s="46">
        <v>3</v>
      </c>
      <c r="F101" s="24">
        <f t="shared" si="24"/>
        <v>19.464275000000001</v>
      </c>
      <c r="G101" s="25">
        <f t="shared" si="16"/>
        <v>121651718.75</v>
      </c>
      <c r="H101" s="11">
        <f t="shared" si="17"/>
        <v>4687499.9999999991</v>
      </c>
      <c r="I101" s="22">
        <v>14.741400000000001</v>
      </c>
      <c r="J101" s="22">
        <v>0.54879999999999995</v>
      </c>
      <c r="K101" s="15">
        <v>1.28325</v>
      </c>
      <c r="L101" s="8">
        <v>0.05</v>
      </c>
      <c r="M101" s="8">
        <f t="shared" si="18"/>
        <v>2.6956873794774516E-2</v>
      </c>
      <c r="N101" s="8">
        <f t="shared" si="19"/>
        <v>2.072100349700809E-3</v>
      </c>
      <c r="O101" s="11">
        <f t="shared" si="20"/>
        <v>425202.42681701825</v>
      </c>
      <c r="P101" s="11">
        <f t="shared" si="21"/>
        <v>36560.725844852313</v>
      </c>
      <c r="Q101" s="24">
        <f t="shared" si="14"/>
        <v>17.210227961347648</v>
      </c>
      <c r="R101" s="10">
        <f t="shared" si="22"/>
        <v>1.4798091133497244</v>
      </c>
      <c r="S101" s="22">
        <v>4.0782999999999996</v>
      </c>
      <c r="T101" s="22">
        <v>92.614699999999999</v>
      </c>
      <c r="U101" s="43">
        <f t="shared" si="15"/>
        <v>0.85654879372357096</v>
      </c>
      <c r="V101" s="5">
        <f t="shared" si="23"/>
        <v>8.0256643261964633E-2</v>
      </c>
    </row>
    <row r="102" spans="2:24" x14ac:dyDescent="0.2">
      <c r="B102" s="14" t="s">
        <v>37</v>
      </c>
      <c r="C102" s="35">
        <v>0.25</v>
      </c>
      <c r="D102" s="16">
        <v>78.047600000000003</v>
      </c>
      <c r="E102" s="46">
        <v>3</v>
      </c>
      <c r="F102" s="17">
        <f t="shared" si="24"/>
        <v>19.511900000000001</v>
      </c>
      <c r="G102" s="18">
        <f t="shared" si="16"/>
        <v>121949375</v>
      </c>
      <c r="H102" s="11">
        <f t="shared" si="17"/>
        <v>4687500</v>
      </c>
      <c r="I102" s="15">
        <v>12.0937</v>
      </c>
      <c r="J102" s="15">
        <v>0.4587</v>
      </c>
      <c r="K102" s="15">
        <v>1.5032999999999999</v>
      </c>
      <c r="L102" s="8">
        <v>0.05</v>
      </c>
      <c r="M102" s="8">
        <f t="shared" si="18"/>
        <v>1.9715349256501424E-2</v>
      </c>
      <c r="N102" s="8">
        <f t="shared" si="19"/>
        <v>1.298457513970051E-3</v>
      </c>
      <c r="O102" s="11">
        <f t="shared" si="20"/>
        <v>317674.86887324241</v>
      </c>
      <c r="P102" s="11">
        <f t="shared" si="21"/>
        <v>24224.77930471674</v>
      </c>
      <c r="Q102" s="17">
        <f t="shared" ref="Q102:Q133" si="25">O102*0.000000000000160218/$J$3</f>
        <v>12.858009658661958</v>
      </c>
      <c r="R102" s="10">
        <f t="shared" si="22"/>
        <v>0.98050704288883761</v>
      </c>
      <c r="S102" s="15">
        <v>3.9801000000000002</v>
      </c>
      <c r="T102" s="15">
        <v>94.378</v>
      </c>
      <c r="U102" s="20">
        <f t="shared" ref="U102:U133" si="26">I102/Q102</f>
        <v>0.94055770068992983</v>
      </c>
      <c r="V102" s="5">
        <f t="shared" si="23"/>
        <v>8.0105777803416628E-2</v>
      </c>
    </row>
    <row r="103" spans="2:24" x14ac:dyDescent="0.2">
      <c r="B103" s="14" t="s">
        <v>37</v>
      </c>
      <c r="C103" s="35">
        <v>0.25</v>
      </c>
      <c r="D103" s="16">
        <v>78.238100000000003</v>
      </c>
      <c r="E103" s="46">
        <v>3</v>
      </c>
      <c r="F103" s="17">
        <f t="shared" si="24"/>
        <v>19.559525000000001</v>
      </c>
      <c r="G103" s="18">
        <f t="shared" si="16"/>
        <v>122247031.25</v>
      </c>
      <c r="H103" s="11">
        <f t="shared" si="17"/>
        <v>4687500</v>
      </c>
      <c r="I103" s="15">
        <v>9.4879999999999995</v>
      </c>
      <c r="J103" s="15">
        <v>0.47439999999999999</v>
      </c>
      <c r="K103" s="15">
        <v>1.63025</v>
      </c>
      <c r="L103" s="8">
        <v>0.05</v>
      </c>
      <c r="M103" s="8">
        <f t="shared" si="18"/>
        <v>1.6789299712671402E-2</v>
      </c>
      <c r="N103" s="8">
        <f t="shared" si="19"/>
        <v>1.021166322249228E-3</v>
      </c>
      <c r="O103" s="11">
        <f t="shared" si="20"/>
        <v>276649.32024813554</v>
      </c>
      <c r="P103" s="11">
        <f t="shared" si="21"/>
        <v>19891.201844578776</v>
      </c>
      <c r="Q103" s="17">
        <f t="shared" si="25"/>
        <v>11.197485165980057</v>
      </c>
      <c r="R103" s="10">
        <f t="shared" si="22"/>
        <v>0.80510386719335192</v>
      </c>
      <c r="S103" s="15">
        <v>3.88</v>
      </c>
      <c r="T103" s="15">
        <v>96.278800000000004</v>
      </c>
      <c r="U103" s="20">
        <f t="shared" si="26"/>
        <v>0.84733311626312524</v>
      </c>
      <c r="V103" s="5">
        <f t="shared" si="23"/>
        <v>7.420659829414393E-2</v>
      </c>
    </row>
    <row r="104" spans="2:24" x14ac:dyDescent="0.2">
      <c r="B104" s="14" t="s">
        <v>37</v>
      </c>
      <c r="C104" s="35">
        <v>0.25</v>
      </c>
      <c r="D104" s="16">
        <v>78.428600000000003</v>
      </c>
      <c r="E104" s="46">
        <v>3</v>
      </c>
      <c r="F104" s="17">
        <f t="shared" si="24"/>
        <v>19.607150000000001</v>
      </c>
      <c r="G104" s="18">
        <f t="shared" si="16"/>
        <v>122544687.5</v>
      </c>
      <c r="H104" s="11">
        <f t="shared" si="17"/>
        <v>4687500</v>
      </c>
      <c r="I104" s="15">
        <v>6.1135999999999999</v>
      </c>
      <c r="J104" s="15">
        <v>0.38229999999999997</v>
      </c>
      <c r="K104" s="15">
        <v>1.82565</v>
      </c>
      <c r="L104" s="8">
        <v>0.05</v>
      </c>
      <c r="M104" s="8">
        <f t="shared" si="18"/>
        <v>1.3410624014743577E-2</v>
      </c>
      <c r="N104" s="8">
        <f t="shared" si="19"/>
        <v>7.2961941814513997E-4</v>
      </c>
      <c r="O104" s="11">
        <f t="shared" si="20"/>
        <v>225979.59707199992</v>
      </c>
      <c r="P104" s="11">
        <f t="shared" si="21"/>
        <v>15029.235102679571</v>
      </c>
      <c r="Q104" s="17">
        <f t="shared" si="25"/>
        <v>9.1466090853151947</v>
      </c>
      <c r="R104" s="10">
        <f t="shared" si="22"/>
        <v>0.60831393681841317</v>
      </c>
      <c r="S104" s="15">
        <v>3.778</v>
      </c>
      <c r="T104" s="15">
        <v>98.219499999999996</v>
      </c>
      <c r="U104" s="20">
        <f t="shared" si="26"/>
        <v>0.66840070926561568</v>
      </c>
      <c r="V104" s="5">
        <f t="shared" si="23"/>
        <v>6.1017067656924003E-2</v>
      </c>
    </row>
    <row r="105" spans="2:24" x14ac:dyDescent="0.2">
      <c r="B105" s="14" t="s">
        <v>37</v>
      </c>
      <c r="C105" s="35">
        <v>0.25</v>
      </c>
      <c r="D105" s="16">
        <v>78.619</v>
      </c>
      <c r="E105" s="46">
        <v>3</v>
      </c>
      <c r="F105" s="17">
        <f t="shared" si="24"/>
        <v>19.65475</v>
      </c>
      <c r="G105" s="18">
        <f t="shared" si="16"/>
        <v>122842187.5</v>
      </c>
      <c r="H105" s="11">
        <f t="shared" si="17"/>
        <v>4687500</v>
      </c>
      <c r="I105" s="15">
        <v>4.9291999999999998</v>
      </c>
      <c r="J105" s="15">
        <v>0.20069999999999999</v>
      </c>
      <c r="K105" s="15">
        <v>1.8954499999999999</v>
      </c>
      <c r="L105" s="8">
        <v>0.05</v>
      </c>
      <c r="M105" s="8">
        <f t="shared" si="18"/>
        <v>1.2447176698423434E-2</v>
      </c>
      <c r="N105" s="8">
        <f t="shared" si="19"/>
        <v>6.5258314214135292E-4</v>
      </c>
      <c r="O105" s="11">
        <f t="shared" si="20"/>
        <v>215164.8177177535</v>
      </c>
      <c r="P105" s="11">
        <f t="shared" si="21"/>
        <v>13952.246900008573</v>
      </c>
      <c r="Q105" s="17">
        <f t="shared" si="25"/>
        <v>8.7088768281605251</v>
      </c>
      <c r="R105" s="10">
        <f t="shared" si="22"/>
        <v>0.56472243472280914</v>
      </c>
      <c r="S105" s="15">
        <v>3.6738</v>
      </c>
      <c r="T105" s="15">
        <v>100.5136</v>
      </c>
      <c r="U105" s="20">
        <f t="shared" si="26"/>
        <v>0.56599721149588667</v>
      </c>
      <c r="V105" s="5">
        <f t="shared" si="23"/>
        <v>4.3337210927879323E-2</v>
      </c>
    </row>
    <row r="106" spans="2:24" x14ac:dyDescent="0.2">
      <c r="B106" s="14" t="s">
        <v>37</v>
      </c>
      <c r="C106" s="35">
        <v>0.25</v>
      </c>
      <c r="D106" s="16">
        <v>78.8095</v>
      </c>
      <c r="E106" s="46">
        <v>3</v>
      </c>
      <c r="F106" s="17">
        <f t="shared" si="24"/>
        <v>19.702375</v>
      </c>
      <c r="G106" s="18">
        <f t="shared" si="16"/>
        <v>123139843.75</v>
      </c>
      <c r="H106" s="11">
        <f t="shared" si="17"/>
        <v>4687500</v>
      </c>
      <c r="I106" s="15">
        <v>4.3442999999999996</v>
      </c>
      <c r="J106" s="15">
        <v>0.13789999999999999</v>
      </c>
      <c r="K106" s="15">
        <v>2.1315</v>
      </c>
      <c r="L106" s="8">
        <v>0.05</v>
      </c>
      <c r="M106" s="8">
        <f t="shared" si="18"/>
        <v>9.8558216110422592E-3</v>
      </c>
      <c r="N106" s="8">
        <f t="shared" si="19"/>
        <v>4.6010286882755352E-4</v>
      </c>
      <c r="O106" s="11">
        <f t="shared" si="20"/>
        <v>175007.51284911518</v>
      </c>
      <c r="P106" s="11">
        <f t="shared" si="21"/>
        <v>10541.777329597073</v>
      </c>
      <c r="Q106" s="17">
        <f t="shared" si="25"/>
        <v>7.0834948276950929</v>
      </c>
      <c r="R106" s="10">
        <f t="shared" si="22"/>
        <v>0.42668239764823213</v>
      </c>
      <c r="S106" s="15">
        <v>3.5672999999999999</v>
      </c>
      <c r="T106" s="15">
        <v>103</v>
      </c>
      <c r="U106" s="20">
        <f t="shared" si="26"/>
        <v>0.61329895844839588</v>
      </c>
      <c r="V106" s="5">
        <f t="shared" si="23"/>
        <v>4.1758384019058487E-2</v>
      </c>
    </row>
    <row r="107" spans="2:24" x14ac:dyDescent="0.2">
      <c r="B107" s="14" t="s">
        <v>37</v>
      </c>
      <c r="C107" s="51">
        <v>0.25</v>
      </c>
      <c r="D107" s="38">
        <v>79</v>
      </c>
      <c r="E107" s="46">
        <v>3</v>
      </c>
      <c r="F107" s="39">
        <f t="shared" si="24"/>
        <v>19.75</v>
      </c>
      <c r="G107" s="40">
        <f t="shared" si="16"/>
        <v>123437500</v>
      </c>
      <c r="H107" s="11">
        <f t="shared" si="17"/>
        <v>4687500</v>
      </c>
      <c r="I107" s="41">
        <v>3.7023000000000001</v>
      </c>
      <c r="J107" s="41">
        <v>5.5100000000000003E-2</v>
      </c>
      <c r="K107" s="15">
        <v>2.2527999999999997</v>
      </c>
      <c r="L107" s="8">
        <v>0.05</v>
      </c>
      <c r="M107" s="8">
        <f t="shared" si="18"/>
        <v>8.8276124586382787E-3</v>
      </c>
      <c r="N107" s="8">
        <f t="shared" si="19"/>
        <v>3.901160301782086E-4</v>
      </c>
      <c r="O107" s="11">
        <f t="shared" si="20"/>
        <v>160179.78669088491</v>
      </c>
      <c r="P107" s="11">
        <f t="shared" si="21"/>
        <v>9333.2341803102536</v>
      </c>
      <c r="Q107" s="17">
        <f t="shared" si="25"/>
        <v>6.4833370411041935</v>
      </c>
      <c r="R107" s="10">
        <f t="shared" si="22"/>
        <v>0.37776615966706478</v>
      </c>
      <c r="S107" s="15">
        <v>3.4584000000000001</v>
      </c>
      <c r="T107" s="15">
        <v>105</v>
      </c>
      <c r="U107" s="20">
        <f t="shared" si="26"/>
        <v>0.57104851660919542</v>
      </c>
      <c r="V107" s="5">
        <f t="shared" si="23"/>
        <v>3.4341645800273643E-2</v>
      </c>
    </row>
    <row r="108" spans="2:24" x14ac:dyDescent="0.2">
      <c r="B108" s="36" t="s">
        <v>40</v>
      </c>
      <c r="C108" s="47">
        <v>0.05</v>
      </c>
      <c r="D108" s="9">
        <v>74</v>
      </c>
      <c r="E108" s="49">
        <v>3</v>
      </c>
      <c r="F108" s="10">
        <f t="shared" ref="F108:F129" si="27">C108*D108</f>
        <v>3.7</v>
      </c>
      <c r="G108" s="11">
        <f t="shared" si="16"/>
        <v>23125000</v>
      </c>
      <c r="H108" s="11">
        <f t="shared" si="17"/>
        <v>937500</v>
      </c>
      <c r="I108" s="8">
        <v>11.898199999999999</v>
      </c>
      <c r="J108" s="8">
        <v>0.57369999999999999</v>
      </c>
      <c r="K108" s="8">
        <v>0.6431</v>
      </c>
      <c r="L108" s="8">
        <v>0.05</v>
      </c>
      <c r="M108" s="8">
        <f t="shared" si="18"/>
        <v>0.10309619536264725</v>
      </c>
      <c r="N108" s="8">
        <f t="shared" si="19"/>
        <v>1.5174795646838088E-2</v>
      </c>
      <c r="O108" s="11">
        <f t="shared" si="20"/>
        <v>288873.99554061197</v>
      </c>
      <c r="P108" s="11">
        <f t="shared" si="21"/>
        <v>44102.859257462616</v>
      </c>
      <c r="Q108" s="10">
        <f t="shared" si="25"/>
        <v>11.692283490890635</v>
      </c>
      <c r="R108" s="10">
        <f t="shared" si="22"/>
        <v>1.7850797965807474</v>
      </c>
      <c r="S108" s="8">
        <v>4.4542999999999999</v>
      </c>
      <c r="T108" s="8">
        <v>86.547799999999995</v>
      </c>
      <c r="U108" s="13">
        <f t="shared" si="26"/>
        <v>1.0176113168372793</v>
      </c>
      <c r="V108" s="5">
        <f t="shared" si="23"/>
        <v>0.16292442567897872</v>
      </c>
      <c r="W108" s="8"/>
      <c r="X108" s="8"/>
    </row>
    <row r="109" spans="2:24" x14ac:dyDescent="0.2">
      <c r="B109" s="34" t="s">
        <v>40</v>
      </c>
      <c r="C109" s="35">
        <v>0.05</v>
      </c>
      <c r="D109" s="16">
        <v>74.333299999999994</v>
      </c>
      <c r="E109" s="46">
        <v>3</v>
      </c>
      <c r="F109" s="17">
        <f t="shared" si="27"/>
        <v>3.7166649999999999</v>
      </c>
      <c r="G109" s="18">
        <f t="shared" si="16"/>
        <v>23229156.25</v>
      </c>
      <c r="H109" s="11">
        <f t="shared" si="17"/>
        <v>937500</v>
      </c>
      <c r="I109" s="15">
        <v>6.6798000000000002</v>
      </c>
      <c r="J109" s="15">
        <v>0.54620000000000002</v>
      </c>
      <c r="K109" s="15">
        <v>0.79285000000000005</v>
      </c>
      <c r="L109" s="8">
        <v>0.05</v>
      </c>
      <c r="M109" s="8">
        <f t="shared" si="18"/>
        <v>6.9084146257692325E-2</v>
      </c>
      <c r="N109" s="8">
        <f t="shared" si="19"/>
        <v>8.4052347759769296E-3</v>
      </c>
      <c r="O109" s="11">
        <f t="shared" si="20"/>
        <v>197547.48545692649</v>
      </c>
      <c r="P109" s="11">
        <f t="shared" si="21"/>
        <v>25322.780560612715</v>
      </c>
      <c r="Q109" s="17">
        <f t="shared" si="25"/>
        <v>7.995808686594823</v>
      </c>
      <c r="R109" s="10">
        <f t="shared" si="22"/>
        <v>1.0249490562077026</v>
      </c>
      <c r="S109" s="15">
        <v>4.3625999999999996</v>
      </c>
      <c r="T109" s="15">
        <v>87.928899999999999</v>
      </c>
      <c r="U109" s="20">
        <f t="shared" si="26"/>
        <v>0.83541268454795015</v>
      </c>
      <c r="V109" s="5">
        <f t="shared" si="23"/>
        <v>0.12702051483371701</v>
      </c>
      <c r="W109" s="15"/>
      <c r="X109" s="15"/>
    </row>
    <row r="110" spans="2:24" x14ac:dyDescent="0.2">
      <c r="B110" s="34" t="s">
        <v>40</v>
      </c>
      <c r="C110" s="35">
        <v>0.05</v>
      </c>
      <c r="D110" s="16">
        <v>74.666700000000006</v>
      </c>
      <c r="E110" s="46">
        <v>3</v>
      </c>
      <c r="F110" s="17">
        <f t="shared" si="27"/>
        <v>3.7333350000000003</v>
      </c>
      <c r="G110" s="18">
        <f t="shared" si="16"/>
        <v>23333343.75</v>
      </c>
      <c r="H110" s="11">
        <f t="shared" si="17"/>
        <v>937499.99999999988</v>
      </c>
      <c r="I110" s="15">
        <v>4.8064</v>
      </c>
      <c r="J110" s="15">
        <v>0.20419999999999999</v>
      </c>
      <c r="K110" s="15">
        <v>0.9506</v>
      </c>
      <c r="L110" s="8">
        <v>0.05</v>
      </c>
      <c r="M110" s="8">
        <f t="shared" si="18"/>
        <v>4.8578952455551105E-2</v>
      </c>
      <c r="N110" s="8">
        <f t="shared" si="19"/>
        <v>4.9841584298092054E-3</v>
      </c>
      <c r="O110" s="11">
        <f t="shared" si="20"/>
        <v>141863.68843337943</v>
      </c>
      <c r="P110" s="11">
        <f t="shared" si="21"/>
        <v>15631.35617331158</v>
      </c>
      <c r="Q110" s="17">
        <f t="shared" si="25"/>
        <v>5.7419860833172915</v>
      </c>
      <c r="R110" s="10">
        <f t="shared" si="22"/>
        <v>0.63268501335125493</v>
      </c>
      <c r="S110" s="15">
        <v>4.2694999999999999</v>
      </c>
      <c r="T110" s="15">
        <v>89.396000000000001</v>
      </c>
      <c r="U110" s="20">
        <f t="shared" si="26"/>
        <v>0.83706228650822856</v>
      </c>
      <c r="V110" s="5">
        <f t="shared" si="23"/>
        <v>9.8850908236927437E-2</v>
      </c>
      <c r="W110" s="15"/>
      <c r="X110" s="15"/>
    </row>
    <row r="111" spans="2:24" x14ac:dyDescent="0.2">
      <c r="B111" s="34" t="s">
        <v>40</v>
      </c>
      <c r="C111" s="35">
        <v>0.05</v>
      </c>
      <c r="D111" s="16">
        <v>75</v>
      </c>
      <c r="E111" s="46">
        <v>3</v>
      </c>
      <c r="F111" s="17">
        <f t="shared" si="27"/>
        <v>3.75</v>
      </c>
      <c r="G111" s="18">
        <f t="shared" si="16"/>
        <v>23437500</v>
      </c>
      <c r="H111" s="11">
        <f t="shared" si="17"/>
        <v>937500</v>
      </c>
      <c r="I111" s="15">
        <v>3.8241000000000001</v>
      </c>
      <c r="J111" s="15">
        <v>5.9299999999999999E-2</v>
      </c>
      <c r="K111" s="15">
        <v>1.1101999999999999</v>
      </c>
      <c r="L111" s="8">
        <v>0.05</v>
      </c>
      <c r="M111" s="8">
        <f t="shared" si="18"/>
        <v>3.5851404563912448E-2</v>
      </c>
      <c r="N111" s="8">
        <f t="shared" si="19"/>
        <v>3.1706829532396159E-3</v>
      </c>
      <c r="O111" s="11">
        <f t="shared" si="20"/>
        <v>107034.40753803436</v>
      </c>
      <c r="P111" s="11">
        <f t="shared" si="21"/>
        <v>10389.263922344579</v>
      </c>
      <c r="Q111" s="17">
        <f t="shared" si="25"/>
        <v>4.3322578547513384</v>
      </c>
      <c r="R111" s="10">
        <f t="shared" si="22"/>
        <v>0.42050936019492791</v>
      </c>
      <c r="S111" s="15">
        <v>4.1746999999999996</v>
      </c>
      <c r="T111" s="15">
        <v>90.986699999999999</v>
      </c>
      <c r="U111" s="20">
        <f t="shared" si="26"/>
        <v>0.88270369128789883</v>
      </c>
      <c r="V111" s="5">
        <f t="shared" si="23"/>
        <v>8.6765878923698289E-2</v>
      </c>
      <c r="W111" s="15"/>
      <c r="X111" s="15"/>
    </row>
    <row r="112" spans="2:24" x14ac:dyDescent="0.2">
      <c r="B112" s="34" t="s">
        <v>40</v>
      </c>
      <c r="C112" s="35">
        <v>0.05</v>
      </c>
      <c r="D112" s="16">
        <v>75.333299999999994</v>
      </c>
      <c r="E112" s="46">
        <v>3</v>
      </c>
      <c r="F112" s="17">
        <f t="shared" si="27"/>
        <v>3.7666649999999997</v>
      </c>
      <c r="G112" s="18">
        <f t="shared" si="16"/>
        <v>23541656.249999996</v>
      </c>
      <c r="H112" s="11">
        <f t="shared" si="17"/>
        <v>937499.99999999988</v>
      </c>
      <c r="I112" s="15">
        <v>2.9990999999999999</v>
      </c>
      <c r="J112" s="15">
        <v>4.4600000000000001E-2</v>
      </c>
      <c r="K112" s="15">
        <v>1.28325</v>
      </c>
      <c r="L112" s="8">
        <v>0.05</v>
      </c>
      <c r="M112" s="8">
        <f t="shared" si="18"/>
        <v>2.6956873794774516E-2</v>
      </c>
      <c r="N112" s="8">
        <f t="shared" si="19"/>
        <v>2.072100349700809E-3</v>
      </c>
      <c r="O112" s="11">
        <f t="shared" si="20"/>
        <v>82283.830196949231</v>
      </c>
      <c r="P112" s="11">
        <f t="shared" si="21"/>
        <v>7123.3493592195246</v>
      </c>
      <c r="Q112" s="17">
        <f t="shared" si="25"/>
        <v>3.3304689388137776</v>
      </c>
      <c r="R112" s="10">
        <f t="shared" si="22"/>
        <v>0.28832024134529471</v>
      </c>
      <c r="S112" s="15">
        <v>4.0782999999999996</v>
      </c>
      <c r="T112" s="15">
        <v>92.614699999999999</v>
      </c>
      <c r="U112" s="20">
        <f t="shared" si="26"/>
        <v>0.90050381946159141</v>
      </c>
      <c r="V112" s="5">
        <f t="shared" si="23"/>
        <v>7.9098871948930061E-2</v>
      </c>
      <c r="W112" s="15"/>
      <c r="X112" s="15"/>
    </row>
    <row r="113" spans="2:24" x14ac:dyDescent="0.2">
      <c r="B113" s="34" t="s">
        <v>40</v>
      </c>
      <c r="C113" s="35">
        <v>0.05</v>
      </c>
      <c r="D113" s="16">
        <v>75.666700000000006</v>
      </c>
      <c r="E113" s="46">
        <v>3</v>
      </c>
      <c r="F113" s="17">
        <f t="shared" si="27"/>
        <v>3.7833350000000006</v>
      </c>
      <c r="G113" s="18">
        <f t="shared" si="16"/>
        <v>23645843.750000004</v>
      </c>
      <c r="H113" s="11">
        <f t="shared" si="17"/>
        <v>937500.00000000012</v>
      </c>
      <c r="I113" s="15">
        <v>2.3089</v>
      </c>
      <c r="J113" s="15">
        <v>4.0800000000000003E-2</v>
      </c>
      <c r="K113" s="15">
        <v>1.5032999999999999</v>
      </c>
      <c r="L113" s="8">
        <v>0.05</v>
      </c>
      <c r="M113" s="8">
        <f t="shared" si="18"/>
        <v>1.9715349256501424E-2</v>
      </c>
      <c r="N113" s="8">
        <f t="shared" si="19"/>
        <v>1.298457513970051E-3</v>
      </c>
      <c r="O113" s="11">
        <f t="shared" si="20"/>
        <v>61596.792215445377</v>
      </c>
      <c r="P113" s="11">
        <f t="shared" si="21"/>
        <v>4735.1467416238966</v>
      </c>
      <c r="Q113" s="17">
        <f t="shared" si="25"/>
        <v>2.4931533050063721</v>
      </c>
      <c r="R113" s="10">
        <f t="shared" si="22"/>
        <v>0.19165684322128645</v>
      </c>
      <c r="S113" s="15">
        <v>3.9801000000000002</v>
      </c>
      <c r="T113" s="15">
        <v>94.378</v>
      </c>
      <c r="U113" s="20">
        <f t="shared" si="26"/>
        <v>0.92609627950419948</v>
      </c>
      <c r="V113" s="5">
        <f t="shared" si="23"/>
        <v>7.3048716262986577E-2</v>
      </c>
      <c r="W113" s="15"/>
      <c r="X113" s="15"/>
    </row>
    <row r="114" spans="2:24" x14ac:dyDescent="0.2">
      <c r="B114" s="34" t="s">
        <v>40</v>
      </c>
      <c r="C114" s="35">
        <v>0.05</v>
      </c>
      <c r="D114" s="16">
        <v>76</v>
      </c>
      <c r="E114" s="46">
        <v>3</v>
      </c>
      <c r="F114" s="17">
        <f t="shared" si="27"/>
        <v>3.8000000000000003</v>
      </c>
      <c r="G114" s="18">
        <f t="shared" si="16"/>
        <v>23750000</v>
      </c>
      <c r="H114" s="11">
        <f t="shared" si="17"/>
        <v>937500</v>
      </c>
      <c r="I114" s="15">
        <v>1.8851</v>
      </c>
      <c r="J114" s="15">
        <v>2.4400000000000002E-2</v>
      </c>
      <c r="K114" s="15">
        <v>1.63025</v>
      </c>
      <c r="L114" s="8">
        <v>0.05</v>
      </c>
      <c r="M114" s="8">
        <f t="shared" si="18"/>
        <v>1.6789299712671402E-2</v>
      </c>
      <c r="N114" s="8">
        <f t="shared" si="19"/>
        <v>1.021166322249228E-3</v>
      </c>
      <c r="O114" s="11">
        <f t="shared" si="20"/>
        <v>53747.083170113539</v>
      </c>
      <c r="P114" s="11">
        <f t="shared" si="21"/>
        <v>3897.1424142785099</v>
      </c>
      <c r="Q114" s="17">
        <f t="shared" si="25"/>
        <v>2.1754333824939112</v>
      </c>
      <c r="R114" s="10">
        <f t="shared" si="22"/>
        <v>0.15773830325863386</v>
      </c>
      <c r="S114" s="15">
        <v>3.88</v>
      </c>
      <c r="T114" s="15">
        <v>96.278800000000004</v>
      </c>
      <c r="U114" s="20">
        <f t="shared" si="26"/>
        <v>0.8665399801114233</v>
      </c>
      <c r="V114" s="5">
        <f t="shared" si="23"/>
        <v>6.3825120174562322E-2</v>
      </c>
      <c r="W114" s="15"/>
      <c r="X114" s="15"/>
    </row>
    <row r="115" spans="2:24" x14ac:dyDescent="0.2">
      <c r="B115" s="34" t="s">
        <v>40</v>
      </c>
      <c r="C115" s="35">
        <v>0.05</v>
      </c>
      <c r="D115" s="16">
        <v>76.333299999999994</v>
      </c>
      <c r="E115" s="46">
        <v>3</v>
      </c>
      <c r="F115" s="17">
        <f t="shared" si="27"/>
        <v>3.816665</v>
      </c>
      <c r="G115" s="18">
        <f t="shared" si="16"/>
        <v>23854156.25</v>
      </c>
      <c r="H115" s="11">
        <f t="shared" si="17"/>
        <v>937500</v>
      </c>
      <c r="I115" s="15">
        <v>1.4089</v>
      </c>
      <c r="J115" s="15">
        <v>2.63E-2</v>
      </c>
      <c r="K115" s="15">
        <v>1.82565</v>
      </c>
      <c r="L115" s="8">
        <v>0.05</v>
      </c>
      <c r="M115" s="8">
        <f t="shared" si="18"/>
        <v>1.3410624014743577E-2</v>
      </c>
      <c r="N115" s="8">
        <f t="shared" si="19"/>
        <v>7.2961941814513997E-4</v>
      </c>
      <c r="O115" s="11">
        <f t="shared" si="20"/>
        <v>43988.464354013937</v>
      </c>
      <c r="P115" s="11">
        <f t="shared" si="21"/>
        <v>2952.3487407179095</v>
      </c>
      <c r="Q115" s="17">
        <f t="shared" si="25"/>
        <v>1.7804496198888931</v>
      </c>
      <c r="R115" s="10">
        <f t="shared" si="22"/>
        <v>0.11949742439033334</v>
      </c>
      <c r="S115" s="15">
        <v>3.778</v>
      </c>
      <c r="T115" s="15">
        <v>98.219499999999996</v>
      </c>
      <c r="U115" s="20">
        <f t="shared" si="26"/>
        <v>0.79131697087161657</v>
      </c>
      <c r="V115" s="5">
        <f t="shared" si="23"/>
        <v>5.5126311228524114E-2</v>
      </c>
      <c r="W115" s="15"/>
      <c r="X115" s="15"/>
    </row>
    <row r="116" spans="2:24" x14ac:dyDescent="0.2">
      <c r="B116" s="34" t="s">
        <v>40</v>
      </c>
      <c r="C116" s="35">
        <v>0.05</v>
      </c>
      <c r="D116" s="16">
        <v>76.666700000000006</v>
      </c>
      <c r="E116" s="46">
        <v>3</v>
      </c>
      <c r="F116" s="17">
        <f t="shared" si="27"/>
        <v>3.8333350000000004</v>
      </c>
      <c r="G116" s="18">
        <f t="shared" si="16"/>
        <v>23958343.750000004</v>
      </c>
      <c r="H116" s="11">
        <f t="shared" si="17"/>
        <v>937500.00000000012</v>
      </c>
      <c r="I116" s="15">
        <v>1.1899</v>
      </c>
      <c r="J116" s="15">
        <v>1.4200000000000001E-2</v>
      </c>
      <c r="K116" s="15">
        <v>1.8954499999999999</v>
      </c>
      <c r="L116" s="8">
        <v>0.05</v>
      </c>
      <c r="M116" s="8">
        <f t="shared" si="18"/>
        <v>1.2447176698423434E-2</v>
      </c>
      <c r="N116" s="8">
        <f t="shared" si="19"/>
        <v>6.5258314214135292E-4</v>
      </c>
      <c r="O116" s="11">
        <f t="shared" si="20"/>
        <v>41964.350934307724</v>
      </c>
      <c r="P116" s="11">
        <f t="shared" si="21"/>
        <v>2745.349520874473</v>
      </c>
      <c r="Q116" s="17">
        <f t="shared" si="25"/>
        <v>1.698522868826962</v>
      </c>
      <c r="R116" s="10">
        <f t="shared" si="22"/>
        <v>0.11111905320370853</v>
      </c>
      <c r="S116" s="15">
        <v>3.6738</v>
      </c>
      <c r="T116" s="15">
        <v>100.5136</v>
      </c>
      <c r="U116" s="20">
        <f t="shared" si="26"/>
        <v>0.7005498847488415</v>
      </c>
      <c r="V116" s="5">
        <f t="shared" si="23"/>
        <v>4.6586943268102927E-2</v>
      </c>
      <c r="W116" s="15"/>
      <c r="X116" s="15"/>
    </row>
    <row r="117" spans="2:24" x14ac:dyDescent="0.2">
      <c r="B117" s="34" t="s">
        <v>40</v>
      </c>
      <c r="C117" s="35">
        <v>0.05</v>
      </c>
      <c r="D117" s="16">
        <v>77</v>
      </c>
      <c r="E117" s="46">
        <v>3</v>
      </c>
      <c r="F117" s="17">
        <f t="shared" si="27"/>
        <v>3.85</v>
      </c>
      <c r="G117" s="18">
        <f t="shared" si="16"/>
        <v>24062500</v>
      </c>
      <c r="H117" s="11">
        <f t="shared" si="17"/>
        <v>937500</v>
      </c>
      <c r="I117" s="15">
        <v>1.0499000000000001</v>
      </c>
      <c r="J117" s="15">
        <v>1.41E-2</v>
      </c>
      <c r="K117" s="15">
        <v>2.1315</v>
      </c>
      <c r="L117" s="8">
        <v>0.05</v>
      </c>
      <c r="M117" s="8">
        <f t="shared" si="18"/>
        <v>9.8558216110422592E-3</v>
      </c>
      <c r="N117" s="8">
        <f t="shared" si="19"/>
        <v>4.6010286882755352E-4</v>
      </c>
      <c r="O117" s="11">
        <f t="shared" si="20"/>
        <v>34197.853023764568</v>
      </c>
      <c r="P117" s="11">
        <f t="shared" si="21"/>
        <v>2079.4146927097781</v>
      </c>
      <c r="Q117" s="17">
        <f t="shared" si="25"/>
        <v>1.3841709482550255</v>
      </c>
      <c r="R117" s="10">
        <f t="shared" si="22"/>
        <v>8.4165090861797048E-2</v>
      </c>
      <c r="S117" s="15">
        <v>3.5672999999999999</v>
      </c>
      <c r="T117" s="15">
        <v>103</v>
      </c>
      <c r="U117" s="20">
        <f t="shared" si="26"/>
        <v>0.75850457728763288</v>
      </c>
      <c r="V117" s="5">
        <f t="shared" si="23"/>
        <v>4.7232729543081747E-2</v>
      </c>
      <c r="W117" s="15"/>
      <c r="X117" s="15"/>
    </row>
    <row r="118" spans="2:24" x14ac:dyDescent="0.2">
      <c r="B118" s="34" t="s">
        <v>40</v>
      </c>
      <c r="C118" s="35">
        <v>0.05</v>
      </c>
      <c r="D118" s="16">
        <v>77.333299999999994</v>
      </c>
      <c r="E118" s="46">
        <v>3</v>
      </c>
      <c r="F118" s="17">
        <f t="shared" si="27"/>
        <v>3.8666649999999998</v>
      </c>
      <c r="G118" s="18">
        <f t="shared" si="16"/>
        <v>24166656.25</v>
      </c>
      <c r="H118" s="11">
        <f t="shared" si="17"/>
        <v>937500.00000000012</v>
      </c>
      <c r="I118" s="15">
        <v>0.86960000000000004</v>
      </c>
      <c r="J118" s="15">
        <v>1.32E-2</v>
      </c>
      <c r="K118" s="15">
        <v>2.2527999999999997</v>
      </c>
      <c r="L118" s="8">
        <v>0.05</v>
      </c>
      <c r="M118" s="8">
        <f t="shared" si="18"/>
        <v>8.8276124586382787E-3</v>
      </c>
      <c r="N118" s="8">
        <f t="shared" si="19"/>
        <v>3.901160301782086E-4</v>
      </c>
      <c r="O118" s="11">
        <f t="shared" si="20"/>
        <v>31360.079742030906</v>
      </c>
      <c r="P118" s="11">
        <f t="shared" si="21"/>
        <v>1844.0955961299969</v>
      </c>
      <c r="Q118" s="17">
        <f t="shared" si="25"/>
        <v>1.2693110086096782</v>
      </c>
      <c r="R118" s="10">
        <f t="shared" si="22"/>
        <v>7.4640462025331714E-2</v>
      </c>
      <c r="S118" s="15">
        <v>3.4584000000000001</v>
      </c>
      <c r="T118" s="15">
        <v>105</v>
      </c>
      <c r="U118" s="20">
        <f t="shared" si="26"/>
        <v>0.68509608291548973</v>
      </c>
      <c r="V118" s="5">
        <f t="shared" si="23"/>
        <v>4.1606911579741376E-2</v>
      </c>
      <c r="W118" s="15"/>
      <c r="X118" s="15"/>
    </row>
    <row r="119" spans="2:24" x14ac:dyDescent="0.2">
      <c r="B119" s="34" t="s">
        <v>40</v>
      </c>
      <c r="C119" s="55">
        <v>0.25</v>
      </c>
      <c r="D119" s="23">
        <v>77.666700000000006</v>
      </c>
      <c r="E119" s="46">
        <v>3</v>
      </c>
      <c r="F119" s="24">
        <f t="shared" si="27"/>
        <v>19.416675000000001</v>
      </c>
      <c r="G119" s="25">
        <f t="shared" si="16"/>
        <v>121354218.75</v>
      </c>
      <c r="H119" s="11">
        <f t="shared" si="17"/>
        <v>4687500</v>
      </c>
      <c r="I119" s="22">
        <v>61.586599999999997</v>
      </c>
      <c r="J119" s="22">
        <v>6.6879999999999997</v>
      </c>
      <c r="K119" s="15">
        <v>0.6431</v>
      </c>
      <c r="L119" s="8">
        <v>0.05</v>
      </c>
      <c r="M119" s="8">
        <f t="shared" si="18"/>
        <v>0.10309619536264725</v>
      </c>
      <c r="N119" s="8">
        <f t="shared" si="19"/>
        <v>1.5174795646838088E-2</v>
      </c>
      <c r="O119" s="11">
        <f t="shared" si="20"/>
        <v>1515938.5100982466</v>
      </c>
      <c r="P119" s="11">
        <f t="shared" si="21"/>
        <v>230687.29260366177</v>
      </c>
      <c r="Q119" s="24">
        <f t="shared" si="25"/>
        <v>61.358180689321337</v>
      </c>
      <c r="R119" s="10">
        <f t="shared" si="22"/>
        <v>9.337154830500662</v>
      </c>
      <c r="S119" s="22">
        <v>4.4542999999999999</v>
      </c>
      <c r="T119" s="22">
        <v>86.547799999999995</v>
      </c>
      <c r="U119" s="43">
        <f t="shared" si="26"/>
        <v>1.003722719743521</v>
      </c>
      <c r="V119" s="5">
        <f t="shared" si="23"/>
        <v>0.18764511096066286</v>
      </c>
    </row>
    <row r="120" spans="2:24" x14ac:dyDescent="0.2">
      <c r="B120" s="34" t="s">
        <v>40</v>
      </c>
      <c r="C120" s="55">
        <v>0.25</v>
      </c>
      <c r="D120" s="23">
        <v>78</v>
      </c>
      <c r="E120" s="46">
        <v>3</v>
      </c>
      <c r="F120" s="24">
        <f t="shared" si="27"/>
        <v>19.5</v>
      </c>
      <c r="G120" s="25">
        <f t="shared" si="16"/>
        <v>121875000</v>
      </c>
      <c r="H120" s="11">
        <f t="shared" si="17"/>
        <v>4687500</v>
      </c>
      <c r="I120" s="22">
        <v>30.170400000000001</v>
      </c>
      <c r="J120" s="22">
        <v>1.4209000000000001</v>
      </c>
      <c r="K120" s="15">
        <v>0.79285000000000005</v>
      </c>
      <c r="L120" s="8">
        <v>0.05</v>
      </c>
      <c r="M120" s="8">
        <f t="shared" si="18"/>
        <v>6.9084146257692325E-2</v>
      </c>
      <c r="N120" s="8">
        <f t="shared" si="19"/>
        <v>8.4052347759769296E-3</v>
      </c>
      <c r="O120" s="11">
        <f t="shared" si="20"/>
        <v>1036460.3660566843</v>
      </c>
      <c r="P120" s="11">
        <f t="shared" si="21"/>
        <v>132253.54927757013</v>
      </c>
      <c r="Q120" s="24">
        <f t="shared" si="25"/>
        <v>41.951122683534585</v>
      </c>
      <c r="R120" s="10">
        <f t="shared" si="22"/>
        <v>5.3530120907419239</v>
      </c>
      <c r="S120" s="22">
        <v>4.3625999999999996</v>
      </c>
      <c r="T120" s="22">
        <v>87.928899999999999</v>
      </c>
      <c r="U120" s="43">
        <f t="shared" si="26"/>
        <v>0.71917979949179278</v>
      </c>
      <c r="V120" s="5">
        <f t="shared" si="23"/>
        <v>9.7819224492366713E-2</v>
      </c>
    </row>
    <row r="121" spans="2:24" x14ac:dyDescent="0.2">
      <c r="B121" s="34" t="s">
        <v>40</v>
      </c>
      <c r="C121" s="55">
        <v>0.25</v>
      </c>
      <c r="D121" s="23">
        <v>78.333299999999994</v>
      </c>
      <c r="E121" s="46">
        <v>3</v>
      </c>
      <c r="F121" s="24">
        <f t="shared" si="27"/>
        <v>19.583324999999999</v>
      </c>
      <c r="G121" s="25">
        <f t="shared" si="16"/>
        <v>122395781.24999999</v>
      </c>
      <c r="H121" s="11">
        <f t="shared" si="17"/>
        <v>4687499.9999999991</v>
      </c>
      <c r="I121" s="22">
        <v>22.916399999999999</v>
      </c>
      <c r="J121" s="22">
        <v>0.96679999999999999</v>
      </c>
      <c r="K121" s="15">
        <v>0.9506</v>
      </c>
      <c r="L121" s="8">
        <v>0.05</v>
      </c>
      <c r="M121" s="8">
        <f t="shared" si="18"/>
        <v>4.8578952455551105E-2</v>
      </c>
      <c r="N121" s="8">
        <f t="shared" si="19"/>
        <v>4.9841584298092054E-3</v>
      </c>
      <c r="O121" s="11">
        <f t="shared" si="20"/>
        <v>744150.39536757604</v>
      </c>
      <c r="P121" s="11">
        <f t="shared" si="21"/>
        <v>81494.866962826753</v>
      </c>
      <c r="Q121" s="24">
        <f t="shared" si="25"/>
        <v>30.119766807714701</v>
      </c>
      <c r="R121" s="10">
        <f t="shared" si="22"/>
        <v>3.2985353555226049</v>
      </c>
      <c r="S121" s="22">
        <v>4.2694999999999999</v>
      </c>
      <c r="T121" s="22">
        <v>89.396000000000001</v>
      </c>
      <c r="U121" s="43">
        <f t="shared" si="26"/>
        <v>0.7608425439114066</v>
      </c>
      <c r="V121" s="5">
        <f t="shared" si="23"/>
        <v>8.9291764448043001E-2</v>
      </c>
    </row>
    <row r="122" spans="2:24" x14ac:dyDescent="0.2">
      <c r="B122" s="34" t="s">
        <v>40</v>
      </c>
      <c r="C122" s="55">
        <v>0.25</v>
      </c>
      <c r="D122" s="23">
        <v>78.666700000000006</v>
      </c>
      <c r="E122" s="46">
        <v>3</v>
      </c>
      <c r="F122" s="24">
        <f t="shared" si="27"/>
        <v>19.666675000000001</v>
      </c>
      <c r="G122" s="25">
        <f t="shared" si="16"/>
        <v>122916718.75</v>
      </c>
      <c r="H122" s="11">
        <f t="shared" si="17"/>
        <v>4687499.9999999991</v>
      </c>
      <c r="I122" s="22">
        <v>16.501999999999999</v>
      </c>
      <c r="J122" s="22">
        <v>0.26919999999999999</v>
      </c>
      <c r="K122" s="15">
        <v>1.1101999999999999</v>
      </c>
      <c r="L122" s="8">
        <v>0.05</v>
      </c>
      <c r="M122" s="8">
        <f t="shared" si="18"/>
        <v>3.5851404563912448E-2</v>
      </c>
      <c r="N122" s="8">
        <f t="shared" si="19"/>
        <v>3.1706829532396159E-3</v>
      </c>
      <c r="O122" s="11">
        <f t="shared" si="20"/>
        <v>561336.24183148576</v>
      </c>
      <c r="P122" s="11">
        <f t="shared" si="21"/>
        <v>54063.064016991535</v>
      </c>
      <c r="Q122" s="24">
        <f t="shared" si="25"/>
        <v>22.720295265491139</v>
      </c>
      <c r="R122" s="10">
        <f t="shared" si="22"/>
        <v>2.1882228259759215</v>
      </c>
      <c r="S122" s="22">
        <v>4.1746999999999996</v>
      </c>
      <c r="T122" s="22">
        <v>90.986699999999999</v>
      </c>
      <c r="U122" s="43">
        <f t="shared" si="26"/>
        <v>0.72631098351367662</v>
      </c>
      <c r="V122" s="5">
        <f t="shared" si="23"/>
        <v>7.0948353580494297E-2</v>
      </c>
    </row>
    <row r="123" spans="2:24" x14ac:dyDescent="0.2">
      <c r="B123" s="34" t="s">
        <v>40</v>
      </c>
      <c r="C123" s="55">
        <v>0.25</v>
      </c>
      <c r="D123" s="23">
        <v>79</v>
      </c>
      <c r="E123" s="46">
        <v>3</v>
      </c>
      <c r="F123" s="24">
        <f t="shared" si="27"/>
        <v>19.75</v>
      </c>
      <c r="G123" s="25">
        <f t="shared" si="16"/>
        <v>123437500</v>
      </c>
      <c r="H123" s="11">
        <f t="shared" si="17"/>
        <v>4687500</v>
      </c>
      <c r="I123" s="22">
        <v>13.716100000000001</v>
      </c>
      <c r="J123" s="22">
        <v>0.4279</v>
      </c>
      <c r="K123" s="15">
        <v>1.28325</v>
      </c>
      <c r="L123" s="8">
        <v>0.05</v>
      </c>
      <c r="M123" s="8">
        <f t="shared" si="18"/>
        <v>2.6956873794774516E-2</v>
      </c>
      <c r="N123" s="8">
        <f t="shared" si="19"/>
        <v>2.072100349700809E-3</v>
      </c>
      <c r="O123" s="11">
        <f t="shared" si="20"/>
        <v>431444.16782213113</v>
      </c>
      <c r="P123" s="11">
        <f t="shared" si="21"/>
        <v>36990.26369008264</v>
      </c>
      <c r="Q123" s="24">
        <f t="shared" si="25"/>
        <v>17.462864773366391</v>
      </c>
      <c r="R123" s="10">
        <f t="shared" si="22"/>
        <v>1.4971948190000388</v>
      </c>
      <c r="S123" s="22">
        <v>4.0782999999999996</v>
      </c>
      <c r="T123" s="22">
        <v>92.614699999999999</v>
      </c>
      <c r="U123" s="43">
        <f t="shared" si="26"/>
        <v>0.78544386491036711</v>
      </c>
      <c r="V123" s="5">
        <f t="shared" si="23"/>
        <v>7.166027509738658E-2</v>
      </c>
    </row>
    <row r="124" spans="2:24" x14ac:dyDescent="0.2">
      <c r="B124" s="34" t="s">
        <v>40</v>
      </c>
      <c r="C124" s="35">
        <v>0.25</v>
      </c>
      <c r="D124" s="16">
        <v>79.333299999999994</v>
      </c>
      <c r="E124" s="46">
        <v>3</v>
      </c>
      <c r="F124" s="17">
        <f t="shared" si="27"/>
        <v>19.833324999999999</v>
      </c>
      <c r="G124" s="18">
        <f t="shared" si="16"/>
        <v>123958281.24999999</v>
      </c>
      <c r="H124" s="11">
        <f t="shared" si="17"/>
        <v>4687500</v>
      </c>
      <c r="I124" s="15">
        <v>11.290900000000001</v>
      </c>
      <c r="J124" s="15">
        <v>0.57569999999999999</v>
      </c>
      <c r="K124" s="15">
        <v>1.5032999999999999</v>
      </c>
      <c r="L124" s="8">
        <v>0.05</v>
      </c>
      <c r="M124" s="8">
        <f t="shared" si="18"/>
        <v>1.9715349256501424E-2</v>
      </c>
      <c r="N124" s="8">
        <f t="shared" si="19"/>
        <v>1.298457513970051E-3</v>
      </c>
      <c r="O124" s="11">
        <f t="shared" si="20"/>
        <v>322908.01606688224</v>
      </c>
      <c r="P124" s="11">
        <f t="shared" si="21"/>
        <v>24523.062936526087</v>
      </c>
      <c r="Q124" s="17">
        <f t="shared" si="25"/>
        <v>13.069823257262573</v>
      </c>
      <c r="R124" s="10">
        <f t="shared" si="22"/>
        <v>0.99258018494262612</v>
      </c>
      <c r="S124" s="15">
        <v>3.9801000000000002</v>
      </c>
      <c r="T124" s="15">
        <v>94.378</v>
      </c>
      <c r="U124" s="20">
        <f t="shared" si="26"/>
        <v>0.86389079467665564</v>
      </c>
      <c r="V124" s="5">
        <f t="shared" si="23"/>
        <v>7.902276809342397E-2</v>
      </c>
    </row>
    <row r="125" spans="2:24" x14ac:dyDescent="0.2">
      <c r="B125" s="34" t="s">
        <v>40</v>
      </c>
      <c r="C125" s="35">
        <v>0.25</v>
      </c>
      <c r="D125" s="16">
        <v>79.666700000000006</v>
      </c>
      <c r="E125" s="46">
        <v>3</v>
      </c>
      <c r="F125" s="17">
        <f t="shared" si="27"/>
        <v>19.916675000000001</v>
      </c>
      <c r="G125" s="18">
        <f t="shared" si="16"/>
        <v>124479218.75</v>
      </c>
      <c r="H125" s="11">
        <f t="shared" si="17"/>
        <v>4687499.9999999991</v>
      </c>
      <c r="I125" s="15">
        <v>8.4952000000000005</v>
      </c>
      <c r="J125" s="15">
        <v>0.27829999999999999</v>
      </c>
      <c r="K125" s="15">
        <v>1.63025</v>
      </c>
      <c r="L125" s="8">
        <v>0.05</v>
      </c>
      <c r="M125" s="8">
        <f t="shared" si="18"/>
        <v>1.6789299712671402E-2</v>
      </c>
      <c r="N125" s="8">
        <f t="shared" si="19"/>
        <v>1.021166322249228E-3</v>
      </c>
      <c r="O125" s="11">
        <f t="shared" si="20"/>
        <v>281700.83886766346</v>
      </c>
      <c r="P125" s="11">
        <f t="shared" si="21"/>
        <v>20151.775224902285</v>
      </c>
      <c r="Q125" s="17">
        <f t="shared" si="25"/>
        <v>11.401947279811031</v>
      </c>
      <c r="R125" s="10">
        <f t="shared" si="22"/>
        <v>0.81565067265162916</v>
      </c>
      <c r="S125" s="15">
        <v>3.88</v>
      </c>
      <c r="T125" s="15">
        <v>96.278800000000004</v>
      </c>
      <c r="U125" s="20">
        <f t="shared" si="26"/>
        <v>0.7450657147873424</v>
      </c>
      <c r="V125" s="5">
        <f t="shared" si="23"/>
        <v>5.862208041690567E-2</v>
      </c>
    </row>
    <row r="126" spans="2:24" x14ac:dyDescent="0.2">
      <c r="B126" s="34" t="s">
        <v>40</v>
      </c>
      <c r="C126" s="35">
        <v>0.25</v>
      </c>
      <c r="D126" s="16">
        <v>80</v>
      </c>
      <c r="E126" s="46">
        <v>3</v>
      </c>
      <c r="F126" s="17">
        <f t="shared" si="27"/>
        <v>20</v>
      </c>
      <c r="G126" s="18">
        <f t="shared" si="16"/>
        <v>125000000</v>
      </c>
      <c r="H126" s="11">
        <f t="shared" si="17"/>
        <v>4687500</v>
      </c>
      <c r="I126" s="15">
        <v>6.1829999999999998</v>
      </c>
      <c r="J126" s="15">
        <v>0.3992</v>
      </c>
      <c r="K126" s="15">
        <v>1.82565</v>
      </c>
      <c r="L126" s="8">
        <v>0.05</v>
      </c>
      <c r="M126" s="8">
        <f t="shared" si="18"/>
        <v>1.3410624014743577E-2</v>
      </c>
      <c r="N126" s="8">
        <f t="shared" si="19"/>
        <v>7.2961941814513997E-4</v>
      </c>
      <c r="O126" s="11">
        <f t="shared" si="20"/>
        <v>230507.33744781866</v>
      </c>
      <c r="P126" s="11">
        <f t="shared" si="21"/>
        <v>15231.409652638567</v>
      </c>
      <c r="Q126" s="17">
        <f t="shared" si="25"/>
        <v>9.3298710779641016</v>
      </c>
      <c r="R126" s="10">
        <f t="shared" si="22"/>
        <v>0.61649702767897985</v>
      </c>
      <c r="S126" s="15">
        <v>3.778</v>
      </c>
      <c r="T126" s="15">
        <v>98.219499999999996</v>
      </c>
      <c r="U126" s="20">
        <f t="shared" si="26"/>
        <v>0.66271012196550205</v>
      </c>
      <c r="V126" s="5">
        <f t="shared" si="23"/>
        <v>6.1223790787883238E-2</v>
      </c>
    </row>
    <row r="127" spans="2:24" x14ac:dyDescent="0.2">
      <c r="B127" s="34" t="s">
        <v>40</v>
      </c>
      <c r="C127" s="35">
        <v>0.25</v>
      </c>
      <c r="D127" s="16">
        <v>80.333299999999994</v>
      </c>
      <c r="E127" s="46">
        <v>3</v>
      </c>
      <c r="F127" s="17">
        <f t="shared" si="27"/>
        <v>20.083324999999999</v>
      </c>
      <c r="G127" s="18">
        <f t="shared" si="16"/>
        <v>125520781.24999999</v>
      </c>
      <c r="H127" s="11">
        <f t="shared" si="17"/>
        <v>4687499.9999999991</v>
      </c>
      <c r="I127" s="15">
        <v>5.1295999999999999</v>
      </c>
      <c r="J127" s="15">
        <v>0.1288</v>
      </c>
      <c r="K127" s="15">
        <v>1.8954499999999999</v>
      </c>
      <c r="L127" s="8">
        <v>0.05</v>
      </c>
      <c r="M127" s="8">
        <f t="shared" si="18"/>
        <v>1.2447176698423434E-2</v>
      </c>
      <c r="N127" s="8">
        <f t="shared" si="19"/>
        <v>6.5258314214135292E-4</v>
      </c>
      <c r="O127" s="11">
        <f t="shared" si="20"/>
        <v>219856.52133918778</v>
      </c>
      <c r="P127" s="11">
        <f t="shared" si="21"/>
        <v>14151.865610991807</v>
      </c>
      <c r="Q127" s="17">
        <f t="shared" si="25"/>
        <v>8.8987752947718466</v>
      </c>
      <c r="R127" s="10">
        <f t="shared" si="22"/>
        <v>0.5728020770406792</v>
      </c>
      <c r="S127" s="15">
        <v>3.6738</v>
      </c>
      <c r="T127" s="15">
        <v>100.5136</v>
      </c>
      <c r="U127" s="20">
        <f t="shared" si="26"/>
        <v>0.57643887277541561</v>
      </c>
      <c r="V127" s="5">
        <f t="shared" si="23"/>
        <v>3.982768161731521E-2</v>
      </c>
    </row>
    <row r="128" spans="2:24" x14ac:dyDescent="0.2">
      <c r="B128" s="34" t="s">
        <v>40</v>
      </c>
      <c r="C128" s="35">
        <v>0.25</v>
      </c>
      <c r="D128" s="16">
        <v>80.666700000000006</v>
      </c>
      <c r="E128" s="46">
        <v>3</v>
      </c>
      <c r="F128" s="17">
        <f t="shared" si="27"/>
        <v>20.166675000000001</v>
      </c>
      <c r="G128" s="18">
        <f t="shared" si="16"/>
        <v>126041718.75</v>
      </c>
      <c r="H128" s="11">
        <f t="shared" si="17"/>
        <v>4687500</v>
      </c>
      <c r="I128" s="15">
        <v>4.3949999999999996</v>
      </c>
      <c r="J128" s="15">
        <v>5.33E-2</v>
      </c>
      <c r="K128" s="15">
        <v>2.1315</v>
      </c>
      <c r="L128" s="8">
        <v>0.05</v>
      </c>
      <c r="M128" s="8">
        <f t="shared" si="18"/>
        <v>9.8558216110422592E-3</v>
      </c>
      <c r="N128" s="8">
        <f t="shared" si="19"/>
        <v>4.6010286882755352E-4</v>
      </c>
      <c r="O128" s="11">
        <f t="shared" si="20"/>
        <v>179131.6850981889</v>
      </c>
      <c r="P128" s="11">
        <f t="shared" si="21"/>
        <v>10691.681688226934</v>
      </c>
      <c r="Q128" s="17">
        <f t="shared" si="25"/>
        <v>7.2504222488054317</v>
      </c>
      <c r="R128" s="10">
        <f t="shared" si="22"/>
        <v>0.43274983287839303</v>
      </c>
      <c r="S128" s="15">
        <v>3.5672999999999999</v>
      </c>
      <c r="T128" s="15">
        <v>103</v>
      </c>
      <c r="U128" s="20">
        <f t="shared" si="26"/>
        <v>0.60617159238196272</v>
      </c>
      <c r="V128" s="5">
        <f t="shared" si="23"/>
        <v>3.6919340846960122E-2</v>
      </c>
    </row>
    <row r="129" spans="2:22" x14ac:dyDescent="0.2">
      <c r="B129" s="37" t="s">
        <v>40</v>
      </c>
      <c r="C129" s="51">
        <v>0.25</v>
      </c>
      <c r="D129" s="38">
        <v>81</v>
      </c>
      <c r="E129" s="46">
        <v>3</v>
      </c>
      <c r="F129" s="39">
        <f t="shared" si="27"/>
        <v>20.25</v>
      </c>
      <c r="G129" s="40">
        <f t="shared" si="16"/>
        <v>126562500</v>
      </c>
      <c r="H129" s="11">
        <f t="shared" si="17"/>
        <v>4687500</v>
      </c>
      <c r="I129" s="41">
        <v>3.8696999999999999</v>
      </c>
      <c r="J129" s="41">
        <v>0.1061</v>
      </c>
      <c r="K129" s="41">
        <v>2.2527999999999997</v>
      </c>
      <c r="L129" s="8">
        <v>0.05</v>
      </c>
      <c r="M129" s="8">
        <f t="shared" si="18"/>
        <v>8.8276124586382787E-3</v>
      </c>
      <c r="N129" s="8">
        <f t="shared" si="19"/>
        <v>3.901160301782086E-4</v>
      </c>
      <c r="O129" s="11">
        <f t="shared" si="20"/>
        <v>164234.97116407185</v>
      </c>
      <c r="P129" s="11">
        <f t="shared" si="21"/>
        <v>9469.8756765066937</v>
      </c>
      <c r="Q129" s="39">
        <f t="shared" si="25"/>
        <v>6.6474721560688552</v>
      </c>
      <c r="R129" s="10">
        <f t="shared" si="22"/>
        <v>0.38329677555776931</v>
      </c>
      <c r="S129" s="41">
        <v>3.4584000000000001</v>
      </c>
      <c r="T129" s="41">
        <v>105</v>
      </c>
      <c r="U129" s="33">
        <f t="shared" si="26"/>
        <v>0.5821310581146445</v>
      </c>
      <c r="V129" s="5">
        <f t="shared" si="23"/>
        <v>3.7167559561331089E-2</v>
      </c>
    </row>
    <row r="130" spans="2:22" x14ac:dyDescent="0.2">
      <c r="B130" s="36" t="s">
        <v>42</v>
      </c>
      <c r="C130" s="47">
        <v>0.05</v>
      </c>
      <c r="D130" s="9">
        <v>61</v>
      </c>
      <c r="E130" s="49">
        <v>8</v>
      </c>
      <c r="F130" s="10">
        <f t="shared" ref="F130:F193" si="28">C130*D130</f>
        <v>3.0500000000000003</v>
      </c>
      <c r="G130" s="11">
        <f t="shared" si="16"/>
        <v>19062500</v>
      </c>
      <c r="H130" s="11">
        <f t="shared" si="17"/>
        <v>2500000</v>
      </c>
      <c r="I130">
        <v>10.8028</v>
      </c>
      <c r="J130">
        <v>0.94099999999999995</v>
      </c>
      <c r="K130">
        <v>0.54559999999999997</v>
      </c>
      <c r="L130" s="8">
        <v>0.05</v>
      </c>
      <c r="M130" s="8">
        <f t="shared" si="18"/>
        <v>0.14029791762078359</v>
      </c>
      <c r="N130" s="8">
        <f t="shared" si="19"/>
        <v>2.3819761434825039E-2</v>
      </c>
      <c r="O130" s="11">
        <f t="shared" si="20"/>
        <v>273595.48299341329</v>
      </c>
      <c r="P130" s="11">
        <f t="shared" si="21"/>
        <v>58695.560588427958</v>
      </c>
      <c r="Q130" s="17">
        <f t="shared" si="25"/>
        <v>11.073879955859175</v>
      </c>
      <c r="R130" s="10">
        <f t="shared" si="22"/>
        <v>2.3757248649962479</v>
      </c>
      <c r="S130">
        <v>5.532</v>
      </c>
      <c r="T130">
        <v>73.071799999999996</v>
      </c>
      <c r="U130" s="20">
        <f t="shared" si="26"/>
        <v>0.97552077890136901</v>
      </c>
      <c r="V130" s="5">
        <f t="shared" si="23"/>
        <v>0.22587575879319802</v>
      </c>
    </row>
    <row r="131" spans="2:22" x14ac:dyDescent="0.2">
      <c r="B131" s="34" t="s">
        <v>42</v>
      </c>
      <c r="C131" s="35">
        <v>0.05</v>
      </c>
      <c r="D131" s="16">
        <v>60.904800000000002</v>
      </c>
      <c r="E131" s="46">
        <v>8</v>
      </c>
      <c r="F131" s="17">
        <f t="shared" si="28"/>
        <v>3.0452400000000002</v>
      </c>
      <c r="G131" s="18">
        <f t="shared" si="16"/>
        <v>19032750</v>
      </c>
      <c r="H131" s="11">
        <f t="shared" si="17"/>
        <v>2500000</v>
      </c>
      <c r="I131">
        <v>7.5655999999999999</v>
      </c>
      <c r="J131">
        <v>0.41470000000000001</v>
      </c>
      <c r="K131">
        <v>0.67759999999999998</v>
      </c>
      <c r="L131" s="8">
        <v>0.05</v>
      </c>
      <c r="M131" s="8">
        <f t="shared" si="18"/>
        <v>9.335920716556334E-2</v>
      </c>
      <c r="N131" s="8">
        <f t="shared" si="19"/>
        <v>1.3113770451738295E-2</v>
      </c>
      <c r="O131" s="11">
        <f t="shared" si="20"/>
        <v>183949.19694419514</v>
      </c>
      <c r="P131" s="11">
        <f t="shared" si="21"/>
        <v>35375.737804933917</v>
      </c>
      <c r="Q131" s="17">
        <f t="shared" si="25"/>
        <v>7.4454128505687178</v>
      </c>
      <c r="R131" s="10">
        <f t="shared" si="22"/>
        <v>1.4318462772691993</v>
      </c>
      <c r="S131">
        <v>5.4546999999999999</v>
      </c>
      <c r="T131">
        <v>73.945400000000006</v>
      </c>
      <c r="U131" s="20">
        <f t="shared" si="26"/>
        <v>1.016142442580884</v>
      </c>
      <c r="V131" s="5">
        <f t="shared" si="23"/>
        <v>0.20319972236801939</v>
      </c>
    </row>
    <row r="132" spans="2:22" x14ac:dyDescent="0.2">
      <c r="B132" s="34" t="s">
        <v>42</v>
      </c>
      <c r="C132" s="35">
        <v>0.05</v>
      </c>
      <c r="D132" s="16">
        <v>60.8095</v>
      </c>
      <c r="E132" s="46">
        <v>8</v>
      </c>
      <c r="F132" s="17">
        <f t="shared" si="28"/>
        <v>3.0404750000000003</v>
      </c>
      <c r="G132" s="18">
        <f t="shared" si="16"/>
        <v>19002968.75</v>
      </c>
      <c r="H132" s="11">
        <f t="shared" si="17"/>
        <v>2500000</v>
      </c>
      <c r="I132">
        <v>5.3551000000000002</v>
      </c>
      <c r="J132">
        <v>0.1535</v>
      </c>
      <c r="K132">
        <v>0.7984</v>
      </c>
      <c r="L132" s="8">
        <v>0.05</v>
      </c>
      <c r="M132" s="8">
        <f t="shared" si="18"/>
        <v>6.8160412946400961E-2</v>
      </c>
      <c r="N132" s="8">
        <f t="shared" si="19"/>
        <v>8.2393335658955229E-3</v>
      </c>
      <c r="O132" s="11">
        <f t="shared" si="20"/>
        <v>135507.49542661358</v>
      </c>
      <c r="P132" s="11">
        <f t="shared" si="21"/>
        <v>24209.979204169897</v>
      </c>
      <c r="Q132" s="17">
        <f t="shared" si="25"/>
        <v>5.4847167835354256</v>
      </c>
      <c r="R132" s="10">
        <f t="shared" si="22"/>
        <v>0.97990800325924565</v>
      </c>
      <c r="S132">
        <v>5.3764000000000003</v>
      </c>
      <c r="T132">
        <v>74.727699999999999</v>
      </c>
      <c r="U132" s="20">
        <f t="shared" si="26"/>
        <v>0.97636764328022874</v>
      </c>
      <c r="V132" s="5">
        <f t="shared" si="23"/>
        <v>0.17667018286760955</v>
      </c>
    </row>
    <row r="133" spans="2:22" x14ac:dyDescent="0.2">
      <c r="B133" s="34" t="s">
        <v>42</v>
      </c>
      <c r="C133" s="35">
        <v>0.05</v>
      </c>
      <c r="D133" s="16">
        <v>60.714300000000001</v>
      </c>
      <c r="E133" s="46">
        <v>8</v>
      </c>
      <c r="F133" s="17">
        <f t="shared" si="28"/>
        <v>3.0357150000000002</v>
      </c>
      <c r="G133" s="18">
        <f t="shared" si="16"/>
        <v>18973218.75</v>
      </c>
      <c r="H133" s="11">
        <f t="shared" si="17"/>
        <v>2500000</v>
      </c>
      <c r="I133">
        <v>3.9083999999999999</v>
      </c>
      <c r="J133">
        <v>0.1241</v>
      </c>
      <c r="K133">
        <v>0.92810000000000004</v>
      </c>
      <c r="L133" s="8">
        <v>0.05</v>
      </c>
      <c r="M133" s="8">
        <f t="shared" si="18"/>
        <v>5.0901205272611438E-2</v>
      </c>
      <c r="N133" s="8">
        <f t="shared" si="19"/>
        <v>5.3424395603716961E-3</v>
      </c>
      <c r="O133" s="11">
        <f t="shared" si="20"/>
        <v>102241.56089060454</v>
      </c>
      <c r="P133" s="11">
        <f t="shared" si="21"/>
        <v>17223.351474455158</v>
      </c>
      <c r="Q133" s="17">
        <f t="shared" si="25"/>
        <v>4.1382655861664155</v>
      </c>
      <c r="R133" s="10">
        <f t="shared" si="22"/>
        <v>0.69712162123041443</v>
      </c>
      <c r="S133">
        <v>5.2972999999999999</v>
      </c>
      <c r="T133">
        <v>75.618899999999996</v>
      </c>
      <c r="U133" s="20">
        <f t="shared" si="26"/>
        <v>0.94445364093237005</v>
      </c>
      <c r="V133" s="5">
        <f t="shared" si="23"/>
        <v>0.16190179567858401</v>
      </c>
    </row>
    <row r="134" spans="2:22" x14ac:dyDescent="0.2">
      <c r="B134" s="34" t="s">
        <v>42</v>
      </c>
      <c r="C134" s="35">
        <v>0.05</v>
      </c>
      <c r="D134" s="16">
        <v>60.619</v>
      </c>
      <c r="E134" s="46">
        <v>8</v>
      </c>
      <c r="F134" s="17">
        <f t="shared" si="28"/>
        <v>3.0309500000000003</v>
      </c>
      <c r="G134" s="18">
        <f t="shared" si="16"/>
        <v>18943437.5</v>
      </c>
      <c r="H134" s="11">
        <f t="shared" si="17"/>
        <v>2500000</v>
      </c>
      <c r="I134">
        <v>3.1520000000000001</v>
      </c>
      <c r="J134">
        <v>4.9500000000000002E-2</v>
      </c>
      <c r="K134">
        <v>1.0679000000000001</v>
      </c>
      <c r="L134" s="8">
        <v>0.05</v>
      </c>
      <c r="M134" s="8">
        <f t="shared" si="18"/>
        <v>3.869109307375096E-2</v>
      </c>
      <c r="N134" s="8">
        <f t="shared" si="19"/>
        <v>3.5520880324669017E-3</v>
      </c>
      <c r="O134" s="11">
        <f t="shared" si="20"/>
        <v>78517.924800457535</v>
      </c>
      <c r="P134" s="11">
        <f t="shared" si="21"/>
        <v>12622.832350455794</v>
      </c>
      <c r="Q134" s="17">
        <f t="shared" ref="Q134:Q165" si="29">O134*0.000000000000160218/$J$3</f>
        <v>3.1780425031519166</v>
      </c>
      <c r="R134" s="10">
        <f t="shared" si="22"/>
        <v>0.51091388140808025</v>
      </c>
      <c r="S134">
        <v>5.2172999999999998</v>
      </c>
      <c r="T134">
        <v>76.519300000000001</v>
      </c>
      <c r="U134" s="20">
        <f t="shared" ref="U134:U165" si="30">I134/Q134</f>
        <v>0.99180548934569379</v>
      </c>
      <c r="V134" s="5">
        <f t="shared" si="23"/>
        <v>0.16020527488020059</v>
      </c>
    </row>
    <row r="135" spans="2:22" x14ac:dyDescent="0.2">
      <c r="B135" s="34" t="s">
        <v>42</v>
      </c>
      <c r="C135" s="35">
        <v>0.05</v>
      </c>
      <c r="D135" s="16">
        <v>60.523800000000001</v>
      </c>
      <c r="E135" s="46">
        <v>8</v>
      </c>
      <c r="F135" s="17">
        <f t="shared" si="28"/>
        <v>3.0261900000000002</v>
      </c>
      <c r="G135" s="18">
        <f t="shared" ref="G135:G195" si="31">F135/0.00000016</f>
        <v>18913687.5</v>
      </c>
      <c r="H135" s="11">
        <f t="shared" ref="H135:H195" si="32">E135/D135*G135</f>
        <v>2499999.9999999995</v>
      </c>
      <c r="I135">
        <v>2.4087000000000001</v>
      </c>
      <c r="J135">
        <v>4.02E-2</v>
      </c>
      <c r="K135">
        <v>1.1958</v>
      </c>
      <c r="L135" s="8">
        <v>0.05</v>
      </c>
      <c r="M135" s="8">
        <f t="shared" ref="M135:M195" si="33">(1-EXP(-(0.3^2/(2*K135^2))))</f>
        <v>3.0979880181573827E-2</v>
      </c>
      <c r="N135" s="8">
        <f t="shared" ref="N135:N195" si="34">(1-M135)*$C$3*$C$3*L135/K135^3</f>
        <v>2.5501731034235533E-3</v>
      </c>
      <c r="O135" s="11">
        <f t="shared" ref="O135:O195" si="35">M135*G135*T135*14/10000</f>
        <v>63516.984638299749</v>
      </c>
      <c r="P135" s="11">
        <f t="shared" ref="P135:P195" si="36">SQRT((N135/M135)^2 + (H135/G135)^2)*O135</f>
        <v>9890.6156246195933</v>
      </c>
      <c r="Q135" s="17">
        <f t="shared" si="29"/>
        <v>2.5708738146806915</v>
      </c>
      <c r="R135" s="10">
        <f t="shared" ref="R135:R195" si="37">P135/O135*Q135</f>
        <v>0.40032638301714696</v>
      </c>
      <c r="S135">
        <v>5.1361999999999997</v>
      </c>
      <c r="T135">
        <v>77.429400000000001</v>
      </c>
      <c r="U135" s="20">
        <f t="shared" si="30"/>
        <v>0.93691879634285602</v>
      </c>
      <c r="V135" s="5">
        <f t="shared" ref="V135:V195" si="38">U135*SQRT((J135/I135)^2 + (R135/Q135)^2)</f>
        <v>0.14672888964271619</v>
      </c>
    </row>
    <row r="136" spans="2:22" x14ac:dyDescent="0.2">
      <c r="B136" s="34" t="s">
        <v>42</v>
      </c>
      <c r="C136" s="35">
        <v>0.05</v>
      </c>
      <c r="D136" s="16">
        <v>60.428600000000003</v>
      </c>
      <c r="E136" s="46">
        <v>8</v>
      </c>
      <c r="F136" s="17">
        <f t="shared" si="28"/>
        <v>3.0214300000000005</v>
      </c>
      <c r="G136" s="18">
        <f t="shared" si="31"/>
        <v>18883937.500000004</v>
      </c>
      <c r="H136" s="11">
        <f t="shared" si="32"/>
        <v>2500000</v>
      </c>
      <c r="I136">
        <v>1.9123000000000001</v>
      </c>
      <c r="J136">
        <v>2.7900000000000001E-2</v>
      </c>
      <c r="K136">
        <v>1.3727</v>
      </c>
      <c r="L136" s="8">
        <v>0.05</v>
      </c>
      <c r="M136" s="8">
        <f t="shared" si="33"/>
        <v>2.3598574470458877E-2</v>
      </c>
      <c r="N136" s="8">
        <f t="shared" si="34"/>
        <v>1.6986895595288739E-3</v>
      </c>
      <c r="O136" s="11">
        <f t="shared" si="35"/>
        <v>48943.608479335831</v>
      </c>
      <c r="P136" s="11">
        <f t="shared" si="36"/>
        <v>7375.3974767975824</v>
      </c>
      <c r="Q136" s="17">
        <f t="shared" si="29"/>
        <v>1.9810109398618421</v>
      </c>
      <c r="R136" s="10">
        <f t="shared" si="37"/>
        <v>0.29852198359126186</v>
      </c>
      <c r="S136">
        <v>5.0541999999999998</v>
      </c>
      <c r="T136">
        <v>78.449399999999997</v>
      </c>
      <c r="U136" s="20">
        <f t="shared" si="30"/>
        <v>0.96531521432858214</v>
      </c>
      <c r="V136" s="5">
        <f t="shared" si="38"/>
        <v>0.14614522092781473</v>
      </c>
    </row>
    <row r="137" spans="2:22" x14ac:dyDescent="0.2">
      <c r="B137" s="34" t="s">
        <v>42</v>
      </c>
      <c r="C137" s="35">
        <v>0.05</v>
      </c>
      <c r="D137" s="16">
        <v>60.333300000000001</v>
      </c>
      <c r="E137" s="46">
        <v>8</v>
      </c>
      <c r="F137" s="17">
        <f t="shared" si="28"/>
        <v>3.0166650000000002</v>
      </c>
      <c r="G137" s="18">
        <f t="shared" si="31"/>
        <v>18854156.25</v>
      </c>
      <c r="H137" s="11">
        <f t="shared" si="32"/>
        <v>2500000</v>
      </c>
      <c r="I137">
        <v>1.5905</v>
      </c>
      <c r="J137">
        <v>0.02</v>
      </c>
      <c r="K137">
        <v>1.5173000000000001</v>
      </c>
      <c r="L137" s="8">
        <v>0.05</v>
      </c>
      <c r="M137" s="8">
        <f t="shared" si="33"/>
        <v>1.9356732014459643E-2</v>
      </c>
      <c r="N137" s="8">
        <f t="shared" si="34"/>
        <v>1.2633078407308638E-3</v>
      </c>
      <c r="O137" s="11">
        <f t="shared" si="35"/>
        <v>40609.204963281023</v>
      </c>
      <c r="P137" s="11">
        <f t="shared" si="36"/>
        <v>6001.5621222815116</v>
      </c>
      <c r="Q137" s="17">
        <f t="shared" si="29"/>
        <v>1.6436728265615448</v>
      </c>
      <c r="R137" s="10">
        <f t="shared" si="37"/>
        <v>0.24291548150806605</v>
      </c>
      <c r="S137">
        <v>4.9711999999999996</v>
      </c>
      <c r="T137">
        <v>79.479900000000001</v>
      </c>
      <c r="U137" s="20">
        <f t="shared" si="30"/>
        <v>0.96764999353747372</v>
      </c>
      <c r="V137" s="5">
        <f t="shared" si="38"/>
        <v>0.14352399257669499</v>
      </c>
    </row>
    <row r="138" spans="2:22" x14ac:dyDescent="0.2">
      <c r="B138" s="34" t="s">
        <v>42</v>
      </c>
      <c r="C138" s="35">
        <v>0.05</v>
      </c>
      <c r="D138" s="16">
        <v>60.238100000000003</v>
      </c>
      <c r="E138" s="46">
        <v>8</v>
      </c>
      <c r="F138" s="17">
        <f t="shared" si="28"/>
        <v>3.0119050000000005</v>
      </c>
      <c r="G138" s="18">
        <f t="shared" si="31"/>
        <v>18824406.250000004</v>
      </c>
      <c r="H138" s="11">
        <f t="shared" si="32"/>
        <v>2500000.0000000005</v>
      </c>
      <c r="I138">
        <v>1.2850999999999999</v>
      </c>
      <c r="J138">
        <v>2.7199999999999998E-2</v>
      </c>
      <c r="K138">
        <v>1.6423000000000001</v>
      </c>
      <c r="L138" s="8">
        <v>0.05</v>
      </c>
      <c r="M138" s="8">
        <f t="shared" si="33"/>
        <v>1.6545870440120791E-2</v>
      </c>
      <c r="N138" s="8">
        <f t="shared" si="34"/>
        <v>9.9910042431234367E-4</v>
      </c>
      <c r="O138" s="11">
        <f t="shared" si="35"/>
        <v>35111.483582841625</v>
      </c>
      <c r="P138" s="11">
        <f t="shared" si="36"/>
        <v>5122.391807944382</v>
      </c>
      <c r="Q138" s="17">
        <f t="shared" si="29"/>
        <v>1.4211504883575476</v>
      </c>
      <c r="R138" s="10">
        <f t="shared" si="37"/>
        <v>0.20733073275708347</v>
      </c>
      <c r="S138">
        <v>4.8869999999999996</v>
      </c>
      <c r="T138">
        <v>80.521199999999993</v>
      </c>
      <c r="U138" s="20">
        <f t="shared" si="30"/>
        <v>0.90426735981016049</v>
      </c>
      <c r="V138" s="5">
        <f t="shared" si="38"/>
        <v>0.13330413133196553</v>
      </c>
    </row>
    <row r="139" spans="2:22" x14ac:dyDescent="0.2">
      <c r="B139" s="34" t="s">
        <v>42</v>
      </c>
      <c r="C139" s="35">
        <v>0.05</v>
      </c>
      <c r="D139" s="16">
        <v>60.142899999999997</v>
      </c>
      <c r="E139" s="46">
        <v>8</v>
      </c>
      <c r="F139" s="17">
        <f t="shared" si="28"/>
        <v>3.007145</v>
      </c>
      <c r="G139" s="18">
        <f t="shared" si="31"/>
        <v>18794656.25</v>
      </c>
      <c r="H139" s="11">
        <f t="shared" si="32"/>
        <v>2500000</v>
      </c>
      <c r="I139">
        <v>1.0603</v>
      </c>
      <c r="J139">
        <v>1.6199999999999999E-2</v>
      </c>
      <c r="K139">
        <v>1.8464</v>
      </c>
      <c r="L139" s="8">
        <v>0.05</v>
      </c>
      <c r="M139" s="8">
        <f t="shared" si="33"/>
        <v>1.3112872118414942E-2</v>
      </c>
      <c r="N139" s="8">
        <f t="shared" si="34"/>
        <v>7.055091063705029E-4</v>
      </c>
      <c r="O139" s="11">
        <f t="shared" si="35"/>
        <v>28171.125847622163</v>
      </c>
      <c r="P139" s="11">
        <f t="shared" si="36"/>
        <v>4042.1529249849605</v>
      </c>
      <c r="Q139" s="17">
        <f t="shared" si="29"/>
        <v>1.1402369017381759</v>
      </c>
      <c r="R139" s="10">
        <f t="shared" si="37"/>
        <v>0.16360765815562139</v>
      </c>
      <c r="S139">
        <v>4.8018000000000001</v>
      </c>
      <c r="T139">
        <v>81.6477</v>
      </c>
      <c r="U139" s="20">
        <f t="shared" si="30"/>
        <v>0.92989447928205082</v>
      </c>
      <c r="V139" s="5">
        <f t="shared" si="38"/>
        <v>0.13418083027026342</v>
      </c>
    </row>
    <row r="140" spans="2:22" x14ac:dyDescent="0.2">
      <c r="B140" s="34" t="s">
        <v>42</v>
      </c>
      <c r="C140" s="35">
        <v>0.05</v>
      </c>
      <c r="D140" s="16">
        <v>60.047600000000003</v>
      </c>
      <c r="E140" s="46">
        <v>8</v>
      </c>
      <c r="F140" s="17">
        <f t="shared" si="28"/>
        <v>3.0023800000000005</v>
      </c>
      <c r="G140" s="18">
        <f t="shared" si="31"/>
        <v>18764875.000000004</v>
      </c>
      <c r="H140" s="11">
        <f t="shared" si="32"/>
        <v>2500000.0000000005</v>
      </c>
      <c r="I140">
        <v>0.88229999999999997</v>
      </c>
      <c r="J140">
        <v>2.1899999999999999E-2</v>
      </c>
      <c r="K140">
        <v>1.9509000000000001</v>
      </c>
      <c r="L140" s="8">
        <v>0.05</v>
      </c>
      <c r="M140" s="8">
        <f t="shared" si="33"/>
        <v>1.1753781325971935E-2</v>
      </c>
      <c r="N140" s="8">
        <f t="shared" si="34"/>
        <v>5.9892528591646644E-4</v>
      </c>
      <c r="O140" s="11">
        <f t="shared" si="35"/>
        <v>25559.854508669076</v>
      </c>
      <c r="P140" s="11">
        <f t="shared" si="36"/>
        <v>3645.8527023260744</v>
      </c>
      <c r="Q140" s="17">
        <f t="shared" si="29"/>
        <v>1.0345447133169283</v>
      </c>
      <c r="R140" s="10">
        <f t="shared" si="37"/>
        <v>0.14756725776527427</v>
      </c>
      <c r="S140">
        <v>4.7153</v>
      </c>
      <c r="T140">
        <v>82.776499999999999</v>
      </c>
      <c r="U140" s="20">
        <f t="shared" si="30"/>
        <v>0.8528389238694134</v>
      </c>
      <c r="V140" s="5">
        <f t="shared" si="38"/>
        <v>0.1234768831919426</v>
      </c>
    </row>
    <row r="141" spans="2:22" x14ac:dyDescent="0.2">
      <c r="B141" s="34" t="s">
        <v>42</v>
      </c>
      <c r="C141" s="55">
        <v>0.25</v>
      </c>
      <c r="D141" s="23">
        <v>59.952399999999997</v>
      </c>
      <c r="E141" s="57">
        <v>8</v>
      </c>
      <c r="F141" s="24">
        <f t="shared" si="28"/>
        <v>14.988099999999999</v>
      </c>
      <c r="G141" s="25">
        <f t="shared" si="31"/>
        <v>93675625</v>
      </c>
      <c r="H141" s="11">
        <f t="shared" si="32"/>
        <v>12500000</v>
      </c>
      <c r="I141" s="6">
        <v>47.839500000000001</v>
      </c>
      <c r="J141" s="6">
        <v>4.0614999999999997</v>
      </c>
      <c r="K141" s="6">
        <v>0.54559999999999997</v>
      </c>
      <c r="L141" s="8">
        <v>0.05</v>
      </c>
      <c r="M141" s="8">
        <f t="shared" si="33"/>
        <v>0.14029791762078359</v>
      </c>
      <c r="N141" s="8">
        <f t="shared" si="34"/>
        <v>2.3819761434825039E-2</v>
      </c>
      <c r="O141" s="11">
        <f t="shared" si="35"/>
        <v>1344484.084804452</v>
      </c>
      <c r="P141" s="11">
        <f t="shared" si="36"/>
        <v>290331.43457475875</v>
      </c>
      <c r="Q141" s="24">
        <f t="shared" si="29"/>
        <v>54.418498415217357</v>
      </c>
      <c r="R141" s="10">
        <f t="shared" si="37"/>
        <v>11.751273883314303</v>
      </c>
      <c r="S141" s="6">
        <v>5.532</v>
      </c>
      <c r="T141" s="6">
        <v>73.071799999999996</v>
      </c>
      <c r="U141" s="43">
        <f t="shared" si="30"/>
        <v>0.87910363926216617</v>
      </c>
      <c r="V141" s="5">
        <f t="shared" si="38"/>
        <v>0.20398040499225012</v>
      </c>
    </row>
    <row r="142" spans="2:22" x14ac:dyDescent="0.2">
      <c r="B142" s="34" t="s">
        <v>42</v>
      </c>
      <c r="C142" s="55">
        <v>0.25</v>
      </c>
      <c r="D142" s="23">
        <v>59.857100000000003</v>
      </c>
      <c r="E142" s="57">
        <v>8</v>
      </c>
      <c r="F142" s="24">
        <f t="shared" si="28"/>
        <v>14.964275000000001</v>
      </c>
      <c r="G142" s="25">
        <f t="shared" si="31"/>
        <v>93526718.75</v>
      </c>
      <c r="H142" s="11">
        <f t="shared" si="32"/>
        <v>12500000</v>
      </c>
      <c r="I142" s="6">
        <v>28.057400000000001</v>
      </c>
      <c r="J142" s="6">
        <v>1.4235</v>
      </c>
      <c r="K142" s="6">
        <v>0.67759999999999998</v>
      </c>
      <c r="L142" s="8">
        <v>0.05</v>
      </c>
      <c r="M142" s="8">
        <f t="shared" si="33"/>
        <v>9.335920716556334E-2</v>
      </c>
      <c r="N142" s="8">
        <f t="shared" si="34"/>
        <v>1.3113770451738295E-2</v>
      </c>
      <c r="O142" s="11">
        <f t="shared" si="35"/>
        <v>903924.27825133514</v>
      </c>
      <c r="P142" s="11">
        <f t="shared" si="36"/>
        <v>175262.00828429975</v>
      </c>
      <c r="Q142" s="24">
        <f t="shared" si="29"/>
        <v>36.586674739739465</v>
      </c>
      <c r="R142" s="10">
        <f t="shared" si="37"/>
        <v>7.0937956260405679</v>
      </c>
      <c r="S142" s="6">
        <v>5.4546999999999999</v>
      </c>
      <c r="T142" s="6">
        <v>73.945400000000006</v>
      </c>
      <c r="U142" s="43">
        <f t="shared" si="30"/>
        <v>0.7668748307843567</v>
      </c>
      <c r="V142" s="5">
        <f t="shared" si="38"/>
        <v>0.15369567596773709</v>
      </c>
    </row>
    <row r="143" spans="2:22" x14ac:dyDescent="0.2">
      <c r="B143" s="34" t="s">
        <v>42</v>
      </c>
      <c r="C143" s="55">
        <v>0.25</v>
      </c>
      <c r="D143" s="23">
        <v>59.761899999999997</v>
      </c>
      <c r="E143" s="57">
        <v>8</v>
      </c>
      <c r="F143" s="24">
        <f t="shared" si="28"/>
        <v>14.940474999999999</v>
      </c>
      <c r="G143" s="25">
        <f t="shared" si="31"/>
        <v>93377968.75</v>
      </c>
      <c r="H143" s="11">
        <f t="shared" si="32"/>
        <v>12500000</v>
      </c>
      <c r="I143" s="6">
        <v>21.026700000000002</v>
      </c>
      <c r="J143" s="6">
        <v>0.88160000000000005</v>
      </c>
      <c r="K143" s="6">
        <v>0.7984</v>
      </c>
      <c r="L143" s="8">
        <v>0.05</v>
      </c>
      <c r="M143" s="8">
        <f t="shared" si="33"/>
        <v>6.8160412946400961E-2</v>
      </c>
      <c r="N143" s="8">
        <f t="shared" si="34"/>
        <v>8.2393335658955229E-3</v>
      </c>
      <c r="O143" s="11">
        <f t="shared" si="35"/>
        <v>665865.15190354618</v>
      </c>
      <c r="P143" s="11">
        <f t="shared" si="36"/>
        <v>120099.73608278994</v>
      </c>
      <c r="Q143" s="24">
        <f t="shared" si="29"/>
        <v>26.951142169066166</v>
      </c>
      <c r="R143" s="10">
        <f t="shared" si="37"/>
        <v>4.8610819358563866</v>
      </c>
      <c r="S143" s="6">
        <v>5.3764000000000003</v>
      </c>
      <c r="T143" s="6">
        <v>74.727699999999999</v>
      </c>
      <c r="U143" s="43">
        <f t="shared" si="30"/>
        <v>0.78017843800823816</v>
      </c>
      <c r="V143" s="5">
        <f t="shared" si="38"/>
        <v>0.14446997274844273</v>
      </c>
    </row>
    <row r="144" spans="2:22" x14ac:dyDescent="0.2">
      <c r="B144" s="34" t="s">
        <v>42</v>
      </c>
      <c r="C144" s="55">
        <v>0.25</v>
      </c>
      <c r="D144" s="23">
        <v>59.666699999999999</v>
      </c>
      <c r="E144" s="57">
        <v>8</v>
      </c>
      <c r="F144" s="24">
        <f t="shared" si="28"/>
        <v>14.916675</v>
      </c>
      <c r="G144" s="25">
        <f t="shared" si="31"/>
        <v>93229218.75</v>
      </c>
      <c r="H144" s="11">
        <f t="shared" si="32"/>
        <v>12500000</v>
      </c>
      <c r="I144" s="6">
        <v>15.73</v>
      </c>
      <c r="J144" s="6">
        <v>0.65339999999999998</v>
      </c>
      <c r="K144" s="6">
        <v>0.92810000000000004</v>
      </c>
      <c r="L144" s="8">
        <v>0.05</v>
      </c>
      <c r="M144" s="8">
        <f t="shared" si="33"/>
        <v>5.0901205272611438E-2</v>
      </c>
      <c r="N144" s="8">
        <f t="shared" si="34"/>
        <v>5.3424395603716961E-3</v>
      </c>
      <c r="O144" s="11">
        <f t="shared" si="35"/>
        <v>502387.12635997083</v>
      </c>
      <c r="P144" s="11">
        <f t="shared" si="36"/>
        <v>85543.009632774134</v>
      </c>
      <c r="Q144" s="24">
        <f t="shared" si="29"/>
        <v>20.334307671348903</v>
      </c>
      <c r="R144" s="10">
        <f t="shared" si="37"/>
        <v>3.4623854508557499</v>
      </c>
      <c r="S144" s="6">
        <v>5.2972999999999999</v>
      </c>
      <c r="T144" s="6">
        <v>75.618899999999996</v>
      </c>
      <c r="U144" s="43">
        <f t="shared" si="30"/>
        <v>0.77356948927076652</v>
      </c>
      <c r="V144" s="5">
        <f t="shared" si="38"/>
        <v>0.13558086939423644</v>
      </c>
    </row>
    <row r="145" spans="2:22" x14ac:dyDescent="0.2">
      <c r="B145" s="34" t="s">
        <v>42</v>
      </c>
      <c r="C145" s="60">
        <v>0.25</v>
      </c>
      <c r="D145" s="61">
        <v>59.571399999999997</v>
      </c>
      <c r="E145" s="62">
        <v>8</v>
      </c>
      <c r="F145" s="63">
        <f t="shared" si="28"/>
        <v>14.892849999999999</v>
      </c>
      <c r="G145" s="64">
        <f t="shared" si="31"/>
        <v>93080312.5</v>
      </c>
      <c r="H145" s="11">
        <f t="shared" si="32"/>
        <v>12500000.000000002</v>
      </c>
      <c r="I145" s="65">
        <v>11.854200000000001</v>
      </c>
      <c r="J145" s="65">
        <v>0.39419999999999999</v>
      </c>
      <c r="K145" s="65">
        <v>1.0679000000000001</v>
      </c>
      <c r="L145" s="8">
        <v>0.05</v>
      </c>
      <c r="M145" s="8">
        <f t="shared" si="33"/>
        <v>3.869109307375096E-2</v>
      </c>
      <c r="N145" s="8">
        <f t="shared" si="34"/>
        <v>3.5520880324669017E-3</v>
      </c>
      <c r="O145" s="11">
        <f t="shared" si="35"/>
        <v>385805.00383196498</v>
      </c>
      <c r="P145" s="11">
        <f t="shared" si="36"/>
        <v>62760.545401244359</v>
      </c>
      <c r="Q145" s="17">
        <f t="shared" si="29"/>
        <v>15.615602465585386</v>
      </c>
      <c r="R145" s="10">
        <f t="shared" si="37"/>
        <v>2.5402566523891097</v>
      </c>
      <c r="S145">
        <v>5.2172999999999998</v>
      </c>
      <c r="T145">
        <v>76.519300000000001</v>
      </c>
      <c r="U145" s="20">
        <f t="shared" si="30"/>
        <v>0.75912537003455405</v>
      </c>
      <c r="V145" s="5">
        <f t="shared" si="38"/>
        <v>0.12604395530092566</v>
      </c>
    </row>
    <row r="146" spans="2:22" x14ac:dyDescent="0.2">
      <c r="B146" s="34" t="s">
        <v>42</v>
      </c>
      <c r="C146" s="35">
        <v>0.25</v>
      </c>
      <c r="D146" s="16">
        <v>59.476199999999999</v>
      </c>
      <c r="E146" s="46">
        <v>8</v>
      </c>
      <c r="F146" s="17">
        <f t="shared" si="28"/>
        <v>14.86905</v>
      </c>
      <c r="G146" s="18">
        <f t="shared" si="31"/>
        <v>92931562.5</v>
      </c>
      <c r="H146" s="11">
        <f t="shared" si="32"/>
        <v>12500000</v>
      </c>
      <c r="I146">
        <v>9.4819999999999993</v>
      </c>
      <c r="J146">
        <v>0.34250000000000003</v>
      </c>
      <c r="K146">
        <v>1.1958</v>
      </c>
      <c r="L146" s="8">
        <v>0.05</v>
      </c>
      <c r="M146" s="8">
        <f t="shared" si="33"/>
        <v>3.0979880181573827E-2</v>
      </c>
      <c r="N146" s="8">
        <f t="shared" si="34"/>
        <v>2.5501731034235533E-3</v>
      </c>
      <c r="O146" s="11">
        <f t="shared" si="35"/>
        <v>312087.8796229288</v>
      </c>
      <c r="P146" s="11">
        <f t="shared" si="36"/>
        <v>49215.369095568291</v>
      </c>
      <c r="Q146" s="17">
        <f t="shared" si="29"/>
        <v>12.631874169889512</v>
      </c>
      <c r="R146" s="10">
        <f t="shared" si="37"/>
        <v>1.9920105528962466</v>
      </c>
      <c r="S146">
        <v>5.1361999999999997</v>
      </c>
      <c r="T146">
        <v>77.429400000000001</v>
      </c>
      <c r="U146" s="20">
        <f t="shared" si="30"/>
        <v>0.75064078951975</v>
      </c>
      <c r="V146" s="5">
        <f t="shared" si="38"/>
        <v>0.12143948923756798</v>
      </c>
    </row>
    <row r="147" spans="2:22" x14ac:dyDescent="0.2">
      <c r="B147" s="34" t="s">
        <v>42</v>
      </c>
      <c r="C147" s="35">
        <v>0.25</v>
      </c>
      <c r="D147" s="16">
        <v>59.381</v>
      </c>
      <c r="E147" s="46">
        <v>8</v>
      </c>
      <c r="F147" s="17">
        <f t="shared" si="28"/>
        <v>14.84525</v>
      </c>
      <c r="G147" s="18">
        <f t="shared" si="31"/>
        <v>92782812.5</v>
      </c>
      <c r="H147" s="11">
        <f t="shared" si="32"/>
        <v>12500000.000000002</v>
      </c>
      <c r="I147">
        <v>7.7416</v>
      </c>
      <c r="J147">
        <v>0.27679999999999999</v>
      </c>
      <c r="K147">
        <v>1.3727</v>
      </c>
      <c r="L147" s="8">
        <v>0.05</v>
      </c>
      <c r="M147" s="8">
        <f t="shared" si="33"/>
        <v>2.3598574470458877E-2</v>
      </c>
      <c r="N147" s="8">
        <f t="shared" si="34"/>
        <v>1.6986895595288739E-3</v>
      </c>
      <c r="O147" s="11">
        <f t="shared" si="35"/>
        <v>240475.57076545211</v>
      </c>
      <c r="P147" s="11">
        <f t="shared" si="36"/>
        <v>36732.090467972856</v>
      </c>
      <c r="Q147" s="17">
        <f t="shared" si="29"/>
        <v>9.733339066264648</v>
      </c>
      <c r="R147" s="10">
        <f t="shared" si="37"/>
        <v>1.48674516084713</v>
      </c>
      <c r="S147">
        <v>5.0541999999999998</v>
      </c>
      <c r="T147">
        <v>78.449399999999997</v>
      </c>
      <c r="U147" s="20">
        <f t="shared" si="30"/>
        <v>0.79536939454129019</v>
      </c>
      <c r="V147" s="5">
        <f t="shared" si="38"/>
        <v>0.12477485656883484</v>
      </c>
    </row>
    <row r="148" spans="2:22" x14ac:dyDescent="0.2">
      <c r="B148" s="34" t="s">
        <v>42</v>
      </c>
      <c r="C148" s="35">
        <v>0.25</v>
      </c>
      <c r="D148" s="16">
        <v>59.285699999999999</v>
      </c>
      <c r="E148" s="46">
        <v>8</v>
      </c>
      <c r="F148" s="17">
        <f t="shared" si="28"/>
        <v>14.821425</v>
      </c>
      <c r="G148" s="18">
        <f t="shared" si="31"/>
        <v>92633906.25</v>
      </c>
      <c r="H148" s="11">
        <f t="shared" si="32"/>
        <v>12500000</v>
      </c>
      <c r="I148">
        <v>6.8815</v>
      </c>
      <c r="J148">
        <v>0.2873</v>
      </c>
      <c r="K148">
        <v>1.5173000000000001</v>
      </c>
      <c r="L148" s="8">
        <v>0.05</v>
      </c>
      <c r="M148" s="8">
        <f t="shared" si="33"/>
        <v>1.9356732014459643E-2</v>
      </c>
      <c r="N148" s="8">
        <f t="shared" si="34"/>
        <v>1.2633078407308638E-3</v>
      </c>
      <c r="O148" s="11">
        <f t="shared" si="35"/>
        <v>199520.42592495272</v>
      </c>
      <c r="P148" s="11">
        <f t="shared" si="36"/>
        <v>29906.910593102599</v>
      </c>
      <c r="Q148" s="17">
        <f t="shared" si="29"/>
        <v>8.0756641932133491</v>
      </c>
      <c r="R148" s="10">
        <f t="shared" si="37"/>
        <v>1.2104934413942956</v>
      </c>
      <c r="S148">
        <v>4.9711999999999996</v>
      </c>
      <c r="T148">
        <v>79.479900000000001</v>
      </c>
      <c r="U148" s="20">
        <f t="shared" si="30"/>
        <v>0.85212805230102262</v>
      </c>
      <c r="V148" s="5">
        <f t="shared" si="38"/>
        <v>0.13259078451956524</v>
      </c>
    </row>
    <row r="149" spans="2:22" x14ac:dyDescent="0.2">
      <c r="B149" s="34" t="s">
        <v>42</v>
      </c>
      <c r="C149" s="35">
        <v>0.25</v>
      </c>
      <c r="D149" s="16">
        <v>59.1905</v>
      </c>
      <c r="E149" s="46">
        <v>8</v>
      </c>
      <c r="F149" s="17">
        <f t="shared" si="28"/>
        <v>14.797625</v>
      </c>
      <c r="G149" s="18">
        <f t="shared" si="31"/>
        <v>92485156.25</v>
      </c>
      <c r="H149" s="11">
        <f t="shared" si="32"/>
        <v>12500000</v>
      </c>
      <c r="I149">
        <v>5.7153</v>
      </c>
      <c r="J149">
        <v>0.1547</v>
      </c>
      <c r="K149">
        <v>1.6423000000000001</v>
      </c>
      <c r="L149" s="8">
        <v>0.05</v>
      </c>
      <c r="M149" s="8">
        <f t="shared" si="33"/>
        <v>1.6545870440120791E-2</v>
      </c>
      <c r="N149" s="8">
        <f t="shared" si="34"/>
        <v>9.9910042431234367E-4</v>
      </c>
      <c r="O149" s="11">
        <f t="shared" si="35"/>
        <v>172504.30118232375</v>
      </c>
      <c r="P149" s="11">
        <f t="shared" si="36"/>
        <v>25536.204498355735</v>
      </c>
      <c r="Q149" s="17">
        <f t="shared" si="29"/>
        <v>6.9821763950993985</v>
      </c>
      <c r="R149" s="10">
        <f t="shared" si="37"/>
        <v>1.0335874702648891</v>
      </c>
      <c r="S149">
        <v>4.8869999999999996</v>
      </c>
      <c r="T149">
        <v>80.521199999999993</v>
      </c>
      <c r="U149" s="20">
        <f t="shared" si="30"/>
        <v>0.81855565895061244</v>
      </c>
      <c r="V149" s="5">
        <f t="shared" si="38"/>
        <v>0.12318165366538839</v>
      </c>
    </row>
    <row r="150" spans="2:22" x14ac:dyDescent="0.2">
      <c r="B150" s="34" t="s">
        <v>42</v>
      </c>
      <c r="C150" s="35">
        <v>0.25</v>
      </c>
      <c r="D150" s="16">
        <v>59.095199999999998</v>
      </c>
      <c r="E150" s="46">
        <v>8</v>
      </c>
      <c r="F150" s="17">
        <f t="shared" si="28"/>
        <v>14.7738</v>
      </c>
      <c r="G150" s="18">
        <f t="shared" si="31"/>
        <v>92336250</v>
      </c>
      <c r="H150" s="11">
        <f t="shared" si="32"/>
        <v>12500000.000000002</v>
      </c>
      <c r="I150">
        <v>4.7046000000000001</v>
      </c>
      <c r="J150">
        <v>8.3599999999999994E-2</v>
      </c>
      <c r="K150">
        <v>1.8464</v>
      </c>
      <c r="L150" s="8">
        <v>0.05</v>
      </c>
      <c r="M150" s="8">
        <f t="shared" si="33"/>
        <v>1.3112872118414942E-2</v>
      </c>
      <c r="N150" s="8">
        <f t="shared" si="34"/>
        <v>7.055091063705029E-4</v>
      </c>
      <c r="O150" s="11">
        <f t="shared" si="35"/>
        <v>138401.89915936886</v>
      </c>
      <c r="P150" s="11">
        <f t="shared" si="36"/>
        <v>20161.63349805211</v>
      </c>
      <c r="Q150" s="17">
        <f t="shared" si="29"/>
        <v>5.6018688619602521</v>
      </c>
      <c r="R150" s="10">
        <f t="shared" si="37"/>
        <v>0.81604968996082894</v>
      </c>
      <c r="S150">
        <v>4.8018000000000001</v>
      </c>
      <c r="T150">
        <v>81.6477</v>
      </c>
      <c r="U150" s="20">
        <f t="shared" si="30"/>
        <v>0.83982687134052758</v>
      </c>
      <c r="V150" s="5">
        <f t="shared" si="38"/>
        <v>0.12324824865806704</v>
      </c>
    </row>
    <row r="151" spans="2:22" x14ac:dyDescent="0.2">
      <c r="B151" s="34" t="s">
        <v>42</v>
      </c>
      <c r="C151" s="35">
        <v>0.25</v>
      </c>
      <c r="D151" s="16">
        <v>59</v>
      </c>
      <c r="E151" s="46">
        <v>8</v>
      </c>
      <c r="F151" s="17">
        <f t="shared" si="28"/>
        <v>14.75</v>
      </c>
      <c r="G151" s="18">
        <f t="shared" si="31"/>
        <v>92187500</v>
      </c>
      <c r="H151" s="11">
        <f t="shared" si="32"/>
        <v>12500000</v>
      </c>
      <c r="I151">
        <v>3.8834</v>
      </c>
      <c r="J151">
        <v>6.5500000000000003E-2</v>
      </c>
      <c r="K151">
        <v>1.9509000000000001</v>
      </c>
      <c r="L151" s="8">
        <v>0.05</v>
      </c>
      <c r="M151" s="8">
        <f t="shared" si="33"/>
        <v>1.1753781325971935E-2</v>
      </c>
      <c r="N151" s="8">
        <f t="shared" si="34"/>
        <v>5.9892528591646644E-4</v>
      </c>
      <c r="O151" s="11">
        <f t="shared" si="35"/>
        <v>125569.66606587732</v>
      </c>
      <c r="P151" s="11">
        <f t="shared" si="36"/>
        <v>18188.986930732106</v>
      </c>
      <c r="Q151" s="17">
        <f t="shared" si="29"/>
        <v>5.0824794068121575</v>
      </c>
      <c r="R151" s="10">
        <f t="shared" si="37"/>
        <v>0.73620607908379809</v>
      </c>
      <c r="S151">
        <v>4.7153</v>
      </c>
      <c r="T151">
        <v>82.776499999999999</v>
      </c>
      <c r="U151" s="20">
        <f t="shared" si="30"/>
        <v>0.76407589468931136</v>
      </c>
      <c r="V151" s="5">
        <f t="shared" si="38"/>
        <v>0.11142552131765733</v>
      </c>
    </row>
    <row r="152" spans="2:22" x14ac:dyDescent="0.2">
      <c r="B152" s="36" t="s">
        <v>44</v>
      </c>
      <c r="C152" s="47">
        <v>0.05</v>
      </c>
      <c r="D152" s="8">
        <v>41</v>
      </c>
      <c r="E152" s="49">
        <v>5.8</v>
      </c>
      <c r="F152" s="10">
        <f t="shared" si="28"/>
        <v>2.0500000000000003</v>
      </c>
      <c r="G152" s="11">
        <f t="shared" si="31"/>
        <v>12812500.000000002</v>
      </c>
      <c r="H152" s="11">
        <f t="shared" si="32"/>
        <v>1812500</v>
      </c>
      <c r="I152" s="8">
        <v>7.8750999999999998</v>
      </c>
      <c r="J152" s="8">
        <v>0.36130000000000001</v>
      </c>
      <c r="K152" s="8">
        <v>0.442</v>
      </c>
      <c r="L152" s="8">
        <v>0.05</v>
      </c>
      <c r="M152" s="8">
        <f t="shared" si="33"/>
        <v>0.2057359085379683</v>
      </c>
      <c r="N152" s="8">
        <f t="shared" si="34"/>
        <v>4.1391449403266611E-2</v>
      </c>
      <c r="O152" s="11">
        <f t="shared" si="35"/>
        <v>209173.76714228268</v>
      </c>
      <c r="P152" s="11">
        <f t="shared" si="36"/>
        <v>51444.935706873846</v>
      </c>
      <c r="Q152" s="10">
        <f t="shared" si="29"/>
        <v>8.4663868054584981</v>
      </c>
      <c r="R152" s="10">
        <f t="shared" si="37"/>
        <v>2.0822530990708263</v>
      </c>
      <c r="S152" s="8">
        <v>7.6313000000000004</v>
      </c>
      <c r="T152" s="8">
        <v>56.680700000000002</v>
      </c>
      <c r="U152" s="13">
        <f t="shared" si="30"/>
        <v>0.93016066723088053</v>
      </c>
      <c r="V152" s="5">
        <f t="shared" si="38"/>
        <v>0.23271327050086124</v>
      </c>
    </row>
    <row r="153" spans="2:22" x14ac:dyDescent="0.2">
      <c r="B153" s="34" t="s">
        <v>44</v>
      </c>
      <c r="C153" s="35">
        <v>0.05</v>
      </c>
      <c r="D153" s="15">
        <v>41.619</v>
      </c>
      <c r="E153" s="46">
        <v>5.8</v>
      </c>
      <c r="F153" s="17">
        <f t="shared" si="28"/>
        <v>2.0809500000000001</v>
      </c>
      <c r="G153" s="18">
        <f t="shared" si="31"/>
        <v>13005937.5</v>
      </c>
      <c r="H153" s="11">
        <f t="shared" si="32"/>
        <v>1812500</v>
      </c>
      <c r="I153" s="15">
        <v>6.8909000000000002</v>
      </c>
      <c r="J153" s="15">
        <v>0.4985</v>
      </c>
      <c r="K153" s="15">
        <v>0.53710000000000002</v>
      </c>
      <c r="L153" s="8">
        <v>0.05</v>
      </c>
      <c r="M153" s="8">
        <f t="shared" si="33"/>
        <v>0.14443392909729247</v>
      </c>
      <c r="N153" s="8">
        <f t="shared" si="34"/>
        <v>2.4848524762887025E-2</v>
      </c>
      <c r="O153" s="11">
        <f t="shared" si="35"/>
        <v>150116.16243476007</v>
      </c>
      <c r="P153" s="11">
        <f t="shared" si="36"/>
        <v>33236.097180136763</v>
      </c>
      <c r="Q153" s="17">
        <f t="shared" si="29"/>
        <v>6.0760080687326647</v>
      </c>
      <c r="R153" s="10">
        <f t="shared" si="37"/>
        <v>1.345243519181071</v>
      </c>
      <c r="S153" s="15">
        <v>7.5712999999999999</v>
      </c>
      <c r="T153" s="15">
        <v>57.080599999999997</v>
      </c>
      <c r="U153" s="20">
        <f t="shared" si="30"/>
        <v>1.134116334614629</v>
      </c>
      <c r="V153" s="5">
        <f t="shared" si="38"/>
        <v>0.26416004368216789</v>
      </c>
    </row>
    <row r="154" spans="2:22" x14ac:dyDescent="0.2">
      <c r="B154" s="34" t="s">
        <v>44</v>
      </c>
      <c r="C154" s="35">
        <v>0.05</v>
      </c>
      <c r="D154" s="15">
        <v>42.238100000000003</v>
      </c>
      <c r="E154" s="46">
        <v>5.8</v>
      </c>
      <c r="F154" s="17">
        <f t="shared" si="28"/>
        <v>2.1119050000000001</v>
      </c>
      <c r="G154" s="18">
        <f t="shared" si="31"/>
        <v>13199406.25</v>
      </c>
      <c r="H154" s="11">
        <f t="shared" si="32"/>
        <v>1812500</v>
      </c>
      <c r="I154" s="15">
        <v>5.2670000000000003</v>
      </c>
      <c r="J154" s="15">
        <v>0.22020000000000001</v>
      </c>
      <c r="K154" s="15">
        <v>0.61699999999999999</v>
      </c>
      <c r="L154" s="8">
        <v>0.05</v>
      </c>
      <c r="M154" s="8">
        <f t="shared" si="33"/>
        <v>0.11148764424400459</v>
      </c>
      <c r="N154" s="8">
        <f t="shared" si="34"/>
        <v>1.7022388306499357E-2</v>
      </c>
      <c r="O154" s="11">
        <f t="shared" si="35"/>
        <v>118255.42211353083</v>
      </c>
      <c r="P154" s="11">
        <f t="shared" si="36"/>
        <v>24283.665806655816</v>
      </c>
      <c r="Q154" s="17">
        <f t="shared" si="29"/>
        <v>4.7864326350966175</v>
      </c>
      <c r="R154" s="10">
        <f t="shared" si="37"/>
        <v>0.98289049617673219</v>
      </c>
      <c r="S154" s="15">
        <v>7.5110000000000001</v>
      </c>
      <c r="T154" s="15">
        <v>57.4</v>
      </c>
      <c r="U154" s="20">
        <f t="shared" si="30"/>
        <v>1.1004019906975422</v>
      </c>
      <c r="V154" s="5">
        <f t="shared" si="38"/>
        <v>0.23060233813529607</v>
      </c>
    </row>
    <row r="155" spans="2:22" x14ac:dyDescent="0.2">
      <c r="B155" s="34" t="s">
        <v>44</v>
      </c>
      <c r="C155" s="35">
        <v>0.05</v>
      </c>
      <c r="D155" s="15">
        <v>42.857100000000003</v>
      </c>
      <c r="E155" s="46">
        <v>5.8</v>
      </c>
      <c r="F155" s="17">
        <f t="shared" si="28"/>
        <v>2.1428550000000004</v>
      </c>
      <c r="G155" s="18">
        <f t="shared" si="31"/>
        <v>13392843.750000002</v>
      </c>
      <c r="H155" s="11">
        <f t="shared" si="32"/>
        <v>1812500</v>
      </c>
      <c r="I155" s="15">
        <v>4.2154999999999996</v>
      </c>
      <c r="J155" s="15">
        <v>0.13700000000000001</v>
      </c>
      <c r="K155" s="15">
        <v>0.71230000000000004</v>
      </c>
      <c r="L155" s="8">
        <v>0.05</v>
      </c>
      <c r="M155" s="8">
        <f t="shared" si="33"/>
        <v>8.4873017402993689E-2</v>
      </c>
      <c r="N155" s="8">
        <f t="shared" si="34"/>
        <v>1.1394756303793408E-2</v>
      </c>
      <c r="O155" s="11">
        <f t="shared" si="35"/>
        <v>91968.15055273383</v>
      </c>
      <c r="P155" s="11">
        <f t="shared" si="36"/>
        <v>17531.928364675558</v>
      </c>
      <c r="Q155" s="17">
        <f t="shared" si="29"/>
        <v>3.7224454433258201</v>
      </c>
      <c r="R155" s="10">
        <f t="shared" si="37"/>
        <v>0.70961138678526214</v>
      </c>
      <c r="S155" s="15">
        <v>7.4501999999999997</v>
      </c>
      <c r="T155" s="15">
        <v>57.791899999999998</v>
      </c>
      <c r="U155" s="20">
        <f t="shared" si="30"/>
        <v>1.1324544749361483</v>
      </c>
      <c r="V155" s="5">
        <f t="shared" si="38"/>
        <v>0.21899501196032387</v>
      </c>
    </row>
    <row r="156" spans="2:22" x14ac:dyDescent="0.2">
      <c r="B156" s="34" t="s">
        <v>44</v>
      </c>
      <c r="C156" s="35">
        <v>0.05</v>
      </c>
      <c r="D156" s="15">
        <v>43.476199999999999</v>
      </c>
      <c r="E156" s="46">
        <v>5.8</v>
      </c>
      <c r="F156" s="17">
        <f t="shared" si="28"/>
        <v>2.17381</v>
      </c>
      <c r="G156" s="18">
        <f t="shared" si="31"/>
        <v>13586312.5</v>
      </c>
      <c r="H156" s="11">
        <f t="shared" si="32"/>
        <v>1812500</v>
      </c>
      <c r="I156" s="15">
        <v>3.3332000000000002</v>
      </c>
      <c r="J156" s="15">
        <v>9.9299999999999999E-2</v>
      </c>
      <c r="K156" s="15">
        <v>0.81689999999999996</v>
      </c>
      <c r="L156" s="8">
        <v>0.05</v>
      </c>
      <c r="M156" s="8">
        <f t="shared" si="33"/>
        <v>6.5209975711743029E-2</v>
      </c>
      <c r="N156" s="8">
        <f t="shared" si="34"/>
        <v>7.7164917236954966E-3</v>
      </c>
      <c r="O156" s="11">
        <f t="shared" si="35"/>
        <v>72188.274051015062</v>
      </c>
      <c r="P156" s="11">
        <f t="shared" si="36"/>
        <v>12873.002144570131</v>
      </c>
      <c r="Q156" s="17">
        <f t="shared" si="29"/>
        <v>2.9218475112063533</v>
      </c>
      <c r="R156" s="10">
        <f t="shared" si="37"/>
        <v>0.52103959780622289</v>
      </c>
      <c r="S156" s="15">
        <v>7.3890000000000002</v>
      </c>
      <c r="T156" s="15">
        <v>58.2</v>
      </c>
      <c r="U156" s="20">
        <f t="shared" si="30"/>
        <v>1.1407850639761177</v>
      </c>
      <c r="V156" s="5">
        <f t="shared" si="38"/>
        <v>0.20625021659312542</v>
      </c>
    </row>
    <row r="157" spans="2:22" x14ac:dyDescent="0.2">
      <c r="B157" s="34" t="s">
        <v>44</v>
      </c>
      <c r="C157" s="35">
        <v>0.05</v>
      </c>
      <c r="D157" s="15">
        <v>44.095199999999998</v>
      </c>
      <c r="E157" s="46">
        <v>5.8</v>
      </c>
      <c r="F157" s="17">
        <f t="shared" si="28"/>
        <v>2.2047599999999998</v>
      </c>
      <c r="G157" s="18">
        <f t="shared" si="31"/>
        <v>13779749.999999998</v>
      </c>
      <c r="H157" s="11">
        <f t="shared" si="32"/>
        <v>1812499.9999999998</v>
      </c>
      <c r="I157" s="15">
        <v>2.8751000000000002</v>
      </c>
      <c r="J157" s="15">
        <v>8.5000000000000006E-2</v>
      </c>
      <c r="K157" s="15">
        <v>0.9133</v>
      </c>
      <c r="L157" s="8">
        <v>0.05</v>
      </c>
      <c r="M157" s="8">
        <f t="shared" si="33"/>
        <v>5.251983210369382E-2</v>
      </c>
      <c r="N157" s="8">
        <f t="shared" si="34"/>
        <v>5.5968319777600578E-3</v>
      </c>
      <c r="O157" s="11">
        <f t="shared" si="35"/>
        <v>59291.011182427814</v>
      </c>
      <c r="P157" s="11">
        <f t="shared" si="36"/>
        <v>10037.079018333528</v>
      </c>
      <c r="Q157" s="17">
        <f t="shared" si="29"/>
        <v>2.3998259514815037</v>
      </c>
      <c r="R157" s="10">
        <f t="shared" si="37"/>
        <v>0.40625454389966748</v>
      </c>
      <c r="S157" s="15">
        <v>7.3274999999999997</v>
      </c>
      <c r="T157" s="15">
        <v>58.518900000000002</v>
      </c>
      <c r="U157" s="20">
        <f t="shared" si="30"/>
        <v>1.1980452158312114</v>
      </c>
      <c r="V157" s="5">
        <f t="shared" si="38"/>
        <v>0.20588069294510689</v>
      </c>
    </row>
    <row r="158" spans="2:22" x14ac:dyDescent="0.2">
      <c r="B158" s="34" t="s">
        <v>44</v>
      </c>
      <c r="C158" s="35">
        <v>0.05</v>
      </c>
      <c r="D158" s="15">
        <v>44.714300000000001</v>
      </c>
      <c r="E158" s="46">
        <v>5.8</v>
      </c>
      <c r="F158" s="17">
        <f t="shared" si="28"/>
        <v>2.2357150000000003</v>
      </c>
      <c r="G158" s="18">
        <f t="shared" si="31"/>
        <v>13973218.750000002</v>
      </c>
      <c r="H158" s="11">
        <f t="shared" si="32"/>
        <v>1812500</v>
      </c>
      <c r="I158" s="15">
        <v>2.3620000000000001</v>
      </c>
      <c r="J158" s="15">
        <v>6.7299999999999999E-2</v>
      </c>
      <c r="K158" s="15">
        <v>1.0330999999999999</v>
      </c>
      <c r="L158" s="8">
        <v>0.05</v>
      </c>
      <c r="M158" s="8">
        <f t="shared" si="33"/>
        <v>4.1286156808207686E-2</v>
      </c>
      <c r="N158" s="8">
        <f t="shared" si="34"/>
        <v>3.9126808744851162E-3</v>
      </c>
      <c r="O158" s="11">
        <f t="shared" si="35"/>
        <v>47602.310202256689</v>
      </c>
      <c r="P158" s="11">
        <f t="shared" si="36"/>
        <v>7647.0450825293156</v>
      </c>
      <c r="Q158" s="17">
        <f t="shared" si="29"/>
        <v>1.9267213882111198</v>
      </c>
      <c r="R158" s="10">
        <f t="shared" si="37"/>
        <v>0.30951702248319485</v>
      </c>
      <c r="S158" s="15">
        <v>7.2655000000000003</v>
      </c>
      <c r="T158" s="15">
        <v>58.938499999999998</v>
      </c>
      <c r="U158" s="20">
        <f t="shared" si="30"/>
        <v>1.2259167383785667</v>
      </c>
      <c r="V158" s="5">
        <f t="shared" si="38"/>
        <v>0.20001035996702693</v>
      </c>
    </row>
    <row r="159" spans="2:22" x14ac:dyDescent="0.2">
      <c r="B159" s="34" t="s">
        <v>44</v>
      </c>
      <c r="C159" s="35">
        <v>0.05</v>
      </c>
      <c r="D159" s="15">
        <v>45.333300000000001</v>
      </c>
      <c r="E159" s="46">
        <v>5.8</v>
      </c>
      <c r="F159" s="17">
        <f t="shared" si="28"/>
        <v>2.2666650000000002</v>
      </c>
      <c r="G159" s="18">
        <f t="shared" si="31"/>
        <v>14166656.25</v>
      </c>
      <c r="H159" s="11">
        <f t="shared" si="32"/>
        <v>1812499.9999999998</v>
      </c>
      <c r="I159" s="15">
        <v>1.917</v>
      </c>
      <c r="J159" s="15">
        <v>1.95E-2</v>
      </c>
      <c r="K159" s="15">
        <v>1.2017</v>
      </c>
      <c r="L159" s="8">
        <v>0.05</v>
      </c>
      <c r="M159" s="8">
        <f t="shared" si="33"/>
        <v>3.0681126232850575E-2</v>
      </c>
      <c r="N159" s="8">
        <f t="shared" si="34"/>
        <v>2.5135700866340165E-3</v>
      </c>
      <c r="O159" s="11">
        <f t="shared" si="35"/>
        <v>36122.467464827481</v>
      </c>
      <c r="P159" s="11">
        <f t="shared" si="36"/>
        <v>5487.8546566173582</v>
      </c>
      <c r="Q159" s="17">
        <f t="shared" si="29"/>
        <v>1.4620704407775567</v>
      </c>
      <c r="R159" s="10">
        <f t="shared" si="37"/>
        <v>0.22212297885066498</v>
      </c>
      <c r="S159" s="15">
        <v>7.2031000000000001</v>
      </c>
      <c r="T159" s="15">
        <v>59.362299999999998</v>
      </c>
      <c r="U159" s="20">
        <f t="shared" si="30"/>
        <v>1.3111543373932812</v>
      </c>
      <c r="V159" s="5">
        <f t="shared" si="38"/>
        <v>0.19964126672385665</v>
      </c>
    </row>
    <row r="160" spans="2:22" x14ac:dyDescent="0.2">
      <c r="B160" s="34" t="s">
        <v>44</v>
      </c>
      <c r="C160" s="35">
        <v>0.05</v>
      </c>
      <c r="D160" s="15">
        <v>45.952399999999997</v>
      </c>
      <c r="E160" s="46">
        <v>5.8</v>
      </c>
      <c r="F160" s="17">
        <f t="shared" si="28"/>
        <v>2.2976199999999998</v>
      </c>
      <c r="G160" s="18">
        <f t="shared" si="31"/>
        <v>14360124.999999998</v>
      </c>
      <c r="H160" s="11">
        <f t="shared" si="32"/>
        <v>1812499.9999999998</v>
      </c>
      <c r="I160" s="15">
        <v>1.4538</v>
      </c>
      <c r="J160" s="15">
        <v>1.6299999999999999E-2</v>
      </c>
      <c r="K160" s="15">
        <v>1.2592000000000001</v>
      </c>
      <c r="L160" s="8">
        <v>0.05</v>
      </c>
      <c r="M160" s="8">
        <f t="shared" si="33"/>
        <v>2.798174977216239E-2</v>
      </c>
      <c r="N160" s="8">
        <f t="shared" si="34"/>
        <v>2.1908002805592131E-3</v>
      </c>
      <c r="O160" s="11">
        <f t="shared" si="35"/>
        <v>33635.089174756045</v>
      </c>
      <c r="P160" s="11">
        <f t="shared" si="36"/>
        <v>4995.7798478618333</v>
      </c>
      <c r="Q160" s="17">
        <f t="shared" si="29"/>
        <v>1.361392870052734</v>
      </c>
      <c r="R160" s="10">
        <f t="shared" si="37"/>
        <v>0.20220606610838757</v>
      </c>
      <c r="S160" s="15">
        <v>7.1402999999999999</v>
      </c>
      <c r="T160" s="15">
        <v>59.790399999999998</v>
      </c>
      <c r="U160" s="20">
        <f t="shared" si="30"/>
        <v>1.0678769016497689</v>
      </c>
      <c r="V160" s="5">
        <f t="shared" si="38"/>
        <v>0.15906175016851279</v>
      </c>
    </row>
    <row r="161" spans="2:22" x14ac:dyDescent="0.2">
      <c r="B161" s="34" t="s">
        <v>44</v>
      </c>
      <c r="C161" s="35">
        <v>0.05</v>
      </c>
      <c r="D161" s="15">
        <v>46.571399999999997</v>
      </c>
      <c r="E161" s="46">
        <v>5.8</v>
      </c>
      <c r="F161" s="17">
        <f t="shared" si="28"/>
        <v>2.32857</v>
      </c>
      <c r="G161" s="18">
        <f t="shared" si="31"/>
        <v>14553562.5</v>
      </c>
      <c r="H161" s="11">
        <f t="shared" si="32"/>
        <v>1812500</v>
      </c>
      <c r="I161" s="15">
        <v>1.2515000000000001</v>
      </c>
      <c r="J161" s="15">
        <v>1.77E-2</v>
      </c>
      <c r="K161" s="15">
        <v>1.4406000000000001</v>
      </c>
      <c r="L161" s="8">
        <v>0.05</v>
      </c>
      <c r="M161" s="8">
        <f t="shared" si="33"/>
        <v>2.1449922560994317E-2</v>
      </c>
      <c r="N161" s="8">
        <f t="shared" si="34"/>
        <v>1.4728731259310243E-3</v>
      </c>
      <c r="O161" s="11">
        <f t="shared" si="35"/>
        <v>26309.922624184881</v>
      </c>
      <c r="P161" s="11">
        <f t="shared" si="36"/>
        <v>3741.6718379605959</v>
      </c>
      <c r="Q161" s="17">
        <f t="shared" si="29"/>
        <v>1.0649040020707543</v>
      </c>
      <c r="R161" s="10">
        <f t="shared" si="37"/>
        <v>0.1514455732764862</v>
      </c>
      <c r="S161" s="15">
        <v>7.0770999999999997</v>
      </c>
      <c r="T161" s="15">
        <v>60.2</v>
      </c>
      <c r="U161" s="20">
        <f t="shared" si="30"/>
        <v>1.1752233042287392</v>
      </c>
      <c r="V161" s="5">
        <f t="shared" si="38"/>
        <v>0.16795909921702881</v>
      </c>
    </row>
    <row r="162" spans="2:22" x14ac:dyDescent="0.2">
      <c r="B162" s="34" t="s">
        <v>44</v>
      </c>
      <c r="C162" s="35">
        <v>0.05</v>
      </c>
      <c r="D162" s="15">
        <v>47.1905</v>
      </c>
      <c r="E162" s="46">
        <v>5.8</v>
      </c>
      <c r="F162" s="17">
        <f t="shared" si="28"/>
        <v>2.3595250000000001</v>
      </c>
      <c r="G162" s="18">
        <f t="shared" si="31"/>
        <v>14747031.25</v>
      </c>
      <c r="H162" s="11">
        <f t="shared" si="32"/>
        <v>1812500</v>
      </c>
      <c r="I162" s="15">
        <v>1.0239</v>
      </c>
      <c r="J162" s="15">
        <v>1.3599999999999999E-2</v>
      </c>
      <c r="K162" s="15">
        <v>1.5564</v>
      </c>
      <c r="L162" s="8">
        <v>0.05</v>
      </c>
      <c r="M162" s="8">
        <f t="shared" si="33"/>
        <v>1.8405279675802411E-2</v>
      </c>
      <c r="N162" s="8">
        <f t="shared" si="34"/>
        <v>1.1716045811727017E-3</v>
      </c>
      <c r="O162" s="11">
        <f t="shared" si="35"/>
        <v>23027.547218717034</v>
      </c>
      <c r="P162" s="11">
        <f t="shared" si="36"/>
        <v>3187.2971199086605</v>
      </c>
      <c r="Q162" s="17">
        <f t="shared" si="29"/>
        <v>0.93204862444344683</v>
      </c>
      <c r="R162" s="10">
        <f t="shared" si="37"/>
        <v>0.12900704830121018</v>
      </c>
      <c r="S162" s="15">
        <v>7.0133999999999999</v>
      </c>
      <c r="T162" s="15">
        <v>60.6</v>
      </c>
      <c r="U162" s="20">
        <f t="shared" si="30"/>
        <v>1.0985478366124948</v>
      </c>
      <c r="V162" s="5">
        <f t="shared" si="38"/>
        <v>0.15275111946919318</v>
      </c>
    </row>
    <row r="163" spans="2:22" x14ac:dyDescent="0.2">
      <c r="B163" s="42" t="s">
        <v>44</v>
      </c>
      <c r="C163" s="55">
        <v>0.25</v>
      </c>
      <c r="D163" s="22">
        <v>47.8095</v>
      </c>
      <c r="E163" s="46">
        <v>5.8</v>
      </c>
      <c r="F163" s="24">
        <f t="shared" si="28"/>
        <v>11.952375</v>
      </c>
      <c r="G163" s="25">
        <f t="shared" si="31"/>
        <v>74702343.75</v>
      </c>
      <c r="H163" s="11">
        <f t="shared" si="32"/>
        <v>9062500</v>
      </c>
      <c r="I163" s="22">
        <v>44.595999999999997</v>
      </c>
      <c r="J163" s="22">
        <v>6.9981</v>
      </c>
      <c r="K163" s="22">
        <v>0.442</v>
      </c>
      <c r="L163" s="8">
        <v>0.05</v>
      </c>
      <c r="M163" s="8">
        <f t="shared" si="33"/>
        <v>0.2057359085379683</v>
      </c>
      <c r="N163" s="8">
        <f t="shared" si="34"/>
        <v>4.1391449403266611E-2</v>
      </c>
      <c r="O163" s="11">
        <f t="shared" si="35"/>
        <v>1219572.3439254828</v>
      </c>
      <c r="P163" s="11">
        <f t="shared" si="36"/>
        <v>286518.02634530299</v>
      </c>
      <c r="Q163" s="24">
        <f t="shared" si="29"/>
        <v>49.362648777508269</v>
      </c>
      <c r="R163" s="10">
        <f t="shared" si="37"/>
        <v>11.596924752642819</v>
      </c>
      <c r="S163" s="22">
        <v>7.6313000000000004</v>
      </c>
      <c r="T163" s="22">
        <v>56.680700000000002</v>
      </c>
      <c r="U163" s="43">
        <f t="shared" si="30"/>
        <v>0.90343612234033599</v>
      </c>
      <c r="V163" s="5">
        <f t="shared" si="38"/>
        <v>0.25523975674447819</v>
      </c>
    </row>
    <row r="164" spans="2:22" x14ac:dyDescent="0.2">
      <c r="B164" s="42" t="s">
        <v>44</v>
      </c>
      <c r="C164" s="55">
        <v>0.25</v>
      </c>
      <c r="D164" s="22">
        <v>48.428600000000003</v>
      </c>
      <c r="E164" s="46">
        <v>5.8</v>
      </c>
      <c r="F164" s="24">
        <f t="shared" si="28"/>
        <v>12.107150000000001</v>
      </c>
      <c r="G164" s="25">
        <f t="shared" si="31"/>
        <v>75669687.5</v>
      </c>
      <c r="H164" s="11">
        <f t="shared" si="32"/>
        <v>9062499.9999999981</v>
      </c>
      <c r="I164" s="22">
        <v>29.696300000000001</v>
      </c>
      <c r="J164" s="22">
        <v>1.7442</v>
      </c>
      <c r="K164" s="22">
        <v>0.53710000000000002</v>
      </c>
      <c r="L164" s="8">
        <v>0.05</v>
      </c>
      <c r="M164" s="8">
        <f t="shared" si="33"/>
        <v>0.14443392909729247</v>
      </c>
      <c r="N164" s="8">
        <f t="shared" si="34"/>
        <v>2.4848524762887025E-2</v>
      </c>
      <c r="O164" s="11">
        <f t="shared" si="35"/>
        <v>873389.02713760792</v>
      </c>
      <c r="P164" s="11">
        <f t="shared" si="36"/>
        <v>183081.65084624602</v>
      </c>
      <c r="Q164" s="24">
        <f t="shared" si="29"/>
        <v>35.35074897972401</v>
      </c>
      <c r="R164" s="10">
        <f t="shared" si="37"/>
        <v>7.4102985963429138</v>
      </c>
      <c r="S164" s="22">
        <v>7.5712999999999999</v>
      </c>
      <c r="T164" s="22">
        <v>57.080599999999997</v>
      </c>
      <c r="U164" s="43">
        <f t="shared" si="30"/>
        <v>0.84004726510979422</v>
      </c>
      <c r="V164" s="5">
        <f t="shared" si="38"/>
        <v>0.1828742207312293</v>
      </c>
    </row>
    <row r="165" spans="2:22" x14ac:dyDescent="0.2">
      <c r="B165" s="42" t="s">
        <v>44</v>
      </c>
      <c r="C165" s="55">
        <v>0.25</v>
      </c>
      <c r="D165" s="22">
        <v>49.047600000000003</v>
      </c>
      <c r="E165" s="46">
        <v>5.8</v>
      </c>
      <c r="F165" s="24">
        <f t="shared" si="28"/>
        <v>12.261900000000001</v>
      </c>
      <c r="G165" s="25">
        <f t="shared" si="31"/>
        <v>76636875</v>
      </c>
      <c r="H165" s="11">
        <f t="shared" si="32"/>
        <v>9062500</v>
      </c>
      <c r="I165" s="22">
        <v>22.233599999999999</v>
      </c>
      <c r="J165" s="22">
        <v>1.0723</v>
      </c>
      <c r="K165" s="22">
        <v>0.61699999999999999</v>
      </c>
      <c r="L165" s="8">
        <v>0.05</v>
      </c>
      <c r="M165" s="8">
        <f t="shared" si="33"/>
        <v>0.11148764424400459</v>
      </c>
      <c r="N165" s="8">
        <f t="shared" si="34"/>
        <v>1.7022388306499357E-2</v>
      </c>
      <c r="O165" s="11">
        <f t="shared" si="35"/>
        <v>686601.03575392999</v>
      </c>
      <c r="P165" s="11">
        <f t="shared" si="36"/>
        <v>132597.70934025323</v>
      </c>
      <c r="Q165" s="24">
        <f t="shared" si="29"/>
        <v>27.790434857766428</v>
      </c>
      <c r="R165" s="10">
        <f t="shared" si="37"/>
        <v>5.3669420985697407</v>
      </c>
      <c r="S165" s="22">
        <v>7.5110000000000001</v>
      </c>
      <c r="T165" s="22">
        <v>57.4</v>
      </c>
      <c r="U165" s="43">
        <f t="shared" si="30"/>
        <v>0.80004505556653804</v>
      </c>
      <c r="V165" s="5">
        <f t="shared" si="38"/>
        <v>0.15925136130452941</v>
      </c>
    </row>
    <row r="166" spans="2:22" x14ac:dyDescent="0.2">
      <c r="B166" s="42" t="s">
        <v>44</v>
      </c>
      <c r="C166" s="55">
        <v>0.25</v>
      </c>
      <c r="D166" s="22">
        <v>49.666699999999999</v>
      </c>
      <c r="E166" s="46">
        <v>5.8</v>
      </c>
      <c r="F166" s="24">
        <f t="shared" si="28"/>
        <v>12.416675</v>
      </c>
      <c r="G166" s="25">
        <f t="shared" si="31"/>
        <v>77604218.75</v>
      </c>
      <c r="H166" s="11">
        <f t="shared" si="32"/>
        <v>9062500</v>
      </c>
      <c r="I166" s="22">
        <v>18.322099999999999</v>
      </c>
      <c r="J166" s="22">
        <v>0.5867</v>
      </c>
      <c r="K166" s="22">
        <v>0.71230000000000004</v>
      </c>
      <c r="L166" s="8">
        <v>0.05</v>
      </c>
      <c r="M166" s="8">
        <f t="shared" si="33"/>
        <v>8.4873017402993689E-2</v>
      </c>
      <c r="N166" s="8">
        <f t="shared" si="34"/>
        <v>1.1394756303793408E-2</v>
      </c>
      <c r="O166" s="11">
        <f t="shared" si="35"/>
        <v>532905.22959526698</v>
      </c>
      <c r="P166" s="11">
        <f t="shared" si="36"/>
        <v>94824.222001787857</v>
      </c>
      <c r="Q166" s="24">
        <f t="shared" ref="Q166:Q195" si="39">O166*0.000000000000160218/$J$3</f>
        <v>21.569539364542916</v>
      </c>
      <c r="R166" s="10">
        <f t="shared" si="37"/>
        <v>3.8380460081675376</v>
      </c>
      <c r="S166" s="22">
        <v>7.4501999999999997</v>
      </c>
      <c r="T166" s="22">
        <v>57.791899999999998</v>
      </c>
      <c r="U166" s="43">
        <f t="shared" ref="U166:U195" si="40">I166/Q166</f>
        <v>0.84944326767213119</v>
      </c>
      <c r="V166" s="5">
        <f t="shared" si="38"/>
        <v>0.15357641112622752</v>
      </c>
    </row>
    <row r="167" spans="2:22" x14ac:dyDescent="0.2">
      <c r="B167" s="42" t="s">
        <v>44</v>
      </c>
      <c r="C167" s="55">
        <v>0.25</v>
      </c>
      <c r="D167" s="22">
        <v>50.285699999999999</v>
      </c>
      <c r="E167" s="46">
        <v>5.8</v>
      </c>
      <c r="F167" s="24">
        <f t="shared" si="28"/>
        <v>12.571425</v>
      </c>
      <c r="G167" s="25">
        <f t="shared" si="31"/>
        <v>78571406.25</v>
      </c>
      <c r="H167" s="11">
        <f t="shared" si="32"/>
        <v>9062500</v>
      </c>
      <c r="I167" s="22">
        <v>14.8073</v>
      </c>
      <c r="J167" s="22">
        <v>0.60050000000000003</v>
      </c>
      <c r="K167" s="22">
        <v>0.81689999999999996</v>
      </c>
      <c r="L167" s="8">
        <v>0.05</v>
      </c>
      <c r="M167" s="8">
        <f t="shared" si="33"/>
        <v>6.5209975711743029E-2</v>
      </c>
      <c r="N167" s="8">
        <f t="shared" si="34"/>
        <v>7.7164917236954966E-3</v>
      </c>
      <c r="O167" s="11">
        <f t="shared" si="35"/>
        <v>417474.14590593561</v>
      </c>
      <c r="P167" s="11">
        <f t="shared" si="36"/>
        <v>68985.920128052428</v>
      </c>
      <c r="Q167" s="24">
        <f t="shared" si="39"/>
        <v>16.897422888185869</v>
      </c>
      <c r="R167" s="10">
        <f t="shared" si="37"/>
        <v>2.7922310331451397</v>
      </c>
      <c r="S167" s="22">
        <v>7.3890000000000002</v>
      </c>
      <c r="T167" s="22">
        <v>58.2</v>
      </c>
      <c r="U167" s="43">
        <f t="shared" si="40"/>
        <v>0.8763052270149897</v>
      </c>
      <c r="V167" s="5">
        <f t="shared" si="38"/>
        <v>0.14910297648520218</v>
      </c>
    </row>
    <row r="168" spans="2:22" x14ac:dyDescent="0.2">
      <c r="B168" s="42" t="s">
        <v>44</v>
      </c>
      <c r="C168" s="55">
        <v>0.25</v>
      </c>
      <c r="D168" s="22">
        <v>50.904800000000002</v>
      </c>
      <c r="E168" s="46">
        <v>5.8</v>
      </c>
      <c r="F168" s="24">
        <f t="shared" si="28"/>
        <v>12.7262</v>
      </c>
      <c r="G168" s="25">
        <f t="shared" si="31"/>
        <v>79538750</v>
      </c>
      <c r="H168" s="11">
        <f t="shared" si="32"/>
        <v>9062500</v>
      </c>
      <c r="I168" s="22">
        <v>12.3964</v>
      </c>
      <c r="J168" s="22">
        <v>0.4874</v>
      </c>
      <c r="K168" s="22">
        <v>0.9133</v>
      </c>
      <c r="L168" s="8">
        <v>0.05</v>
      </c>
      <c r="M168" s="8">
        <f t="shared" si="33"/>
        <v>5.251983210369382E-2</v>
      </c>
      <c r="N168" s="8">
        <f t="shared" si="34"/>
        <v>5.5968319777600578E-3</v>
      </c>
      <c r="O168" s="11">
        <f t="shared" si="35"/>
        <v>342236.46406403091</v>
      </c>
      <c r="P168" s="11">
        <f t="shared" si="36"/>
        <v>53391.339316576916</v>
      </c>
      <c r="Q168" s="24">
        <f t="shared" si="39"/>
        <v>13.852149451071277</v>
      </c>
      <c r="R168" s="10">
        <f t="shared" si="37"/>
        <v>2.1610345163796114</v>
      </c>
      <c r="S168" s="22">
        <v>7.3274999999999997</v>
      </c>
      <c r="T168" s="22">
        <v>58.518900000000002</v>
      </c>
      <c r="U168" s="43">
        <f t="shared" si="40"/>
        <v>0.89490804613296349</v>
      </c>
      <c r="V168" s="5">
        <f t="shared" si="38"/>
        <v>0.14397768659873647</v>
      </c>
    </row>
    <row r="169" spans="2:22" x14ac:dyDescent="0.2">
      <c r="B169" s="34" t="s">
        <v>44</v>
      </c>
      <c r="C169" s="35">
        <v>0.25</v>
      </c>
      <c r="D169" s="15">
        <v>51.523800000000001</v>
      </c>
      <c r="E169" s="46">
        <v>5.8</v>
      </c>
      <c r="F169" s="17">
        <f t="shared" si="28"/>
        <v>12.88095</v>
      </c>
      <c r="G169" s="18">
        <f t="shared" si="31"/>
        <v>80505937.5</v>
      </c>
      <c r="H169" s="11">
        <f t="shared" si="32"/>
        <v>9062500</v>
      </c>
      <c r="I169" s="15">
        <v>10.179399999999999</v>
      </c>
      <c r="J169" s="15">
        <v>0.52429999999999999</v>
      </c>
      <c r="K169" s="15">
        <v>1.0330999999999999</v>
      </c>
      <c r="L169" s="8">
        <v>0.05</v>
      </c>
      <c r="M169" s="8">
        <f t="shared" si="33"/>
        <v>4.1286156808207686E-2</v>
      </c>
      <c r="N169" s="8">
        <f t="shared" si="34"/>
        <v>3.9126808744851162E-3</v>
      </c>
      <c r="O169" s="11">
        <f t="shared" si="35"/>
        <v>274258.11322094203</v>
      </c>
      <c r="P169" s="11">
        <f t="shared" si="36"/>
        <v>40357.126402704278</v>
      </c>
      <c r="Q169" s="17">
        <f t="shared" si="39"/>
        <v>11.100700163248906</v>
      </c>
      <c r="R169" s="10">
        <f t="shared" si="37"/>
        <v>1.6334698521237692</v>
      </c>
      <c r="S169" s="15">
        <v>7.2655000000000003</v>
      </c>
      <c r="T169" s="15">
        <v>58.938499999999998</v>
      </c>
      <c r="U169" s="20">
        <f t="shared" si="40"/>
        <v>0.91700522041852317</v>
      </c>
      <c r="V169" s="5">
        <f t="shared" si="38"/>
        <v>0.1429647226794</v>
      </c>
    </row>
    <row r="170" spans="2:22" x14ac:dyDescent="0.2">
      <c r="B170" s="34" t="s">
        <v>44</v>
      </c>
      <c r="C170" s="35">
        <v>0.25</v>
      </c>
      <c r="D170" s="15">
        <v>52.142899999999997</v>
      </c>
      <c r="E170" s="46">
        <v>5.8</v>
      </c>
      <c r="F170" s="17">
        <f t="shared" si="28"/>
        <v>13.035724999999999</v>
      </c>
      <c r="G170" s="18">
        <f t="shared" si="31"/>
        <v>81473281.25</v>
      </c>
      <c r="H170" s="11">
        <f t="shared" si="32"/>
        <v>9062500</v>
      </c>
      <c r="I170" s="15">
        <v>9.3119999999999994</v>
      </c>
      <c r="J170" s="15">
        <v>0.32029999999999997</v>
      </c>
      <c r="K170" s="15">
        <v>1.2017</v>
      </c>
      <c r="L170" s="8">
        <v>0.05</v>
      </c>
      <c r="M170" s="8">
        <f t="shared" si="33"/>
        <v>3.0681126232850575E-2</v>
      </c>
      <c r="N170" s="8">
        <f t="shared" si="34"/>
        <v>2.5135700866340165E-3</v>
      </c>
      <c r="O170" s="11">
        <f t="shared" si="35"/>
        <v>207742.4551898663</v>
      </c>
      <c r="P170" s="11">
        <f t="shared" si="36"/>
        <v>28698.955637779942</v>
      </c>
      <c r="Q170" s="17">
        <f t="shared" si="39"/>
        <v>8.408453916483035</v>
      </c>
      <c r="R170" s="10">
        <f t="shared" si="37"/>
        <v>1.1616010107847947</v>
      </c>
      <c r="S170" s="15">
        <v>7.2031000000000001</v>
      </c>
      <c r="T170" s="15">
        <v>59.362299999999998</v>
      </c>
      <c r="U170" s="20">
        <f t="shared" si="40"/>
        <v>1.1074568633534103</v>
      </c>
      <c r="V170" s="5">
        <f t="shared" si="38"/>
        <v>0.15766256390006553</v>
      </c>
    </row>
    <row r="171" spans="2:22" x14ac:dyDescent="0.2">
      <c r="B171" s="34" t="s">
        <v>44</v>
      </c>
      <c r="C171" s="35">
        <v>0.25</v>
      </c>
      <c r="D171" s="15">
        <v>52.761899999999997</v>
      </c>
      <c r="E171" s="46">
        <v>5.8</v>
      </c>
      <c r="F171" s="17">
        <f t="shared" si="28"/>
        <v>13.190474999999999</v>
      </c>
      <c r="G171" s="18">
        <f t="shared" si="31"/>
        <v>82440468.75</v>
      </c>
      <c r="H171" s="11">
        <f t="shared" si="32"/>
        <v>9062500</v>
      </c>
      <c r="I171" s="15">
        <v>6.5913000000000004</v>
      </c>
      <c r="J171" s="15">
        <v>0.33979999999999999</v>
      </c>
      <c r="K171" s="15">
        <v>1.2592000000000001</v>
      </c>
      <c r="L171" s="8">
        <v>0.05</v>
      </c>
      <c r="M171" s="8">
        <f t="shared" si="33"/>
        <v>2.798174977216239E-2</v>
      </c>
      <c r="N171" s="8">
        <f t="shared" si="34"/>
        <v>2.1908002805592131E-3</v>
      </c>
      <c r="O171" s="11">
        <f t="shared" si="35"/>
        <v>193096.6839087361</v>
      </c>
      <c r="P171" s="11">
        <f t="shared" si="36"/>
        <v>26060.225360878525</v>
      </c>
      <c r="Q171" s="17">
        <f t="shared" si="39"/>
        <v>7.815660821897807</v>
      </c>
      <c r="R171" s="10">
        <f t="shared" si="37"/>
        <v>1.0547974115345806</v>
      </c>
      <c r="S171" s="15">
        <v>7.1402999999999999</v>
      </c>
      <c r="T171" s="15">
        <v>59.790399999999998</v>
      </c>
      <c r="U171" s="20">
        <f t="shared" si="40"/>
        <v>0.84334519501314464</v>
      </c>
      <c r="V171" s="5">
        <f t="shared" si="38"/>
        <v>0.1218385713446177</v>
      </c>
    </row>
    <row r="172" spans="2:22" x14ac:dyDescent="0.2">
      <c r="B172" s="34" t="s">
        <v>44</v>
      </c>
      <c r="C172" s="35">
        <v>0.25</v>
      </c>
      <c r="D172" s="15">
        <v>53.381</v>
      </c>
      <c r="E172" s="46">
        <v>5.8</v>
      </c>
      <c r="F172" s="17">
        <f t="shared" si="28"/>
        <v>13.34525</v>
      </c>
      <c r="G172" s="18">
        <f t="shared" si="31"/>
        <v>83407812.5</v>
      </c>
      <c r="H172" s="11">
        <f t="shared" si="32"/>
        <v>9062500</v>
      </c>
      <c r="I172" s="15">
        <v>5.6230000000000002</v>
      </c>
      <c r="J172" s="15">
        <v>0.1429</v>
      </c>
      <c r="K172" s="15">
        <v>1.4406000000000001</v>
      </c>
      <c r="L172" s="8">
        <v>0.05</v>
      </c>
      <c r="M172" s="8">
        <f t="shared" si="33"/>
        <v>2.1449922560994317E-2</v>
      </c>
      <c r="N172" s="8">
        <f t="shared" si="34"/>
        <v>1.4728731259310243E-3</v>
      </c>
      <c r="O172" s="11">
        <f t="shared" si="35"/>
        <v>150784.5995183324</v>
      </c>
      <c r="P172" s="11">
        <f t="shared" si="36"/>
        <v>19380.61617090202</v>
      </c>
      <c r="Q172" s="17">
        <f t="shared" si="39"/>
        <v>6.1030633108022236</v>
      </c>
      <c r="R172" s="10">
        <f t="shared" si="37"/>
        <v>0.78443772023940528</v>
      </c>
      <c r="S172" s="15">
        <v>7.0770999999999997</v>
      </c>
      <c r="T172" s="15">
        <v>60.2</v>
      </c>
      <c r="U172" s="20">
        <f t="shared" si="40"/>
        <v>0.92134059793341372</v>
      </c>
      <c r="V172" s="5">
        <f t="shared" si="38"/>
        <v>0.12071414536864356</v>
      </c>
    </row>
    <row r="173" spans="2:22" x14ac:dyDescent="0.2">
      <c r="B173" s="34" t="s">
        <v>44</v>
      </c>
      <c r="C173" s="35">
        <v>0.25</v>
      </c>
      <c r="D173" s="15">
        <v>54</v>
      </c>
      <c r="E173" s="46">
        <v>5.8</v>
      </c>
      <c r="F173" s="17">
        <f t="shared" si="28"/>
        <v>13.5</v>
      </c>
      <c r="G173" s="18">
        <f t="shared" si="31"/>
        <v>84375000</v>
      </c>
      <c r="H173" s="11">
        <f t="shared" si="32"/>
        <v>9062500</v>
      </c>
      <c r="I173" s="15">
        <v>4.9204999999999997</v>
      </c>
      <c r="J173" s="15">
        <v>0.12559999999999999</v>
      </c>
      <c r="K173" s="15">
        <v>1.5564</v>
      </c>
      <c r="L173" s="8">
        <v>0.05</v>
      </c>
      <c r="M173" s="8">
        <f t="shared" si="33"/>
        <v>1.8405279675802411E-2</v>
      </c>
      <c r="N173" s="8">
        <f t="shared" si="34"/>
        <v>1.1716045811727017E-3</v>
      </c>
      <c r="O173" s="11">
        <f t="shared" si="35"/>
        <v>131751.89389927208</v>
      </c>
      <c r="P173" s="11">
        <f t="shared" si="36"/>
        <v>16449.699797388817</v>
      </c>
      <c r="Q173" s="17">
        <f t="shared" si="39"/>
        <v>5.3327074008482764</v>
      </c>
      <c r="R173" s="10">
        <f t="shared" si="37"/>
        <v>0.66580777896318644</v>
      </c>
      <c r="S173" s="15">
        <v>7.0133999999999999</v>
      </c>
      <c r="T173" s="15">
        <v>60.6</v>
      </c>
      <c r="U173" s="20">
        <f t="shared" si="40"/>
        <v>0.92270204047146731</v>
      </c>
      <c r="V173" s="5">
        <f t="shared" si="38"/>
        <v>0.11758567386591598</v>
      </c>
    </row>
    <row r="174" spans="2:22" x14ac:dyDescent="0.2">
      <c r="B174" s="36" t="s">
        <v>47</v>
      </c>
      <c r="C174" s="47">
        <v>0.05</v>
      </c>
      <c r="D174" s="8">
        <v>33</v>
      </c>
      <c r="E174" s="49">
        <v>2.6</v>
      </c>
      <c r="F174" s="10">
        <f t="shared" si="28"/>
        <v>1.6500000000000001</v>
      </c>
      <c r="G174" s="11">
        <f t="shared" si="31"/>
        <v>10312500</v>
      </c>
      <c r="H174" s="11">
        <f t="shared" si="32"/>
        <v>812500.00000000012</v>
      </c>
      <c r="I174" s="8">
        <v>7.4336000000000002</v>
      </c>
      <c r="J174" s="8">
        <v>0.82189999999999996</v>
      </c>
      <c r="K174" s="8">
        <v>0.37269999999999998</v>
      </c>
      <c r="L174" s="8">
        <v>0.05</v>
      </c>
      <c r="M174" s="8">
        <f t="shared" si="33"/>
        <v>0.27672208843366364</v>
      </c>
      <c r="N174" s="8">
        <f t="shared" si="34"/>
        <v>6.2869432152331525E-2</v>
      </c>
      <c r="O174" s="11">
        <f t="shared" si="35"/>
        <v>186974.19710241567</v>
      </c>
      <c r="P174" s="11">
        <f t="shared" si="36"/>
        <v>44961.121455897497</v>
      </c>
      <c r="Q174" s="10">
        <f t="shared" si="39"/>
        <v>7.5678508683754515</v>
      </c>
      <c r="R174" s="10">
        <f t="shared" si="37"/>
        <v>1.8198182814860284</v>
      </c>
      <c r="S174" s="8">
        <v>9.6930999999999994</v>
      </c>
      <c r="T174" s="8">
        <v>46.8</v>
      </c>
      <c r="U174" s="13">
        <f t="shared" si="40"/>
        <v>0.98226037078287853</v>
      </c>
      <c r="V174" s="5">
        <f t="shared" si="38"/>
        <v>0.25997281239500103</v>
      </c>
    </row>
    <row r="175" spans="2:22" x14ac:dyDescent="0.2">
      <c r="B175" s="34" t="s">
        <v>47</v>
      </c>
      <c r="C175" s="35">
        <v>0.05</v>
      </c>
      <c r="D175" s="15">
        <v>33.095199999999998</v>
      </c>
      <c r="E175" s="46">
        <v>2.6</v>
      </c>
      <c r="F175" s="17">
        <f t="shared" si="28"/>
        <v>1.65476</v>
      </c>
      <c r="G175" s="18">
        <f t="shared" si="31"/>
        <v>10342250</v>
      </c>
      <c r="H175" s="11">
        <f t="shared" si="32"/>
        <v>812500.00000000012</v>
      </c>
      <c r="I175" s="15">
        <v>3.7934999999999999</v>
      </c>
      <c r="J175" s="15">
        <v>1.2561</v>
      </c>
      <c r="K175" s="15">
        <v>0.4864</v>
      </c>
      <c r="L175" s="8">
        <v>0.05</v>
      </c>
      <c r="M175" s="8">
        <f t="shared" si="33"/>
        <v>0.17321162529254075</v>
      </c>
      <c r="N175" s="8">
        <f t="shared" si="34"/>
        <v>3.2331524012957129E-2</v>
      </c>
      <c r="O175" s="11">
        <f t="shared" si="35"/>
        <v>117873.9839046611</v>
      </c>
      <c r="P175" s="11">
        <f t="shared" si="36"/>
        <v>23871.587025911584</v>
      </c>
      <c r="Q175" s="17">
        <f t="shared" si="39"/>
        <v>4.7709937802976041</v>
      </c>
      <c r="R175" s="10">
        <f t="shared" si="37"/>
        <v>0.96621145272034481</v>
      </c>
      <c r="S175" s="15">
        <v>9.6434999999999995</v>
      </c>
      <c r="T175" s="15">
        <v>47</v>
      </c>
      <c r="U175" s="20">
        <f t="shared" si="40"/>
        <v>0.79511736436666858</v>
      </c>
      <c r="V175" s="5">
        <f t="shared" si="38"/>
        <v>0.30861749827593715</v>
      </c>
    </row>
    <row r="176" spans="2:22" x14ac:dyDescent="0.2">
      <c r="B176" s="34" t="s">
        <v>47</v>
      </c>
      <c r="C176" s="35">
        <v>0.05</v>
      </c>
      <c r="D176" s="15">
        <v>33.1905</v>
      </c>
      <c r="E176" s="46">
        <v>2.6</v>
      </c>
      <c r="F176" s="17">
        <f t="shared" si="28"/>
        <v>1.6595250000000001</v>
      </c>
      <c r="G176" s="18">
        <f t="shared" si="31"/>
        <v>10372031.25</v>
      </c>
      <c r="H176" s="11">
        <f t="shared" si="32"/>
        <v>812500</v>
      </c>
      <c r="I176" s="15">
        <v>4.2648000000000001</v>
      </c>
      <c r="J176" s="15">
        <v>0.35149999999999998</v>
      </c>
      <c r="K176" s="15">
        <v>0.50670000000000004</v>
      </c>
      <c r="L176" s="8">
        <v>0.05</v>
      </c>
      <c r="M176" s="8">
        <f t="shared" si="33"/>
        <v>0.16077065825487302</v>
      </c>
      <c r="N176" s="8">
        <f t="shared" si="34"/>
        <v>2.902956047975748E-2</v>
      </c>
      <c r="O176" s="11">
        <f t="shared" si="35"/>
        <v>110189.60870249271</v>
      </c>
      <c r="P176" s="11">
        <f t="shared" si="36"/>
        <v>21688.106205087908</v>
      </c>
      <c r="Q176" s="17">
        <f t="shared" si="39"/>
        <v>4.4599658071982002</v>
      </c>
      <c r="R176" s="10">
        <f t="shared" si="37"/>
        <v>0.87783424622858286</v>
      </c>
      <c r="S176" s="15">
        <v>9.5937000000000001</v>
      </c>
      <c r="T176" s="15">
        <v>47.2</v>
      </c>
      <c r="U176" s="20">
        <f t="shared" si="40"/>
        <v>0.95624051491982054</v>
      </c>
      <c r="V176" s="5">
        <f t="shared" si="38"/>
        <v>0.20404720964106993</v>
      </c>
    </row>
    <row r="177" spans="2:22" x14ac:dyDescent="0.2">
      <c r="B177" s="34" t="s">
        <v>47</v>
      </c>
      <c r="C177" s="35">
        <v>0.05</v>
      </c>
      <c r="D177" s="15">
        <v>33.285699999999999</v>
      </c>
      <c r="E177" s="46">
        <v>2.6</v>
      </c>
      <c r="F177" s="17">
        <f t="shared" si="28"/>
        <v>1.664285</v>
      </c>
      <c r="G177" s="18">
        <f t="shared" si="31"/>
        <v>10401781.25</v>
      </c>
      <c r="H177" s="11">
        <f t="shared" si="32"/>
        <v>812500.00000000012</v>
      </c>
      <c r="I177" s="15">
        <v>3.3130000000000002</v>
      </c>
      <c r="J177" s="15">
        <v>0.2059</v>
      </c>
      <c r="K177" s="15">
        <v>0.57999999999999996</v>
      </c>
      <c r="L177" s="8">
        <v>0.05</v>
      </c>
      <c r="M177" s="8">
        <f t="shared" si="33"/>
        <v>0.125208163644418</v>
      </c>
      <c r="N177" s="8">
        <f t="shared" si="34"/>
        <v>2.0175915697651193E-2</v>
      </c>
      <c r="O177" s="11">
        <f t="shared" si="35"/>
        <v>86426.462964686594</v>
      </c>
      <c r="P177" s="11">
        <f t="shared" si="36"/>
        <v>15476.659698571575</v>
      </c>
      <c r="Q177" s="17">
        <f t="shared" si="39"/>
        <v>3.4981435563520966</v>
      </c>
      <c r="R177" s="10">
        <f t="shared" si="37"/>
        <v>0.62642361542128</v>
      </c>
      <c r="S177" s="15">
        <v>9.5436999999999994</v>
      </c>
      <c r="T177" s="15">
        <v>47.4</v>
      </c>
      <c r="U177" s="20">
        <f t="shared" si="40"/>
        <v>0.94707376830893519</v>
      </c>
      <c r="V177" s="5">
        <f t="shared" si="38"/>
        <v>0.17951909538937361</v>
      </c>
    </row>
    <row r="178" spans="2:22" x14ac:dyDescent="0.2">
      <c r="B178" s="34" t="s">
        <v>47</v>
      </c>
      <c r="C178" s="35">
        <v>0.05</v>
      </c>
      <c r="D178" s="15">
        <v>33.381</v>
      </c>
      <c r="E178" s="46">
        <v>2.6</v>
      </c>
      <c r="F178" s="17">
        <f t="shared" si="28"/>
        <v>1.6690500000000001</v>
      </c>
      <c r="G178" s="18">
        <f t="shared" si="31"/>
        <v>10431562.5</v>
      </c>
      <c r="H178" s="11">
        <f t="shared" si="32"/>
        <v>812500.00000000012</v>
      </c>
      <c r="I178" s="15">
        <v>2.7991999999999999</v>
      </c>
      <c r="J178" s="15">
        <v>0.11360000000000001</v>
      </c>
      <c r="K178" s="15">
        <v>0.67910000000000004</v>
      </c>
      <c r="L178" s="8">
        <v>0.05</v>
      </c>
      <c r="M178" s="8">
        <f t="shared" si="33"/>
        <v>9.2967011748396833E-2</v>
      </c>
      <c r="N178" s="8">
        <f t="shared" si="34"/>
        <v>1.3032700192523712E-2</v>
      </c>
      <c r="O178" s="11">
        <f t="shared" si="35"/>
        <v>64626.885134282609</v>
      </c>
      <c r="P178" s="11">
        <f t="shared" si="36"/>
        <v>10364.27304582855</v>
      </c>
      <c r="Q178" s="17">
        <f t="shared" si="39"/>
        <v>2.6157974542122648</v>
      </c>
      <c r="R178" s="10">
        <f t="shared" si="37"/>
        <v>0.41949784507961124</v>
      </c>
      <c r="S178" s="15">
        <v>9.4934999999999992</v>
      </c>
      <c r="T178" s="15">
        <v>47.6</v>
      </c>
      <c r="U178" s="20">
        <f t="shared" si="40"/>
        <v>1.0701134353856026</v>
      </c>
      <c r="V178" s="5">
        <f t="shared" si="38"/>
        <v>0.17702475470950305</v>
      </c>
    </row>
    <row r="179" spans="2:22" x14ac:dyDescent="0.2">
      <c r="B179" s="34" t="s">
        <v>47</v>
      </c>
      <c r="C179" s="35">
        <v>0.05</v>
      </c>
      <c r="D179" s="15">
        <v>33.476199999999999</v>
      </c>
      <c r="E179" s="46">
        <v>2.6</v>
      </c>
      <c r="F179" s="17">
        <f t="shared" si="28"/>
        <v>1.67381</v>
      </c>
      <c r="G179" s="18">
        <f t="shared" si="31"/>
        <v>10461312.5</v>
      </c>
      <c r="H179" s="11">
        <f t="shared" si="32"/>
        <v>812500.00000000012</v>
      </c>
      <c r="I179" s="15">
        <v>2.1974999999999998</v>
      </c>
      <c r="J179" s="15">
        <v>4.7399999999999998E-2</v>
      </c>
      <c r="K179" s="15">
        <v>0.74460000000000004</v>
      </c>
      <c r="L179" s="8">
        <v>0.05</v>
      </c>
      <c r="M179" s="8">
        <f t="shared" si="33"/>
        <v>7.7958054221563766E-2</v>
      </c>
      <c r="N179" s="8">
        <f t="shared" si="34"/>
        <v>1.005064877635954E-2</v>
      </c>
      <c r="O179" s="11">
        <f t="shared" si="35"/>
        <v>54576.175510581139</v>
      </c>
      <c r="P179" s="11">
        <f t="shared" si="36"/>
        <v>8214.3087748397011</v>
      </c>
      <c r="Q179" s="17">
        <f t="shared" si="39"/>
        <v>2.2089912064397161</v>
      </c>
      <c r="R179" s="10">
        <f t="shared" si="37"/>
        <v>0.33247723353358666</v>
      </c>
      <c r="S179" s="15">
        <v>9.4430999999999994</v>
      </c>
      <c r="T179" s="15">
        <v>47.8</v>
      </c>
      <c r="U179" s="20">
        <f t="shared" si="40"/>
        <v>0.99479798452514578</v>
      </c>
      <c r="V179" s="5">
        <f t="shared" si="38"/>
        <v>0.15125768930221289</v>
      </c>
    </row>
    <row r="180" spans="2:22" x14ac:dyDescent="0.2">
      <c r="B180" s="34" t="s">
        <v>47</v>
      </c>
      <c r="C180" s="35">
        <v>0.05</v>
      </c>
      <c r="D180" s="15">
        <v>33.571399999999997</v>
      </c>
      <c r="E180" s="46">
        <v>2.6</v>
      </c>
      <c r="F180" s="17">
        <f t="shared" si="28"/>
        <v>1.6785699999999999</v>
      </c>
      <c r="G180" s="18">
        <f t="shared" si="31"/>
        <v>10491062.5</v>
      </c>
      <c r="H180" s="11">
        <f t="shared" si="32"/>
        <v>812500.00000000012</v>
      </c>
      <c r="I180" s="15">
        <v>1.9478</v>
      </c>
      <c r="J180" s="15">
        <v>7.0999999999999994E-2</v>
      </c>
      <c r="K180" s="15">
        <v>0.81499999999999995</v>
      </c>
      <c r="L180" s="8">
        <v>0.05</v>
      </c>
      <c r="M180" s="8">
        <f t="shared" si="33"/>
        <v>6.5504182280454293E-2</v>
      </c>
      <c r="N180" s="8">
        <f t="shared" si="34"/>
        <v>7.7681401009811121E-3</v>
      </c>
      <c r="O180" s="11">
        <f t="shared" si="35"/>
        <v>46180.409205210904</v>
      </c>
      <c r="P180" s="11">
        <f t="shared" si="36"/>
        <v>6540.9464848514745</v>
      </c>
      <c r="Q180" s="17">
        <f t="shared" si="39"/>
        <v>1.8691694111896988</v>
      </c>
      <c r="R180" s="10">
        <f t="shared" si="37"/>
        <v>0.2647472662137777</v>
      </c>
      <c r="S180" s="15">
        <v>9.3925000000000001</v>
      </c>
      <c r="T180" s="15">
        <v>48</v>
      </c>
      <c r="U180" s="20">
        <f t="shared" si="40"/>
        <v>1.0420671279658134</v>
      </c>
      <c r="V180" s="5">
        <f t="shared" si="38"/>
        <v>0.1524067491868889</v>
      </c>
    </row>
    <row r="181" spans="2:22" x14ac:dyDescent="0.2">
      <c r="B181" s="34" t="s">
        <v>47</v>
      </c>
      <c r="C181" s="35">
        <v>0.05</v>
      </c>
      <c r="D181" s="15">
        <v>33.666699999999999</v>
      </c>
      <c r="E181" s="46">
        <v>2.6</v>
      </c>
      <c r="F181" s="17">
        <f t="shared" si="28"/>
        <v>1.683335</v>
      </c>
      <c r="G181" s="18">
        <f t="shared" si="31"/>
        <v>10520843.75</v>
      </c>
      <c r="H181" s="11">
        <f t="shared" si="32"/>
        <v>812500.00000000012</v>
      </c>
      <c r="I181" s="15">
        <v>1.3434999999999999</v>
      </c>
      <c r="J181" s="15">
        <v>0.1285</v>
      </c>
      <c r="K181" s="15">
        <v>0.9677</v>
      </c>
      <c r="L181" s="8">
        <v>0.05</v>
      </c>
      <c r="M181" s="8">
        <f t="shared" si="33"/>
        <v>4.6917837638531745E-2</v>
      </c>
      <c r="N181" s="8">
        <f t="shared" si="34"/>
        <v>4.7328270240036639E-3</v>
      </c>
      <c r="O181" s="11">
        <f t="shared" si="35"/>
        <v>33309.156319815491</v>
      </c>
      <c r="P181" s="11">
        <f t="shared" si="36"/>
        <v>4231.6831884950589</v>
      </c>
      <c r="Q181" s="17">
        <f t="shared" si="39"/>
        <v>1.3482006153057176</v>
      </c>
      <c r="R181" s="10">
        <f t="shared" si="37"/>
        <v>0.17127896677208612</v>
      </c>
      <c r="S181" s="15">
        <v>9.3415999999999997</v>
      </c>
      <c r="T181" s="15">
        <v>48.2</v>
      </c>
      <c r="U181" s="20">
        <f t="shared" si="40"/>
        <v>0.99651341554635642</v>
      </c>
      <c r="V181" s="5">
        <f t="shared" si="38"/>
        <v>0.15846735699692424</v>
      </c>
    </row>
    <row r="182" spans="2:22" x14ac:dyDescent="0.2">
      <c r="B182" s="34" t="s">
        <v>47</v>
      </c>
      <c r="C182" s="35">
        <v>0.05</v>
      </c>
      <c r="D182" s="15">
        <v>33.761899999999997</v>
      </c>
      <c r="E182" s="46">
        <v>2.6</v>
      </c>
      <c r="F182" s="17">
        <f t="shared" si="28"/>
        <v>1.6880949999999999</v>
      </c>
      <c r="G182" s="18">
        <f t="shared" si="31"/>
        <v>10550593.75</v>
      </c>
      <c r="H182" s="11">
        <f t="shared" si="32"/>
        <v>812500.00000000012</v>
      </c>
      <c r="I182" s="15">
        <v>1.1563000000000001</v>
      </c>
      <c r="J182" s="15">
        <v>6.7199999999999996E-2</v>
      </c>
      <c r="K182" s="15">
        <v>1.0629</v>
      </c>
      <c r="L182" s="8">
        <v>0.05</v>
      </c>
      <c r="M182" s="8">
        <f t="shared" si="33"/>
        <v>3.9048745671425134E-2</v>
      </c>
      <c r="N182" s="8">
        <f t="shared" si="34"/>
        <v>3.601112180946742E-3</v>
      </c>
      <c r="O182" s="11">
        <f t="shared" si="35"/>
        <v>27967.718742309607</v>
      </c>
      <c r="P182" s="11">
        <f t="shared" si="36"/>
        <v>3360.2285524836948</v>
      </c>
      <c r="Q182" s="17">
        <f t="shared" si="39"/>
        <v>1.1320039227366394</v>
      </c>
      <c r="R182" s="10">
        <f t="shared" si="37"/>
        <v>0.13600651299989011</v>
      </c>
      <c r="S182" s="15">
        <v>9.2905999999999995</v>
      </c>
      <c r="T182" s="15">
        <v>48.489199999999997</v>
      </c>
      <c r="U182" s="20">
        <f t="shared" si="40"/>
        <v>1.0214628914046733</v>
      </c>
      <c r="V182" s="5">
        <f t="shared" si="38"/>
        <v>0.13632891376402972</v>
      </c>
    </row>
    <row r="183" spans="2:22" x14ac:dyDescent="0.2">
      <c r="B183" s="34" t="s">
        <v>47</v>
      </c>
      <c r="C183" s="35">
        <v>0.05</v>
      </c>
      <c r="D183" s="15">
        <v>33.857100000000003</v>
      </c>
      <c r="E183" s="46">
        <v>2.6</v>
      </c>
      <c r="F183" s="17">
        <f t="shared" si="28"/>
        <v>1.6928550000000002</v>
      </c>
      <c r="G183" s="18">
        <f t="shared" si="31"/>
        <v>10580343.750000002</v>
      </c>
      <c r="H183" s="11">
        <f t="shared" si="32"/>
        <v>812500</v>
      </c>
      <c r="I183" s="15">
        <v>1.1385000000000001</v>
      </c>
      <c r="J183" s="15">
        <v>2.2200000000000001E-2</v>
      </c>
      <c r="K183" s="15">
        <v>1.1476</v>
      </c>
      <c r="L183" s="8">
        <v>0.05</v>
      </c>
      <c r="M183" s="8">
        <f t="shared" si="33"/>
        <v>3.3591768719306248E-2</v>
      </c>
      <c r="N183" s="8">
        <f t="shared" si="34"/>
        <v>2.8774084549933734E-3</v>
      </c>
      <c r="O183" s="11">
        <f t="shared" si="35"/>
        <v>24232.02153785124</v>
      </c>
      <c r="P183" s="11">
        <f t="shared" si="36"/>
        <v>2787.6868817200739</v>
      </c>
      <c r="Q183" s="17">
        <f t="shared" si="39"/>
        <v>0.98080017499564842</v>
      </c>
      <c r="R183" s="10">
        <f t="shared" si="37"/>
        <v>0.11283267378882382</v>
      </c>
      <c r="S183" s="15">
        <v>9.2393000000000001</v>
      </c>
      <c r="T183" s="15">
        <v>48.7</v>
      </c>
      <c r="U183" s="20">
        <f t="shared" si="40"/>
        <v>1.1607869054520217</v>
      </c>
      <c r="V183" s="5">
        <f t="shared" si="38"/>
        <v>0.13544328730872784</v>
      </c>
    </row>
    <row r="184" spans="2:22" x14ac:dyDescent="0.2">
      <c r="B184" s="34" t="s">
        <v>47</v>
      </c>
      <c r="C184" s="35">
        <v>0.05</v>
      </c>
      <c r="D184" s="15">
        <v>33.952399999999997</v>
      </c>
      <c r="E184" s="46">
        <v>2.6</v>
      </c>
      <c r="F184" s="17">
        <f t="shared" si="28"/>
        <v>1.6976199999999999</v>
      </c>
      <c r="G184" s="18">
        <f t="shared" si="31"/>
        <v>10610125</v>
      </c>
      <c r="H184" s="11">
        <f t="shared" si="32"/>
        <v>812500.00000000012</v>
      </c>
      <c r="I184" s="15">
        <v>0.91600000000000004</v>
      </c>
      <c r="J184" s="15">
        <v>1.55E-2</v>
      </c>
      <c r="K184" s="15">
        <v>1.2564</v>
      </c>
      <c r="L184" s="8">
        <v>0.05</v>
      </c>
      <c r="M184" s="8">
        <f t="shared" si="33"/>
        <v>2.8104837219709133E-2</v>
      </c>
      <c r="N184" s="8">
        <f t="shared" si="34"/>
        <v>2.2052008499618449E-3</v>
      </c>
      <c r="O184" s="11">
        <f t="shared" si="35"/>
        <v>20414.486932954766</v>
      </c>
      <c r="P184" s="11">
        <f t="shared" si="36"/>
        <v>2238.2195129224042</v>
      </c>
      <c r="Q184" s="17">
        <f t="shared" si="39"/>
        <v>0.82628402772804299</v>
      </c>
      <c r="R184" s="10">
        <f t="shared" si="37"/>
        <v>9.0592775618159621E-2</v>
      </c>
      <c r="S184" s="15">
        <v>9.1877999999999993</v>
      </c>
      <c r="T184" s="15">
        <v>48.9</v>
      </c>
      <c r="U184" s="20">
        <f t="shared" si="40"/>
        <v>1.1085776431121883</v>
      </c>
      <c r="V184" s="5">
        <f t="shared" si="38"/>
        <v>0.12298217089883055</v>
      </c>
    </row>
    <row r="185" spans="2:22" x14ac:dyDescent="0.2">
      <c r="B185" s="34" t="s">
        <v>47</v>
      </c>
      <c r="C185" s="55">
        <v>0.25</v>
      </c>
      <c r="D185" s="15">
        <v>34.047600000000003</v>
      </c>
      <c r="E185" s="46">
        <v>2.6</v>
      </c>
      <c r="F185" s="17">
        <f t="shared" si="28"/>
        <v>8.5119000000000007</v>
      </c>
      <c r="G185" s="18">
        <f t="shared" si="31"/>
        <v>53199375</v>
      </c>
      <c r="H185" s="11">
        <f t="shared" si="32"/>
        <v>4062500</v>
      </c>
      <c r="I185" s="15">
        <v>25.416499999999999</v>
      </c>
      <c r="J185" s="15">
        <v>2.3389000000000002</v>
      </c>
      <c r="K185" s="15">
        <v>0.37269999999999998</v>
      </c>
      <c r="L185" s="8">
        <v>0.05</v>
      </c>
      <c r="M185" s="8">
        <f t="shared" si="33"/>
        <v>0.27672208843366364</v>
      </c>
      <c r="N185" s="8">
        <f t="shared" si="34"/>
        <v>6.2869432152331525E-2</v>
      </c>
      <c r="O185" s="11">
        <f t="shared" si="35"/>
        <v>964548.88988851628</v>
      </c>
      <c r="P185" s="11">
        <f t="shared" si="36"/>
        <v>231186.59944189448</v>
      </c>
      <c r="Q185" s="17">
        <f t="shared" si="39"/>
        <v>39.040478670621212</v>
      </c>
      <c r="R185" s="10">
        <f t="shared" si="37"/>
        <v>9.3573644623528871</v>
      </c>
      <c r="S185" s="15">
        <v>9.6930999999999994</v>
      </c>
      <c r="T185" s="15">
        <v>46.8</v>
      </c>
      <c r="U185" s="20">
        <f t="shared" si="40"/>
        <v>0.65102941524962532</v>
      </c>
      <c r="V185" s="5">
        <f t="shared" si="38"/>
        <v>0.16714660911100071</v>
      </c>
    </row>
    <row r="186" spans="2:22" x14ac:dyDescent="0.2">
      <c r="B186" s="34" t="s">
        <v>47</v>
      </c>
      <c r="C186" s="55">
        <v>0.25</v>
      </c>
      <c r="D186" s="15">
        <v>34.142899999999997</v>
      </c>
      <c r="E186" s="46">
        <v>2.6</v>
      </c>
      <c r="F186" s="17">
        <f t="shared" si="28"/>
        <v>8.5357249999999993</v>
      </c>
      <c r="G186" s="18">
        <f t="shared" si="31"/>
        <v>53348281.249999993</v>
      </c>
      <c r="H186" s="11">
        <f t="shared" si="32"/>
        <v>4062499.9999999995</v>
      </c>
      <c r="I186" s="15">
        <v>20.932400000000001</v>
      </c>
      <c r="J186" s="15">
        <v>1.591</v>
      </c>
      <c r="K186" s="15">
        <v>0.4864</v>
      </c>
      <c r="L186" s="8">
        <v>0.05</v>
      </c>
      <c r="M186" s="8">
        <f t="shared" si="33"/>
        <v>0.17321162529254075</v>
      </c>
      <c r="N186" s="8">
        <f t="shared" si="34"/>
        <v>3.2331524012957129E-2</v>
      </c>
      <c r="O186" s="11">
        <f t="shared" si="35"/>
        <v>608027.69662344584</v>
      </c>
      <c r="P186" s="11">
        <f t="shared" si="36"/>
        <v>122575.3052669334</v>
      </c>
      <c r="Q186" s="17">
        <f t="shared" si="39"/>
        <v>24.610149438789165</v>
      </c>
      <c r="R186" s="10">
        <f t="shared" si="37"/>
        <v>4.9612815285824432</v>
      </c>
      <c r="S186" s="15">
        <v>9.6434999999999995</v>
      </c>
      <c r="T186" s="15">
        <v>47</v>
      </c>
      <c r="U186" s="20">
        <f t="shared" si="40"/>
        <v>0.850559646216837</v>
      </c>
      <c r="V186" s="5">
        <f t="shared" si="38"/>
        <v>0.18325073745029397</v>
      </c>
    </row>
    <row r="187" spans="2:22" x14ac:dyDescent="0.2">
      <c r="B187" s="34" t="s">
        <v>47</v>
      </c>
      <c r="C187" s="55">
        <v>0.25</v>
      </c>
      <c r="D187" s="15">
        <v>34.238100000000003</v>
      </c>
      <c r="E187" s="46">
        <v>2.6</v>
      </c>
      <c r="F187" s="17">
        <f t="shared" si="28"/>
        <v>8.5595250000000007</v>
      </c>
      <c r="G187" s="18">
        <f t="shared" si="31"/>
        <v>53497031.25</v>
      </c>
      <c r="H187" s="11">
        <f t="shared" si="32"/>
        <v>4062500</v>
      </c>
      <c r="I187" s="15">
        <v>17.835000000000001</v>
      </c>
      <c r="J187" s="15">
        <v>1.1902999999999999</v>
      </c>
      <c r="K187" s="15">
        <v>0.50670000000000004</v>
      </c>
      <c r="L187" s="8">
        <v>0.05</v>
      </c>
      <c r="M187" s="8">
        <f t="shared" si="33"/>
        <v>0.16077065825487302</v>
      </c>
      <c r="N187" s="8">
        <f t="shared" si="34"/>
        <v>2.902956047975748E-2</v>
      </c>
      <c r="O187" s="11">
        <f t="shared" si="35"/>
        <v>568337.75353140442</v>
      </c>
      <c r="P187" s="11">
        <f t="shared" si="36"/>
        <v>111328.1170905285</v>
      </c>
      <c r="Q187" s="17">
        <f t="shared" si="39"/>
        <v>23.003684081805439</v>
      </c>
      <c r="R187" s="10">
        <f t="shared" si="37"/>
        <v>4.5060473619077506</v>
      </c>
      <c r="S187" s="15">
        <v>9.5937000000000001</v>
      </c>
      <c r="T187" s="15">
        <v>47.2</v>
      </c>
      <c r="U187" s="20">
        <f t="shared" si="40"/>
        <v>0.77531059531922697</v>
      </c>
      <c r="V187" s="5">
        <f t="shared" si="38"/>
        <v>0.16044359732647415</v>
      </c>
    </row>
    <row r="188" spans="2:22" x14ac:dyDescent="0.2">
      <c r="B188" s="34" t="s">
        <v>47</v>
      </c>
      <c r="C188" s="55">
        <v>0.25</v>
      </c>
      <c r="D188" s="15">
        <v>34.333300000000001</v>
      </c>
      <c r="E188" s="46">
        <v>2.6</v>
      </c>
      <c r="F188" s="17">
        <f t="shared" si="28"/>
        <v>8.5833250000000003</v>
      </c>
      <c r="G188" s="18">
        <f t="shared" si="31"/>
        <v>53645781.25</v>
      </c>
      <c r="H188" s="11">
        <f t="shared" si="32"/>
        <v>4062500.0000000005</v>
      </c>
      <c r="I188" s="15">
        <v>15.176600000000001</v>
      </c>
      <c r="J188" s="15">
        <v>0.93100000000000005</v>
      </c>
      <c r="K188" s="15">
        <v>0.57999999999999996</v>
      </c>
      <c r="L188" s="8">
        <v>0.05</v>
      </c>
      <c r="M188" s="8">
        <f t="shared" si="33"/>
        <v>0.125208163644418</v>
      </c>
      <c r="N188" s="8">
        <f t="shared" si="34"/>
        <v>2.0175915697651193E-2</v>
      </c>
      <c r="O188" s="11">
        <f t="shared" si="35"/>
        <v>445732.80431318475</v>
      </c>
      <c r="P188" s="11">
        <f t="shared" si="36"/>
        <v>79361.139650450772</v>
      </c>
      <c r="Q188" s="17">
        <f t="shared" si="39"/>
        <v>18.041202703158334</v>
      </c>
      <c r="R188" s="10">
        <f t="shared" si="37"/>
        <v>3.2121719409761798</v>
      </c>
      <c r="S188" s="15">
        <v>9.5436999999999994</v>
      </c>
      <c r="T188" s="15">
        <v>47.4</v>
      </c>
      <c r="U188" s="20">
        <f t="shared" si="40"/>
        <v>0.84121886160855286</v>
      </c>
      <c r="V188" s="5">
        <f t="shared" si="38"/>
        <v>0.15841666761729006</v>
      </c>
    </row>
    <row r="189" spans="2:22" x14ac:dyDescent="0.2">
      <c r="B189" s="34" t="s">
        <v>47</v>
      </c>
      <c r="C189" s="55">
        <v>0.25</v>
      </c>
      <c r="D189" s="15">
        <v>34.428600000000003</v>
      </c>
      <c r="E189" s="46">
        <v>2.6</v>
      </c>
      <c r="F189" s="17">
        <f t="shared" si="28"/>
        <v>8.6071500000000007</v>
      </c>
      <c r="G189" s="18">
        <f t="shared" si="31"/>
        <v>53794687.5</v>
      </c>
      <c r="H189" s="11">
        <f t="shared" si="32"/>
        <v>4062499.9999999995</v>
      </c>
      <c r="I189" s="15">
        <v>11.994999999999999</v>
      </c>
      <c r="J189" s="15">
        <v>0.48880000000000001</v>
      </c>
      <c r="K189" s="15">
        <v>0.67910000000000004</v>
      </c>
      <c r="L189" s="8">
        <v>0.05</v>
      </c>
      <c r="M189" s="8">
        <f t="shared" si="33"/>
        <v>9.2967011748396833E-2</v>
      </c>
      <c r="N189" s="8">
        <f t="shared" si="34"/>
        <v>1.3032700192523712E-2</v>
      </c>
      <c r="O189" s="11">
        <f t="shared" si="35"/>
        <v>333275.39281839406</v>
      </c>
      <c r="P189" s="11">
        <f t="shared" si="36"/>
        <v>53068.552772982031</v>
      </c>
      <c r="Q189" s="17">
        <f t="shared" si="39"/>
        <v>13.489446725995686</v>
      </c>
      <c r="R189" s="10">
        <f t="shared" si="37"/>
        <v>2.1479696097662866</v>
      </c>
      <c r="S189" s="15">
        <v>9.4934999999999992</v>
      </c>
      <c r="T189" s="15">
        <v>47.6</v>
      </c>
      <c r="U189" s="20">
        <f t="shared" si="40"/>
        <v>0.88921363816088028</v>
      </c>
      <c r="V189" s="5">
        <f t="shared" si="38"/>
        <v>0.14615557315032193</v>
      </c>
    </row>
    <row r="190" spans="2:22" x14ac:dyDescent="0.2">
      <c r="B190" s="34" t="s">
        <v>47</v>
      </c>
      <c r="C190" s="55">
        <v>0.25</v>
      </c>
      <c r="D190" s="15">
        <v>34.523800000000001</v>
      </c>
      <c r="E190" s="46">
        <v>2.6</v>
      </c>
      <c r="F190" s="17">
        <f t="shared" si="28"/>
        <v>8.6309500000000003</v>
      </c>
      <c r="G190" s="18">
        <f t="shared" si="31"/>
        <v>53943437.5</v>
      </c>
      <c r="H190" s="11">
        <f t="shared" si="32"/>
        <v>4062500</v>
      </c>
      <c r="I190" s="15">
        <v>11.0802</v>
      </c>
      <c r="J190" s="15">
        <v>0.67559999999999998</v>
      </c>
      <c r="K190" s="15">
        <v>0.74460000000000004</v>
      </c>
      <c r="L190" s="8">
        <v>0.05</v>
      </c>
      <c r="M190" s="8">
        <f t="shared" si="33"/>
        <v>7.7958054221563766E-2</v>
      </c>
      <c r="N190" s="8">
        <f t="shared" si="34"/>
        <v>1.005064877635954E-2</v>
      </c>
      <c r="O190" s="11">
        <f t="shared" si="35"/>
        <v>281420.3774759681</v>
      </c>
      <c r="P190" s="11">
        <f t="shared" si="36"/>
        <v>42018.425983643334</v>
      </c>
      <c r="Q190" s="17">
        <f t="shared" si="39"/>
        <v>11.390595499621142</v>
      </c>
      <c r="R190" s="10">
        <f t="shared" si="37"/>
        <v>1.7007115767632113</v>
      </c>
      <c r="S190" s="15">
        <v>9.4430999999999994</v>
      </c>
      <c r="T190" s="15">
        <v>47.8</v>
      </c>
      <c r="U190" s="20">
        <f t="shared" si="40"/>
        <v>0.97274984441055201</v>
      </c>
      <c r="V190" s="5">
        <f t="shared" si="38"/>
        <v>0.15688371664565948</v>
      </c>
    </row>
    <row r="191" spans="2:22" x14ac:dyDescent="0.2">
      <c r="B191" s="34" t="s">
        <v>47</v>
      </c>
      <c r="C191" s="35">
        <v>0.25</v>
      </c>
      <c r="D191" s="15">
        <v>34.619</v>
      </c>
      <c r="E191" s="46">
        <v>2.6</v>
      </c>
      <c r="F191" s="17">
        <f t="shared" si="28"/>
        <v>8.6547499999999999</v>
      </c>
      <c r="G191" s="18">
        <f t="shared" si="31"/>
        <v>54092187.5</v>
      </c>
      <c r="H191" s="11">
        <f t="shared" si="32"/>
        <v>4062500</v>
      </c>
      <c r="I191" s="15">
        <v>8.6731999999999996</v>
      </c>
      <c r="J191" s="15">
        <v>0.45469999999999999</v>
      </c>
      <c r="K191" s="15">
        <v>0.81499999999999995</v>
      </c>
      <c r="L191" s="8">
        <v>0.05</v>
      </c>
      <c r="M191" s="8">
        <f t="shared" si="33"/>
        <v>6.5504182280454293E-2</v>
      </c>
      <c r="N191" s="8">
        <f t="shared" si="34"/>
        <v>7.7681401009811121E-3</v>
      </c>
      <c r="O191" s="11">
        <f t="shared" si="35"/>
        <v>238107.37506853996</v>
      </c>
      <c r="P191" s="11">
        <f t="shared" si="36"/>
        <v>33423.428020019302</v>
      </c>
      <c r="Q191" s="17">
        <f t="shared" si="39"/>
        <v>9.6374854557713103</v>
      </c>
      <c r="R191" s="10">
        <f t="shared" si="37"/>
        <v>1.3528258052999522</v>
      </c>
      <c r="S191" s="15">
        <v>9.3925000000000001</v>
      </c>
      <c r="T191" s="15">
        <v>48</v>
      </c>
      <c r="U191" s="20">
        <f t="shared" si="40"/>
        <v>0.89994428938994064</v>
      </c>
      <c r="V191" s="5">
        <f t="shared" si="38"/>
        <v>0.13484924755877417</v>
      </c>
    </row>
    <row r="192" spans="2:22" x14ac:dyDescent="0.2">
      <c r="B192" s="34" t="s">
        <v>47</v>
      </c>
      <c r="C192" s="35">
        <v>0.25</v>
      </c>
      <c r="D192" s="15">
        <v>34.714300000000001</v>
      </c>
      <c r="E192" s="46">
        <v>2.6</v>
      </c>
      <c r="F192" s="17">
        <f t="shared" si="28"/>
        <v>8.6785750000000004</v>
      </c>
      <c r="G192" s="18">
        <f t="shared" si="31"/>
        <v>54241093.75</v>
      </c>
      <c r="H192" s="11">
        <f t="shared" si="32"/>
        <v>4062500</v>
      </c>
      <c r="I192" s="15">
        <v>6.4077999999999999</v>
      </c>
      <c r="J192" s="15">
        <v>0.27310000000000001</v>
      </c>
      <c r="K192" s="15">
        <v>0.9677</v>
      </c>
      <c r="L192" s="8">
        <v>0.05</v>
      </c>
      <c r="M192" s="8">
        <f t="shared" si="33"/>
        <v>4.6917837638531745E-2</v>
      </c>
      <c r="N192" s="8">
        <f t="shared" si="34"/>
        <v>4.7328270240036639E-3</v>
      </c>
      <c r="O192" s="11">
        <f t="shared" si="35"/>
        <v>171728.15352157634</v>
      </c>
      <c r="P192" s="11">
        <f t="shared" si="36"/>
        <v>21575.848356831277</v>
      </c>
      <c r="Q192" s="17">
        <f t="shared" si="39"/>
        <v>6.9507615269550129</v>
      </c>
      <c r="R192" s="10">
        <f t="shared" si="37"/>
        <v>0.87329056764845459</v>
      </c>
      <c r="S192" s="15">
        <v>9.3415999999999997</v>
      </c>
      <c r="T192" s="15">
        <v>48.2</v>
      </c>
      <c r="U192" s="20">
        <f t="shared" si="40"/>
        <v>0.92188459856529226</v>
      </c>
      <c r="V192" s="5">
        <f t="shared" si="38"/>
        <v>0.12230791270193232</v>
      </c>
    </row>
    <row r="193" spans="2:22" x14ac:dyDescent="0.2">
      <c r="B193" s="34" t="s">
        <v>47</v>
      </c>
      <c r="C193" s="35">
        <v>0.25</v>
      </c>
      <c r="D193" s="15">
        <v>34.8095</v>
      </c>
      <c r="E193" s="46">
        <v>2.6</v>
      </c>
      <c r="F193" s="17">
        <f t="shared" si="28"/>
        <v>8.702375</v>
      </c>
      <c r="G193" s="18">
        <f t="shared" si="31"/>
        <v>54389843.75</v>
      </c>
      <c r="H193" s="11">
        <f t="shared" si="32"/>
        <v>4062500</v>
      </c>
      <c r="I193" s="15">
        <v>5.4939</v>
      </c>
      <c r="J193" s="15">
        <v>0.14610000000000001</v>
      </c>
      <c r="K193" s="15">
        <v>1.0629</v>
      </c>
      <c r="L193" s="8">
        <v>0.05</v>
      </c>
      <c r="M193" s="8">
        <f t="shared" si="33"/>
        <v>3.9048745671425134E-2</v>
      </c>
      <c r="N193" s="8">
        <f t="shared" si="34"/>
        <v>3.601112180946742E-3</v>
      </c>
      <c r="O193" s="11">
        <f t="shared" si="35"/>
        <v>144177.65373992966</v>
      </c>
      <c r="P193" s="11">
        <f t="shared" si="36"/>
        <v>17110.209917909644</v>
      </c>
      <c r="Q193" s="17">
        <f t="shared" si="39"/>
        <v>5.8356446983879833</v>
      </c>
      <c r="R193" s="10">
        <f t="shared" si="37"/>
        <v>0.69254217422531084</v>
      </c>
      <c r="S193" s="15">
        <v>9.2905999999999995</v>
      </c>
      <c r="T193" s="15">
        <v>48.489199999999997</v>
      </c>
      <c r="U193" s="20">
        <f t="shared" si="40"/>
        <v>0.941438398660154</v>
      </c>
      <c r="V193" s="5">
        <f t="shared" si="38"/>
        <v>0.11449543672852501</v>
      </c>
    </row>
    <row r="194" spans="2:22" x14ac:dyDescent="0.2">
      <c r="B194" s="34" t="s">
        <v>47</v>
      </c>
      <c r="C194" s="35">
        <v>0.25</v>
      </c>
      <c r="D194" s="15">
        <v>34.904800000000002</v>
      </c>
      <c r="E194" s="46">
        <v>2.6</v>
      </c>
      <c r="F194" s="17">
        <f t="shared" ref="F194:F195" si="41">C194*D194</f>
        <v>8.7262000000000004</v>
      </c>
      <c r="G194" s="18">
        <f t="shared" si="31"/>
        <v>54538750</v>
      </c>
      <c r="H194" s="11">
        <f t="shared" si="32"/>
        <v>4062500</v>
      </c>
      <c r="I194" s="15">
        <v>4.5747999999999998</v>
      </c>
      <c r="J194" s="15">
        <v>7.2599999999999998E-2</v>
      </c>
      <c r="K194" s="15">
        <v>1.1476</v>
      </c>
      <c r="L194" s="8">
        <v>0.05</v>
      </c>
      <c r="M194" s="8">
        <f t="shared" si="33"/>
        <v>3.3591768719306248E-2</v>
      </c>
      <c r="N194" s="8">
        <f t="shared" si="34"/>
        <v>2.8774084549933734E-3</v>
      </c>
      <c r="O194" s="11">
        <f t="shared" si="35"/>
        <v>124909.37873804756</v>
      </c>
      <c r="P194" s="11">
        <f t="shared" si="36"/>
        <v>14179.182789439608</v>
      </c>
      <c r="Q194" s="17">
        <f t="shared" si="39"/>
        <v>5.0557540291679013</v>
      </c>
      <c r="R194" s="10">
        <f t="shared" si="37"/>
        <v>0.57390775010060691</v>
      </c>
      <c r="S194" s="15">
        <v>9.2393000000000001</v>
      </c>
      <c r="T194" s="15">
        <v>48.7</v>
      </c>
      <c r="U194" s="20">
        <f t="shared" si="40"/>
        <v>0.90486997065261521</v>
      </c>
      <c r="V194" s="5">
        <f t="shared" si="38"/>
        <v>0.10371590147582771</v>
      </c>
    </row>
    <row r="195" spans="2:22" x14ac:dyDescent="0.2">
      <c r="B195" s="37" t="s">
        <v>47</v>
      </c>
      <c r="C195" s="51">
        <v>0.25</v>
      </c>
      <c r="D195" s="41">
        <v>35</v>
      </c>
      <c r="E195" s="53">
        <v>2.6</v>
      </c>
      <c r="F195" s="39">
        <f t="shared" si="41"/>
        <v>8.75</v>
      </c>
      <c r="G195" s="40">
        <f t="shared" si="31"/>
        <v>54687500</v>
      </c>
      <c r="H195" s="11">
        <f t="shared" si="32"/>
        <v>4062500</v>
      </c>
      <c r="I195" s="41">
        <v>4.0458999999999996</v>
      </c>
      <c r="J195" s="41">
        <v>0.1158</v>
      </c>
      <c r="K195" s="41">
        <v>1.2564</v>
      </c>
      <c r="L195" s="8">
        <v>0.05</v>
      </c>
      <c r="M195" s="8">
        <f t="shared" si="33"/>
        <v>2.8104837219709133E-2</v>
      </c>
      <c r="N195" s="8">
        <f t="shared" si="34"/>
        <v>2.2052008499618449E-3</v>
      </c>
      <c r="O195" s="11">
        <f t="shared" si="35"/>
        <v>105221.87572210166</v>
      </c>
      <c r="P195" s="11">
        <f t="shared" si="36"/>
        <v>11369.257110847511</v>
      </c>
      <c r="Q195" s="39">
        <f t="shared" si="39"/>
        <v>4.2588949485870673</v>
      </c>
      <c r="R195" s="10">
        <f t="shared" si="37"/>
        <v>0.46017495265393216</v>
      </c>
      <c r="S195" s="41">
        <v>9.1877999999999993</v>
      </c>
      <c r="T195" s="41">
        <v>48.9</v>
      </c>
      <c r="U195" s="33">
        <f t="shared" si="40"/>
        <v>0.94998821263301392</v>
      </c>
      <c r="V195" s="5">
        <f t="shared" si="38"/>
        <v>0.10618669464836163</v>
      </c>
    </row>
  </sheetData>
  <phoneticPr fontId="3" type="noConversion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D2C9B-6D93-9A4F-9157-84D9126FE366}">
  <dimension ref="B2:V116"/>
  <sheetViews>
    <sheetView topLeftCell="A28" workbookViewId="0">
      <selection activeCell="H70" sqref="H70:I72"/>
    </sheetView>
  </sheetViews>
  <sheetFormatPr baseColWidth="10" defaultRowHeight="16" x14ac:dyDescent="0.2"/>
  <cols>
    <col min="6" max="6" width="11.5" bestFit="1" customWidth="1"/>
    <col min="19" max="20" width="11.6640625" bestFit="1" customWidth="1"/>
  </cols>
  <sheetData>
    <row r="2" spans="2:21" x14ac:dyDescent="0.2">
      <c r="B2" t="s">
        <v>0</v>
      </c>
      <c r="C2" t="s">
        <v>1</v>
      </c>
      <c r="D2" t="s">
        <v>3</v>
      </c>
    </row>
    <row r="3" spans="2:21" x14ac:dyDescent="0.2">
      <c r="B3">
        <v>1</v>
      </c>
      <c r="C3" t="s">
        <v>2</v>
      </c>
      <c r="D3">
        <v>3</v>
      </c>
    </row>
    <row r="4" spans="2:21" x14ac:dyDescent="0.2">
      <c r="B4">
        <v>2</v>
      </c>
      <c r="C4" t="s">
        <v>2</v>
      </c>
      <c r="D4">
        <v>3</v>
      </c>
    </row>
    <row r="5" spans="2:21" x14ac:dyDescent="0.2">
      <c r="B5" s="8">
        <v>3</v>
      </c>
      <c r="C5" s="8" t="s">
        <v>2</v>
      </c>
      <c r="D5" s="8">
        <v>4</v>
      </c>
    </row>
    <row r="6" spans="2:21" x14ac:dyDescent="0.2">
      <c r="B6" s="15">
        <v>4</v>
      </c>
      <c r="C6" s="15" t="s">
        <v>2</v>
      </c>
      <c r="D6" s="15">
        <v>4</v>
      </c>
    </row>
    <row r="7" spans="2:21" x14ac:dyDescent="0.2">
      <c r="B7" s="8">
        <v>6</v>
      </c>
      <c r="C7" s="8" t="s">
        <v>2</v>
      </c>
      <c r="D7" s="8">
        <v>5</v>
      </c>
    </row>
    <row r="8" spans="2:21" x14ac:dyDescent="0.2">
      <c r="B8">
        <v>9</v>
      </c>
      <c r="C8" t="s">
        <v>2</v>
      </c>
      <c r="D8">
        <v>5</v>
      </c>
    </row>
    <row r="9" spans="2:21" x14ac:dyDescent="0.2">
      <c r="B9" s="8">
        <v>11</v>
      </c>
      <c r="C9" s="8" t="s">
        <v>2</v>
      </c>
      <c r="D9" s="8">
        <v>6</v>
      </c>
    </row>
    <row r="10" spans="2:21" x14ac:dyDescent="0.2">
      <c r="B10" s="8">
        <v>13</v>
      </c>
      <c r="C10" s="8" t="s">
        <v>2</v>
      </c>
      <c r="D10" s="8">
        <v>8</v>
      </c>
    </row>
    <row r="11" spans="2:21" x14ac:dyDescent="0.2">
      <c r="B11" s="8">
        <v>16</v>
      </c>
      <c r="C11" s="8" t="s">
        <v>2</v>
      </c>
      <c r="D11" s="8">
        <v>10</v>
      </c>
    </row>
    <row r="13" spans="2:21" x14ac:dyDescent="0.2">
      <c r="C13" s="112" t="s">
        <v>85</v>
      </c>
      <c r="D13" s="113">
        <v>3</v>
      </c>
      <c r="E13" s="113"/>
      <c r="F13" s="113"/>
      <c r="G13" s="113"/>
      <c r="H13" s="113">
        <v>4</v>
      </c>
      <c r="I13" s="113"/>
      <c r="J13" s="113"/>
      <c r="K13" s="113"/>
      <c r="L13" s="113">
        <v>5</v>
      </c>
      <c r="M13" s="113"/>
      <c r="N13" s="113"/>
      <c r="O13" s="113"/>
      <c r="P13" s="113">
        <v>6</v>
      </c>
      <c r="Q13" s="113"/>
      <c r="R13" s="113">
        <v>8</v>
      </c>
      <c r="S13" s="113"/>
      <c r="T13" s="113">
        <v>10</v>
      </c>
      <c r="U13" s="113"/>
    </row>
    <row r="14" spans="2:21" x14ac:dyDescent="0.2">
      <c r="C14" s="112" t="s">
        <v>86</v>
      </c>
      <c r="D14" s="113">
        <v>1</v>
      </c>
      <c r="E14" s="113"/>
      <c r="F14" s="113">
        <v>2</v>
      </c>
      <c r="G14" s="113"/>
      <c r="H14" s="113">
        <v>3</v>
      </c>
      <c r="I14" s="113"/>
      <c r="J14" s="113">
        <v>4</v>
      </c>
      <c r="K14" s="113"/>
      <c r="L14" s="113">
        <v>6</v>
      </c>
      <c r="M14" s="113"/>
      <c r="N14" s="113">
        <v>9</v>
      </c>
      <c r="O14" s="113"/>
      <c r="P14" s="113">
        <v>11</v>
      </c>
      <c r="Q14" s="113"/>
      <c r="R14" s="113">
        <v>13</v>
      </c>
      <c r="S14" s="113"/>
      <c r="T14" s="113">
        <v>16</v>
      </c>
      <c r="U14" s="113"/>
    </row>
    <row r="15" spans="2:21" x14ac:dyDescent="0.2">
      <c r="C15" s="112" t="s">
        <v>83</v>
      </c>
      <c r="D15" s="112" t="s">
        <v>87</v>
      </c>
      <c r="E15" s="112" t="s">
        <v>88</v>
      </c>
      <c r="F15" s="112" t="s">
        <v>87</v>
      </c>
      <c r="G15" s="112" t="s">
        <v>88</v>
      </c>
      <c r="H15" s="112" t="s">
        <v>87</v>
      </c>
      <c r="I15" s="112" t="s">
        <v>88</v>
      </c>
      <c r="J15" s="112" t="s">
        <v>87</v>
      </c>
      <c r="K15" s="112" t="s">
        <v>88</v>
      </c>
      <c r="L15" s="112" t="s">
        <v>87</v>
      </c>
      <c r="M15" s="112" t="s">
        <v>88</v>
      </c>
      <c r="N15" s="112" t="s">
        <v>87</v>
      </c>
      <c r="O15" s="112" t="s">
        <v>88</v>
      </c>
      <c r="P15" s="112" t="s">
        <v>87</v>
      </c>
      <c r="Q15" s="112" t="s">
        <v>88</v>
      </c>
      <c r="R15" s="112" t="s">
        <v>87</v>
      </c>
      <c r="S15" s="112" t="s">
        <v>88</v>
      </c>
      <c r="T15" s="112" t="s">
        <v>87</v>
      </c>
      <c r="U15" s="112" t="s">
        <v>88</v>
      </c>
    </row>
    <row r="16" spans="2:21" x14ac:dyDescent="0.2">
      <c r="C16" s="112">
        <v>1</v>
      </c>
      <c r="D16" s="112">
        <v>0.91869999999999996</v>
      </c>
      <c r="E16" s="112">
        <v>8.3999999999999995E-3</v>
      </c>
      <c r="F16" s="112">
        <v>0.91620000000000001</v>
      </c>
      <c r="G16" s="112">
        <v>1.0500000000000001E-2</v>
      </c>
      <c r="H16" s="112">
        <v>0.74250000000000005</v>
      </c>
      <c r="I16" s="112">
        <v>5.7000000000000002E-3</v>
      </c>
      <c r="J16" s="112">
        <v>0.72560000000000002</v>
      </c>
      <c r="K16" s="112">
        <v>6.4000000000000003E-3</v>
      </c>
      <c r="L16" s="112">
        <v>0.58699999999999997</v>
      </c>
      <c r="M16" s="112">
        <v>8.3000000000000001E-3</v>
      </c>
      <c r="N16" s="112">
        <v>0.59830000000000005</v>
      </c>
      <c r="O16" s="112">
        <v>1.5900000000000001E-2</v>
      </c>
      <c r="P16" s="112">
        <v>0.49320000000000003</v>
      </c>
      <c r="Q16" s="112">
        <v>6.7000000000000002E-3</v>
      </c>
      <c r="R16" s="112">
        <v>0.34429999999999999</v>
      </c>
      <c r="S16" s="112">
        <v>7.7999999999999996E-3</v>
      </c>
      <c r="T16" s="112">
        <v>0.36409999999999998</v>
      </c>
      <c r="U16" s="112">
        <v>3.3999999999999998E-3</v>
      </c>
    </row>
    <row r="17" spans="3:21" x14ac:dyDescent="0.2">
      <c r="C17" s="112">
        <v>2</v>
      </c>
      <c r="D17" s="112">
        <v>1.1382000000000001</v>
      </c>
      <c r="E17" s="112">
        <v>4.3299999999999998E-2</v>
      </c>
      <c r="F17" s="112">
        <v>1.1716</v>
      </c>
      <c r="G17" s="112">
        <v>3.1699999999999999E-2</v>
      </c>
      <c r="H17" s="112">
        <v>0.88480000000000003</v>
      </c>
      <c r="I17" s="112">
        <v>1.49E-2</v>
      </c>
      <c r="J17" s="112">
        <v>0.90090000000000003</v>
      </c>
      <c r="K17" s="112">
        <v>1.9900000000000001E-2</v>
      </c>
      <c r="L17" s="112">
        <v>0.72170000000000001</v>
      </c>
      <c r="M17" s="112">
        <v>6.1000000000000004E-3</v>
      </c>
      <c r="N17" s="112">
        <v>0.72540000000000004</v>
      </c>
      <c r="O17" s="112">
        <v>8.8000000000000005E-3</v>
      </c>
      <c r="P17" s="112">
        <v>0.60350000000000004</v>
      </c>
      <c r="Q17" s="112">
        <v>6.6E-3</v>
      </c>
      <c r="R17" s="112">
        <v>0.47460000000000002</v>
      </c>
      <c r="S17" s="112">
        <v>4.4999999999999997E-3</v>
      </c>
      <c r="T17" s="112">
        <v>0.42170000000000002</v>
      </c>
      <c r="U17" s="112">
        <v>3.8E-3</v>
      </c>
    </row>
    <row r="18" spans="3:21" x14ac:dyDescent="0.2">
      <c r="C18" s="112">
        <v>3</v>
      </c>
      <c r="D18" s="112">
        <v>1.4662999999999999</v>
      </c>
      <c r="E18" s="112">
        <v>9.1999999999999998E-3</v>
      </c>
      <c r="F18" s="112">
        <v>1.4510000000000001</v>
      </c>
      <c r="G18" s="112">
        <v>1.34E-2</v>
      </c>
      <c r="H18" s="112">
        <v>1.1002000000000001</v>
      </c>
      <c r="I18" s="112">
        <v>6.7999999999999996E-3</v>
      </c>
      <c r="J18" s="112">
        <v>1.111</v>
      </c>
      <c r="K18" s="112">
        <v>6.1999999999999998E-3</v>
      </c>
      <c r="L18" s="112">
        <v>0.88329999999999997</v>
      </c>
      <c r="M18" s="112">
        <v>1.0200000000000001E-2</v>
      </c>
      <c r="N18" s="112">
        <v>0.85509999999999997</v>
      </c>
      <c r="O18" s="112">
        <v>5.5999999999999999E-3</v>
      </c>
      <c r="P18" s="112">
        <v>0.73640000000000005</v>
      </c>
      <c r="Q18" s="112">
        <v>5.0000000000000001E-3</v>
      </c>
      <c r="R18" s="112">
        <v>0.57269999999999999</v>
      </c>
      <c r="S18" s="112">
        <v>4.0000000000000001E-3</v>
      </c>
      <c r="T18" s="112">
        <v>0.4819</v>
      </c>
      <c r="U18" s="112">
        <v>3.5999999999999999E-3</v>
      </c>
    </row>
    <row r="19" spans="3:21" x14ac:dyDescent="0.2">
      <c r="C19" s="112">
        <v>4</v>
      </c>
      <c r="D19" s="112">
        <v>1.8663000000000001</v>
      </c>
      <c r="E19" s="112">
        <v>6.5699999999999995E-2</v>
      </c>
      <c r="F19" s="112">
        <v>1.841</v>
      </c>
      <c r="G19" s="112">
        <v>2.7799999999999998E-2</v>
      </c>
      <c r="H19" s="112">
        <v>1.2826</v>
      </c>
      <c r="I19" s="112">
        <v>2.5100000000000001E-2</v>
      </c>
      <c r="J19" s="112">
        <v>1.2823</v>
      </c>
      <c r="K19" s="112">
        <v>2.18E-2</v>
      </c>
      <c r="L19" s="112">
        <v>1.0357000000000001</v>
      </c>
      <c r="M19" s="112">
        <v>1.1299999999999999E-2</v>
      </c>
      <c r="N19" s="112">
        <v>1.0277000000000001</v>
      </c>
      <c r="O19" s="112">
        <v>1.2999999999999999E-2</v>
      </c>
      <c r="P19" s="112">
        <v>0.88560000000000005</v>
      </c>
      <c r="Q19" s="112">
        <v>7.1000000000000004E-3</v>
      </c>
      <c r="R19" s="112">
        <v>0.66449999999999998</v>
      </c>
      <c r="S19" s="112">
        <v>4.4000000000000003E-3</v>
      </c>
      <c r="T19" s="112">
        <v>0.55020000000000002</v>
      </c>
      <c r="U19" s="112">
        <v>4.4000000000000003E-3</v>
      </c>
    </row>
    <row r="20" spans="3:21" x14ac:dyDescent="0.2">
      <c r="C20" s="112">
        <v>5</v>
      </c>
      <c r="D20" s="112">
        <v>2.1436000000000002</v>
      </c>
      <c r="E20" s="112">
        <v>2.6599999999999999E-2</v>
      </c>
      <c r="F20" s="112">
        <v>2.1208</v>
      </c>
      <c r="G20" s="112">
        <v>1.0699999999999999E-2</v>
      </c>
      <c r="H20" s="112">
        <v>1.5315000000000001</v>
      </c>
      <c r="I20" s="112">
        <v>4.8999999999999998E-3</v>
      </c>
      <c r="J20" s="112">
        <v>1.5430999999999999</v>
      </c>
      <c r="K20" s="112">
        <v>6.4999999999999997E-3</v>
      </c>
      <c r="L20" s="112">
        <v>1.2110000000000001</v>
      </c>
      <c r="M20" s="112">
        <v>7.6E-3</v>
      </c>
      <c r="N20" s="112">
        <v>1.1836</v>
      </c>
      <c r="O20" s="112">
        <v>1.41E-2</v>
      </c>
      <c r="P20" s="112">
        <v>1.0396000000000001</v>
      </c>
      <c r="Q20" s="112">
        <v>4.4999999999999997E-3</v>
      </c>
      <c r="R20" s="112">
        <v>0.7712</v>
      </c>
      <c r="S20" s="112">
        <v>4.4000000000000003E-3</v>
      </c>
      <c r="T20" s="112">
        <v>0.63290000000000002</v>
      </c>
      <c r="U20" s="112">
        <v>5.0000000000000001E-3</v>
      </c>
    </row>
    <row r="21" spans="3:21" x14ac:dyDescent="0.2">
      <c r="C21" s="112">
        <v>6</v>
      </c>
      <c r="D21" s="112">
        <v>2.5289000000000001</v>
      </c>
      <c r="E21" s="112">
        <v>6.4199999999999993E-2</v>
      </c>
      <c r="F21" s="112">
        <v>2.4609999999999999</v>
      </c>
      <c r="G21" s="112">
        <v>1.4800000000000001E-2</v>
      </c>
      <c r="H21" s="112">
        <v>1.7682</v>
      </c>
      <c r="I21" s="112">
        <v>2.0500000000000001E-2</v>
      </c>
      <c r="J21" s="112">
        <v>1.8342000000000001</v>
      </c>
      <c r="K21" s="112">
        <v>3.1699999999999999E-2</v>
      </c>
      <c r="L21" s="112">
        <v>1.3874</v>
      </c>
      <c r="M21" s="112">
        <v>1.5599999999999999E-2</v>
      </c>
      <c r="N21" s="112">
        <v>1.4198</v>
      </c>
      <c r="O21" s="112">
        <v>1.4999999999999999E-2</v>
      </c>
      <c r="P21" s="112">
        <v>1.2056</v>
      </c>
      <c r="Q21" s="112">
        <v>1.11E-2</v>
      </c>
      <c r="R21" s="112">
        <v>0.87180000000000002</v>
      </c>
      <c r="S21" s="112">
        <v>5.8999999999999999E-3</v>
      </c>
      <c r="T21" s="112">
        <v>0.70099999999999996</v>
      </c>
      <c r="U21" s="112">
        <v>6.3E-3</v>
      </c>
    </row>
    <row r="22" spans="3:21" x14ac:dyDescent="0.2">
      <c r="C22" s="112">
        <v>7</v>
      </c>
      <c r="D22" s="114">
        <v>2.6518000000000002</v>
      </c>
      <c r="E22" s="114">
        <v>4.8300000000000003E-2</v>
      </c>
      <c r="F22" s="114">
        <v>2.8191000000000002</v>
      </c>
      <c r="G22" s="114">
        <v>3.0700000000000002E-2</v>
      </c>
      <c r="H22" s="112">
        <v>2.0009999999999999</v>
      </c>
      <c r="I22" s="112">
        <v>9.5999999999999992E-3</v>
      </c>
      <c r="J22" s="112">
        <v>2.0421</v>
      </c>
      <c r="K22" s="112">
        <v>1.5599999999999999E-2</v>
      </c>
      <c r="L22" s="112">
        <v>1.5980000000000001</v>
      </c>
      <c r="M22" s="112">
        <v>8.8999999999999999E-3</v>
      </c>
      <c r="N22" s="112">
        <v>1.5895999999999999</v>
      </c>
      <c r="O22" s="112">
        <v>7.4000000000000003E-3</v>
      </c>
      <c r="P22" s="112">
        <v>1.3139000000000001</v>
      </c>
      <c r="Q22" s="112">
        <v>7.4999999999999997E-3</v>
      </c>
      <c r="R22" s="112">
        <v>0.99939999999999996</v>
      </c>
      <c r="S22" s="112">
        <v>7.1999999999999998E-3</v>
      </c>
      <c r="T22" s="112">
        <v>0.79200000000000004</v>
      </c>
      <c r="U22" s="112">
        <v>1.1900000000000001E-2</v>
      </c>
    </row>
    <row r="23" spans="3:21" x14ac:dyDescent="0.2">
      <c r="C23" s="112">
        <v>8</v>
      </c>
      <c r="D23" s="114">
        <v>2.8142</v>
      </c>
      <c r="E23" s="114">
        <v>2.1000000000000001E-2</v>
      </c>
      <c r="F23" s="114">
        <v>2.8071999999999999</v>
      </c>
      <c r="G23" s="114">
        <v>3.0499999999999999E-2</v>
      </c>
      <c r="H23" s="112">
        <v>2.1962999999999999</v>
      </c>
      <c r="I23" s="112">
        <v>8.0999999999999996E-3</v>
      </c>
      <c r="J23" s="112">
        <v>2.2721</v>
      </c>
      <c r="K23" s="112">
        <v>1.47E-2</v>
      </c>
      <c r="L23" s="112">
        <v>1.8071999999999999</v>
      </c>
      <c r="M23" s="112">
        <v>5.7000000000000002E-3</v>
      </c>
      <c r="N23" s="112">
        <v>1.8064</v>
      </c>
      <c r="O23" s="112">
        <v>4.3E-3</v>
      </c>
      <c r="P23" s="112">
        <v>1.4517</v>
      </c>
      <c r="Q23" s="112">
        <v>6.8999999999999999E-3</v>
      </c>
      <c r="R23" s="112">
        <v>1.1105</v>
      </c>
      <c r="S23" s="112">
        <v>7.9000000000000008E-3</v>
      </c>
      <c r="T23" s="112">
        <v>0.89149999999999996</v>
      </c>
      <c r="U23" s="112">
        <v>0.01</v>
      </c>
    </row>
    <row r="24" spans="3:21" x14ac:dyDescent="0.2">
      <c r="C24" s="112">
        <v>9</v>
      </c>
      <c r="D24" s="114">
        <v>2.7776999999999998</v>
      </c>
      <c r="E24" s="114">
        <v>0.1235</v>
      </c>
      <c r="F24" s="114">
        <v>2.8475999999999999</v>
      </c>
      <c r="G24" s="114">
        <v>4.3499999999999997E-2</v>
      </c>
      <c r="H24" s="112">
        <v>2.4260000000000002</v>
      </c>
      <c r="I24" s="112">
        <v>1.26E-2</v>
      </c>
      <c r="J24" s="112">
        <v>2.4826000000000001</v>
      </c>
      <c r="K24" s="112">
        <v>1.34E-2</v>
      </c>
      <c r="L24" s="112">
        <v>2.0118999999999998</v>
      </c>
      <c r="M24" s="112">
        <v>4.8999999999999998E-3</v>
      </c>
      <c r="N24" s="112">
        <v>2.0007000000000001</v>
      </c>
      <c r="O24" s="112">
        <v>5.1999999999999998E-3</v>
      </c>
      <c r="P24" s="112">
        <v>1.6246</v>
      </c>
      <c r="Q24" s="112">
        <v>5.5999999999999999E-3</v>
      </c>
      <c r="R24" s="112">
        <v>1.2332000000000001</v>
      </c>
      <c r="S24" s="112">
        <v>6.4999999999999997E-3</v>
      </c>
      <c r="T24" s="112">
        <v>0.98880000000000001</v>
      </c>
      <c r="U24" s="112">
        <v>7.7000000000000002E-3</v>
      </c>
    </row>
    <row r="25" spans="3:21" x14ac:dyDescent="0.2">
      <c r="C25" s="112">
        <v>10</v>
      </c>
      <c r="D25" s="112" t="s">
        <v>84</v>
      </c>
      <c r="E25" s="112" t="s">
        <v>84</v>
      </c>
      <c r="F25" s="112"/>
      <c r="G25" s="112"/>
      <c r="H25" s="112">
        <v>2.4689999999999999</v>
      </c>
      <c r="I25" s="112">
        <v>1.9400000000000001E-2</v>
      </c>
      <c r="J25" s="112">
        <v>2.4504000000000001</v>
      </c>
      <c r="K25" s="112">
        <v>2.64E-2</v>
      </c>
      <c r="L25" s="112">
        <v>2.1143000000000001</v>
      </c>
      <c r="M25" s="112">
        <v>1.03E-2</v>
      </c>
      <c r="N25" s="112">
        <v>2.0779000000000001</v>
      </c>
      <c r="O25" s="112">
        <v>1.18E-2</v>
      </c>
      <c r="P25" s="112">
        <v>1.7853000000000001</v>
      </c>
      <c r="Q25" s="112">
        <v>7.7000000000000002E-3</v>
      </c>
      <c r="R25" s="112">
        <v>1.3707</v>
      </c>
      <c r="S25" s="112">
        <v>6.7000000000000002E-3</v>
      </c>
      <c r="T25" s="112">
        <v>1.0975999999999999</v>
      </c>
      <c r="U25" s="112">
        <v>1.2500000000000001E-2</v>
      </c>
    </row>
    <row r="26" spans="3:21" x14ac:dyDescent="0.2">
      <c r="C26" s="112">
        <v>11</v>
      </c>
      <c r="D26" s="112" t="s">
        <v>84</v>
      </c>
      <c r="E26" s="112" t="s">
        <v>84</v>
      </c>
      <c r="F26" s="112"/>
      <c r="G26" s="112"/>
      <c r="H26" s="112">
        <v>2.8616999999999999</v>
      </c>
      <c r="I26" s="112">
        <v>1.54E-2</v>
      </c>
      <c r="J26" s="112">
        <v>2.8412000000000002</v>
      </c>
      <c r="K26" s="112">
        <v>1.7000000000000001E-2</v>
      </c>
      <c r="L26" s="112">
        <v>2.3353000000000002</v>
      </c>
      <c r="M26" s="112">
        <v>6.0000000000000001E-3</v>
      </c>
      <c r="N26" s="112">
        <v>2.3515000000000001</v>
      </c>
      <c r="O26" s="112">
        <v>5.4000000000000003E-3</v>
      </c>
      <c r="P26" s="112">
        <v>1.9717</v>
      </c>
      <c r="Q26" s="112">
        <v>4.7000000000000002E-3</v>
      </c>
      <c r="R26" s="112">
        <v>1.4916</v>
      </c>
      <c r="S26" s="112">
        <v>6.6E-3</v>
      </c>
      <c r="T26" s="112">
        <v>1.2042999999999999</v>
      </c>
      <c r="U26" s="112">
        <v>0.01</v>
      </c>
    </row>
    <row r="28" spans="3:21" x14ac:dyDescent="0.2">
      <c r="C28" s="6" t="s">
        <v>89</v>
      </c>
    </row>
    <row r="31" spans="3:21" x14ac:dyDescent="0.2">
      <c r="C31" t="s">
        <v>90</v>
      </c>
    </row>
    <row r="32" spans="3:21" x14ac:dyDescent="0.2">
      <c r="D32" s="115">
        <v>3</v>
      </c>
      <c r="E32" s="115"/>
      <c r="F32" s="115">
        <v>4</v>
      </c>
      <c r="G32" s="115"/>
      <c r="H32" s="115">
        <v>5</v>
      </c>
      <c r="I32" s="115"/>
      <c r="J32" s="115">
        <v>6</v>
      </c>
      <c r="K32" s="115"/>
      <c r="L32" s="115">
        <v>8</v>
      </c>
      <c r="M32" s="115"/>
      <c r="N32" s="115">
        <v>10</v>
      </c>
      <c r="O32" s="115"/>
    </row>
    <row r="33" spans="3:22" x14ac:dyDescent="0.2">
      <c r="D33" s="116" t="s">
        <v>87</v>
      </c>
      <c r="E33" s="116" t="s">
        <v>88</v>
      </c>
      <c r="F33" s="116" t="s">
        <v>87</v>
      </c>
      <c r="G33" s="116" t="s">
        <v>88</v>
      </c>
      <c r="H33" s="116" t="s">
        <v>87</v>
      </c>
      <c r="I33" s="116" t="s">
        <v>88</v>
      </c>
      <c r="J33" s="116" t="s">
        <v>87</v>
      </c>
      <c r="K33" s="116" t="s">
        <v>88</v>
      </c>
      <c r="L33" s="116" t="s">
        <v>87</v>
      </c>
      <c r="M33" s="116" t="s">
        <v>88</v>
      </c>
      <c r="N33" s="116" t="s">
        <v>87</v>
      </c>
      <c r="O33" s="116" t="s">
        <v>88</v>
      </c>
    </row>
    <row r="34" spans="3:22" x14ac:dyDescent="0.2">
      <c r="C34">
        <v>1</v>
      </c>
      <c r="D34" s="117">
        <f>(D16/E16/E16+F16/G16/G16)/(1/E16/E16+1/G16/G16)</f>
        <v>0.91772439024390229</v>
      </c>
      <c r="E34" s="117">
        <f>1/SQRT(1/E16/E16+1/G16/G16)</f>
        <v>6.559297999321455E-3</v>
      </c>
      <c r="F34" s="117">
        <f>(H16/I16/I16+J16/K16/K16)/(1/I16/I16+1/K16/K16)</f>
        <v>0.73502442477876107</v>
      </c>
      <c r="G34" s="117">
        <f>1/SQRT(1/I16/I16+1/K16/K16)</f>
        <v>4.2565616667212059E-3</v>
      </c>
      <c r="H34" s="119">
        <v>0.55800000000000005</v>
      </c>
      <c r="I34" s="119">
        <v>4.0000000000000001E-3</v>
      </c>
      <c r="J34" s="117">
        <f>P16</f>
        <v>0.49320000000000003</v>
      </c>
      <c r="K34" s="117">
        <f t="shared" ref="K34:O34" si="0">Q16</f>
        <v>6.7000000000000002E-3</v>
      </c>
      <c r="L34" s="117">
        <f t="shared" si="0"/>
        <v>0.34429999999999999</v>
      </c>
      <c r="M34" s="117">
        <f t="shared" si="0"/>
        <v>7.7999999999999996E-3</v>
      </c>
      <c r="N34" s="117">
        <f t="shared" si="0"/>
        <v>0.36409999999999998</v>
      </c>
      <c r="O34" s="117">
        <f t="shared" si="0"/>
        <v>3.3999999999999998E-3</v>
      </c>
    </row>
    <row r="35" spans="3:22" x14ac:dyDescent="0.2">
      <c r="C35">
        <v>2</v>
      </c>
      <c r="D35" s="117">
        <f t="shared" ref="D35:D44" si="1">(D17/E17/E17+F17/G17/G17)/(1/E17/E17+1/G17/G17)</f>
        <v>1.1599451770621367</v>
      </c>
      <c r="E35" s="117">
        <f t="shared" ref="E35:E42" si="2">1/SQRT(1/E17/E17+1/G17/G17)</f>
        <v>2.5578054179860133E-2</v>
      </c>
      <c r="F35" s="117">
        <f t="shared" ref="F35:F44" si="3">(H17/I17/I17+J17/K17/K17)/(1/I17/I17+1/K17/K17)</f>
        <v>0.89058356849292886</v>
      </c>
      <c r="G35" s="117">
        <f t="shared" ref="G35:G44" si="4">1/SQRT(1/I17/I17+1/K17/K17)</f>
        <v>1.1927188416941311E-2</v>
      </c>
      <c r="H35" s="117">
        <f t="shared" ref="H35:H44" si="5">(L17/M17/M17+N17/O17/O17)/(1/M17/M17+1/O17/O17)</f>
        <v>0.72290084605320559</v>
      </c>
      <c r="I35" s="117">
        <f t="shared" ref="I35:I44" si="6">1/SQRT(1/M17/M17+1/O17/O17)</f>
        <v>5.0133205902477291E-3</v>
      </c>
      <c r="J35" s="117">
        <f t="shared" ref="J35:J44" si="7">P17</f>
        <v>0.60350000000000004</v>
      </c>
      <c r="K35" s="117">
        <f t="shared" ref="K35:K44" si="8">Q17</f>
        <v>6.6E-3</v>
      </c>
      <c r="L35" s="117">
        <f t="shared" ref="L35:L44" si="9">R17</f>
        <v>0.47460000000000002</v>
      </c>
      <c r="M35" s="117">
        <f t="shared" ref="M35:M44" si="10">S17</f>
        <v>4.4999999999999997E-3</v>
      </c>
      <c r="N35" s="117">
        <f t="shared" ref="N35:N44" si="11">T17</f>
        <v>0.42170000000000002</v>
      </c>
      <c r="O35" s="117">
        <f t="shared" ref="O35:O44" si="12">U17</f>
        <v>3.8E-3</v>
      </c>
    </row>
    <row r="36" spans="3:22" x14ac:dyDescent="0.2">
      <c r="C36">
        <v>3</v>
      </c>
      <c r="D36" s="117">
        <f t="shared" si="1"/>
        <v>1.461398440575322</v>
      </c>
      <c r="E36" s="117">
        <f t="shared" si="2"/>
        <v>7.5844871360781774E-3</v>
      </c>
      <c r="F36" s="117">
        <f t="shared" si="3"/>
        <v>1.1060974019839396</v>
      </c>
      <c r="G36" s="117">
        <f t="shared" si="4"/>
        <v>4.5815262322626421E-3</v>
      </c>
      <c r="H36" s="117">
        <f t="shared" si="5"/>
        <v>0.86163140324963072</v>
      </c>
      <c r="I36" s="117">
        <f t="shared" si="6"/>
        <v>4.9088398843657281E-3</v>
      </c>
      <c r="J36" s="117">
        <f t="shared" si="7"/>
        <v>0.73640000000000005</v>
      </c>
      <c r="K36" s="117">
        <f t="shared" si="8"/>
        <v>5.0000000000000001E-3</v>
      </c>
      <c r="L36" s="117">
        <f t="shared" si="9"/>
        <v>0.57269999999999999</v>
      </c>
      <c r="M36" s="117">
        <f t="shared" si="10"/>
        <v>4.0000000000000001E-3</v>
      </c>
      <c r="N36" s="117">
        <f t="shared" si="11"/>
        <v>0.4819</v>
      </c>
      <c r="O36" s="117">
        <f t="shared" si="12"/>
        <v>3.5999999999999999E-3</v>
      </c>
      <c r="Q36" t="s">
        <v>106</v>
      </c>
      <c r="R36">
        <v>0.56220000000000003</v>
      </c>
      <c r="S36">
        <v>4.7999999999999996E-3</v>
      </c>
      <c r="T36">
        <v>0.99919999999999998</v>
      </c>
      <c r="U36">
        <f>(R36/S36/S36+R37/S37/S37)/(1/S36/S36+1/S37/S37)</f>
        <v>0.55801405405405413</v>
      </c>
      <c r="V36">
        <f>(1/S36/S36+1/S37/S37)^(-0.5)</f>
        <v>3.8819332046553046E-3</v>
      </c>
    </row>
    <row r="37" spans="3:22" x14ac:dyDescent="0.2">
      <c r="C37">
        <v>4</v>
      </c>
      <c r="D37" s="117">
        <f t="shared" si="1"/>
        <v>1.844841930470219</v>
      </c>
      <c r="E37" s="117">
        <f t="shared" si="2"/>
        <v>2.5602351713402319E-2</v>
      </c>
      <c r="F37" s="117">
        <f t="shared" si="3"/>
        <v>1.2824289952499432</v>
      </c>
      <c r="G37" s="117">
        <f t="shared" si="4"/>
        <v>1.645886766223343E-2</v>
      </c>
      <c r="H37" s="117">
        <f t="shared" si="5"/>
        <v>1.0322569449593852</v>
      </c>
      <c r="I37" s="117">
        <f t="shared" si="6"/>
        <v>8.5284545923037716E-3</v>
      </c>
      <c r="J37" s="117">
        <f t="shared" si="7"/>
        <v>0.88560000000000005</v>
      </c>
      <c r="K37" s="117">
        <f t="shared" si="8"/>
        <v>7.1000000000000004E-3</v>
      </c>
      <c r="L37" s="117">
        <f t="shared" si="9"/>
        <v>0.66449999999999998</v>
      </c>
      <c r="M37" s="117">
        <f t="shared" si="10"/>
        <v>4.4000000000000003E-3</v>
      </c>
      <c r="N37" s="117">
        <f t="shared" si="11"/>
        <v>0.55020000000000002</v>
      </c>
      <c r="O37" s="117">
        <f t="shared" si="12"/>
        <v>4.4000000000000003E-3</v>
      </c>
      <c r="Q37" t="s">
        <v>107</v>
      </c>
      <c r="R37">
        <v>0.55010000000000003</v>
      </c>
      <c r="S37">
        <v>6.6E-3</v>
      </c>
      <c r="T37">
        <v>0.99929999999999997</v>
      </c>
    </row>
    <row r="38" spans="3:22" x14ac:dyDescent="0.2">
      <c r="C38">
        <v>5</v>
      </c>
      <c r="D38" s="117">
        <f t="shared" si="1"/>
        <v>2.1239754418830969</v>
      </c>
      <c r="E38" s="117">
        <f t="shared" si="2"/>
        <v>9.9269605841254896E-3</v>
      </c>
      <c r="F38" s="117">
        <f t="shared" si="3"/>
        <v>1.5357033806217932</v>
      </c>
      <c r="G38" s="117">
        <f t="shared" si="4"/>
        <v>3.9127646023860777E-3</v>
      </c>
      <c r="H38" s="117">
        <f t="shared" si="5"/>
        <v>1.2048316093074016</v>
      </c>
      <c r="I38" s="117">
        <f t="shared" si="6"/>
        <v>6.6900562270435383E-3</v>
      </c>
      <c r="J38" s="117">
        <f t="shared" si="7"/>
        <v>1.0396000000000001</v>
      </c>
      <c r="K38" s="117">
        <f t="shared" si="8"/>
        <v>4.4999999999999997E-3</v>
      </c>
      <c r="L38" s="117">
        <f t="shared" si="9"/>
        <v>0.7712</v>
      </c>
      <c r="M38" s="117">
        <f t="shared" si="10"/>
        <v>4.4000000000000003E-3</v>
      </c>
      <c r="N38" s="117">
        <f t="shared" si="11"/>
        <v>0.63290000000000002</v>
      </c>
      <c r="O38" s="117">
        <f t="shared" si="12"/>
        <v>5.0000000000000001E-3</v>
      </c>
    </row>
    <row r="39" spans="3:22" x14ac:dyDescent="0.2">
      <c r="C39">
        <v>6</v>
      </c>
      <c r="D39" s="117">
        <f t="shared" si="1"/>
        <v>2.4644263792769796</v>
      </c>
      <c r="E39" s="117">
        <f t="shared" si="2"/>
        <v>1.4421746529044859E-2</v>
      </c>
      <c r="F39" s="117">
        <f t="shared" si="3"/>
        <v>1.7876622984408548</v>
      </c>
      <c r="G39" s="117">
        <f t="shared" si="4"/>
        <v>1.7214101460558573E-2</v>
      </c>
      <c r="H39" s="117">
        <f t="shared" si="5"/>
        <v>1.4042350499615679</v>
      </c>
      <c r="I39" s="117">
        <f t="shared" si="6"/>
        <v>1.0812495973527838E-2</v>
      </c>
      <c r="J39" s="117">
        <f t="shared" si="7"/>
        <v>1.2056</v>
      </c>
      <c r="K39" s="117">
        <f t="shared" si="8"/>
        <v>1.11E-2</v>
      </c>
      <c r="L39" s="117">
        <f t="shared" si="9"/>
        <v>0.87180000000000002</v>
      </c>
      <c r="M39" s="117">
        <f t="shared" si="10"/>
        <v>5.8999999999999999E-3</v>
      </c>
      <c r="N39" s="117">
        <f t="shared" si="11"/>
        <v>0.70099999999999996</v>
      </c>
      <c r="O39" s="117">
        <f t="shared" si="12"/>
        <v>6.3E-3</v>
      </c>
    </row>
    <row r="40" spans="3:22" x14ac:dyDescent="0.2">
      <c r="C40">
        <v>7</v>
      </c>
      <c r="D40" s="119">
        <f>S71</f>
        <v>2.8592941202121995</v>
      </c>
      <c r="E40" s="119">
        <f>T71</f>
        <v>6.506995610965214E-3</v>
      </c>
      <c r="F40" s="117">
        <f t="shared" si="3"/>
        <v>2.0122892703862658</v>
      </c>
      <c r="G40" s="117">
        <f t="shared" si="4"/>
        <v>8.1759198403636209E-3</v>
      </c>
      <c r="H40" s="117">
        <f t="shared" si="5"/>
        <v>1.5930334851086063</v>
      </c>
      <c r="I40" s="117">
        <f t="shared" si="6"/>
        <v>5.6900744351637408E-3</v>
      </c>
      <c r="J40" s="117">
        <f t="shared" si="7"/>
        <v>1.3139000000000001</v>
      </c>
      <c r="K40" s="117">
        <f t="shared" si="8"/>
        <v>7.4999999999999997E-3</v>
      </c>
      <c r="L40" s="117">
        <f t="shared" si="9"/>
        <v>0.99939999999999996</v>
      </c>
      <c r="M40" s="117">
        <f t="shared" si="10"/>
        <v>7.1999999999999998E-3</v>
      </c>
      <c r="N40" s="117">
        <f t="shared" si="11"/>
        <v>0.79200000000000004</v>
      </c>
      <c r="O40" s="117">
        <f t="shared" si="12"/>
        <v>1.1900000000000001E-2</v>
      </c>
    </row>
    <row r="41" spans="3:22" x14ac:dyDescent="0.2">
      <c r="C41">
        <v>8</v>
      </c>
      <c r="D41" s="119">
        <f>S77</f>
        <v>3.3002486534394722</v>
      </c>
      <c r="E41" s="119">
        <f>T77</f>
        <v>8.2771535136431512E-3</v>
      </c>
      <c r="F41" s="117">
        <f t="shared" si="3"/>
        <v>2.2139543769968051</v>
      </c>
      <c r="G41" s="117">
        <f t="shared" si="4"/>
        <v>7.0942898786128779E-3</v>
      </c>
      <c r="H41" s="117">
        <f t="shared" si="5"/>
        <v>1.806690153001177</v>
      </c>
      <c r="I41" s="117">
        <f t="shared" si="6"/>
        <v>3.4327596420807203E-3</v>
      </c>
      <c r="J41" s="117">
        <f t="shared" si="7"/>
        <v>1.4517</v>
      </c>
      <c r="K41" s="117">
        <f t="shared" si="8"/>
        <v>6.8999999999999999E-3</v>
      </c>
      <c r="L41" s="117">
        <f t="shared" si="9"/>
        <v>1.1105</v>
      </c>
      <c r="M41" s="117">
        <f t="shared" si="10"/>
        <v>7.9000000000000008E-3</v>
      </c>
      <c r="N41" s="117">
        <f t="shared" si="11"/>
        <v>0.89149999999999996</v>
      </c>
      <c r="O41" s="117">
        <f t="shared" si="12"/>
        <v>0.01</v>
      </c>
    </row>
    <row r="42" spans="3:22" x14ac:dyDescent="0.2">
      <c r="C42">
        <v>9</v>
      </c>
      <c r="D42" s="119">
        <f>S83</f>
        <v>3.6443158698847333</v>
      </c>
      <c r="E42" s="119">
        <f>T83</f>
        <v>1.7879184165457137E-2</v>
      </c>
      <c r="F42" s="117">
        <f t="shared" si="3"/>
        <v>2.4525601087727593</v>
      </c>
      <c r="G42" s="117">
        <f t="shared" si="4"/>
        <v>9.1793410804930052E-3</v>
      </c>
      <c r="H42" s="117">
        <f t="shared" si="5"/>
        <v>2.0066323800195884</v>
      </c>
      <c r="I42" s="117">
        <f t="shared" si="6"/>
        <v>3.5661659617848892E-3</v>
      </c>
      <c r="J42" s="117">
        <f t="shared" si="7"/>
        <v>1.6246</v>
      </c>
      <c r="K42" s="117">
        <f t="shared" si="8"/>
        <v>5.5999999999999999E-3</v>
      </c>
      <c r="L42" s="117">
        <f t="shared" si="9"/>
        <v>1.2332000000000001</v>
      </c>
      <c r="M42" s="117">
        <f t="shared" si="10"/>
        <v>6.4999999999999997E-3</v>
      </c>
      <c r="N42" s="117">
        <f t="shared" si="11"/>
        <v>0.98880000000000001</v>
      </c>
      <c r="O42" s="117">
        <f t="shared" si="12"/>
        <v>7.7000000000000002E-3</v>
      </c>
    </row>
    <row r="43" spans="3:22" x14ac:dyDescent="0.2">
      <c r="C43">
        <v>10</v>
      </c>
      <c r="D43" s="115">
        <v>0</v>
      </c>
      <c r="E43" s="115">
        <v>0</v>
      </c>
      <c r="F43" s="119">
        <f>S91</f>
        <v>2.7821864877355353</v>
      </c>
      <c r="G43" s="119">
        <f>T91</f>
        <v>6.2286553615937996E-3</v>
      </c>
      <c r="H43" s="119">
        <f>S106</f>
        <v>2.1792394895850502</v>
      </c>
      <c r="I43" s="119">
        <f>T106</f>
        <v>3.2921001711413373E-3</v>
      </c>
      <c r="J43" s="117">
        <f t="shared" si="7"/>
        <v>1.7853000000000001</v>
      </c>
      <c r="K43" s="117">
        <f t="shared" si="8"/>
        <v>7.7000000000000002E-3</v>
      </c>
      <c r="L43" s="117">
        <f t="shared" si="9"/>
        <v>1.3707</v>
      </c>
      <c r="M43" s="117">
        <f t="shared" si="10"/>
        <v>6.7000000000000002E-3</v>
      </c>
      <c r="N43" s="117">
        <f t="shared" si="11"/>
        <v>1.0975999999999999</v>
      </c>
      <c r="O43" s="117">
        <f t="shared" si="12"/>
        <v>1.2500000000000001E-2</v>
      </c>
    </row>
    <row r="44" spans="3:22" x14ac:dyDescent="0.2">
      <c r="C44">
        <v>11</v>
      </c>
      <c r="D44" s="115">
        <v>0</v>
      </c>
      <c r="E44" s="115">
        <v>0</v>
      </c>
      <c r="F44" s="119">
        <f>S97</f>
        <v>3.0487062504788613</v>
      </c>
      <c r="G44" s="119">
        <f>T97</f>
        <v>1.3094488493336925E-2</v>
      </c>
      <c r="H44" s="119">
        <f>S112</f>
        <v>2.3817902857452489</v>
      </c>
      <c r="I44" s="119">
        <f>T112</f>
        <v>5.1956014868324209E-3</v>
      </c>
      <c r="J44" s="117">
        <f t="shared" si="7"/>
        <v>1.9717</v>
      </c>
      <c r="K44" s="117">
        <f t="shared" si="8"/>
        <v>4.7000000000000002E-3</v>
      </c>
      <c r="L44" s="117">
        <f t="shared" si="9"/>
        <v>1.4916</v>
      </c>
      <c r="M44" s="117">
        <f t="shared" si="10"/>
        <v>6.6E-3</v>
      </c>
      <c r="N44" s="117">
        <f t="shared" si="11"/>
        <v>1.2042999999999999</v>
      </c>
      <c r="O44" s="117">
        <f t="shared" si="12"/>
        <v>0.01</v>
      </c>
    </row>
    <row r="48" spans="3:22" x14ac:dyDescent="0.2">
      <c r="D48" t="s">
        <v>104</v>
      </c>
    </row>
    <row r="50" spans="3:15" x14ac:dyDescent="0.2">
      <c r="C50" s="3" t="s">
        <v>98</v>
      </c>
      <c r="I50" s="3" t="s">
        <v>103</v>
      </c>
    </row>
    <row r="51" spans="3:15" x14ac:dyDescent="0.2">
      <c r="C51" t="s">
        <v>94</v>
      </c>
      <c r="D51" t="s">
        <v>95</v>
      </c>
      <c r="E51">
        <v>2.6751999999999998</v>
      </c>
      <c r="F51">
        <v>3.8399999999999997E-2</v>
      </c>
      <c r="G51">
        <v>0.99399999999999999</v>
      </c>
      <c r="I51" t="s">
        <v>94</v>
      </c>
      <c r="J51" t="s">
        <v>95</v>
      </c>
      <c r="K51">
        <v>2.5973999999999999</v>
      </c>
      <c r="L51">
        <v>2.6700000000000002E-2</v>
      </c>
      <c r="M51">
        <v>0.997</v>
      </c>
      <c r="O51">
        <f>(SUM(E51:E55)+SUM(K51:K55))/8</f>
        <v>2.8087749999999998</v>
      </c>
    </row>
    <row r="52" spans="3:15" x14ac:dyDescent="0.2">
      <c r="D52" t="s">
        <v>96</v>
      </c>
      <c r="E52">
        <v>2.9662999999999999</v>
      </c>
      <c r="F52">
        <v>8.5800000000000001E-2</v>
      </c>
      <c r="G52">
        <v>0.97130000000000005</v>
      </c>
      <c r="J52" t="s">
        <v>96</v>
      </c>
      <c r="K52">
        <v>2.7181999999999999</v>
      </c>
      <c r="L52">
        <v>3.6900000000000002E-2</v>
      </c>
      <c r="M52">
        <v>0.99470000000000003</v>
      </c>
    </row>
    <row r="54" spans="3:15" x14ac:dyDescent="0.2">
      <c r="C54" t="s">
        <v>97</v>
      </c>
      <c r="D54" t="s">
        <v>95</v>
      </c>
      <c r="E54">
        <v>2.899</v>
      </c>
      <c r="F54">
        <v>6.2799999999999995E-2</v>
      </c>
      <c r="G54">
        <v>0.98460000000000003</v>
      </c>
      <c r="I54" t="s">
        <v>97</v>
      </c>
      <c r="J54" t="s">
        <v>95</v>
      </c>
      <c r="K54">
        <v>2.7732000000000001</v>
      </c>
      <c r="L54">
        <v>2.6100000000000002E-2</v>
      </c>
      <c r="M54">
        <v>0.99729999999999996</v>
      </c>
    </row>
    <row r="55" spans="3:15" x14ac:dyDescent="0.2">
      <c r="D55" t="s">
        <v>96</v>
      </c>
      <c r="E55">
        <v>3.0145</v>
      </c>
      <c r="F55">
        <v>9.6699999999999994E-2</v>
      </c>
      <c r="G55">
        <v>0.9637</v>
      </c>
      <c r="J55" t="s">
        <v>96</v>
      </c>
      <c r="K55">
        <v>2.8264</v>
      </c>
      <c r="L55">
        <v>2.9899999999999999E-2</v>
      </c>
      <c r="M55">
        <v>0.99650000000000005</v>
      </c>
    </row>
    <row r="57" spans="3:15" x14ac:dyDescent="0.2">
      <c r="C57" t="s">
        <v>99</v>
      </c>
      <c r="D57" t="s">
        <v>95</v>
      </c>
      <c r="E57">
        <v>2.9496000000000002</v>
      </c>
      <c r="F57">
        <v>4.2900000000000001E-2</v>
      </c>
      <c r="G57">
        <v>0.99460000000000004</v>
      </c>
      <c r="I57" t="s">
        <v>99</v>
      </c>
      <c r="J57" t="s">
        <v>95</v>
      </c>
      <c r="K57">
        <v>2.6995</v>
      </c>
      <c r="L57">
        <v>3.4700000000000002E-2</v>
      </c>
      <c r="M57">
        <v>0.99529999999999996</v>
      </c>
      <c r="O57">
        <f>(SUM(E57:E61)+SUM(K57:K61))/8</f>
        <v>2.9168624999999997</v>
      </c>
    </row>
    <row r="58" spans="3:15" x14ac:dyDescent="0.2">
      <c r="D58" t="s">
        <v>96</v>
      </c>
      <c r="E58">
        <v>2.6716000000000002</v>
      </c>
      <c r="F58">
        <v>3.8300000000000001E-2</v>
      </c>
      <c r="G58">
        <v>0.99390000000000001</v>
      </c>
      <c r="J58" t="s">
        <v>96</v>
      </c>
      <c r="K58">
        <v>2.5137</v>
      </c>
      <c r="L58">
        <v>4.4299999999999999E-2</v>
      </c>
      <c r="M58">
        <v>0.99150000000000005</v>
      </c>
    </row>
    <row r="60" spans="3:15" x14ac:dyDescent="0.2">
      <c r="C60" t="s">
        <v>100</v>
      </c>
      <c r="D60" t="s">
        <v>95</v>
      </c>
      <c r="E60">
        <v>3.1267999999999998</v>
      </c>
      <c r="F60">
        <v>4.5600000000000002E-2</v>
      </c>
      <c r="G60">
        <v>0.99280000000000002</v>
      </c>
      <c r="I60" t="s">
        <v>100</v>
      </c>
      <c r="J60" t="s">
        <v>95</v>
      </c>
      <c r="K60">
        <v>3.6684000000000001</v>
      </c>
      <c r="L60">
        <v>0.1018</v>
      </c>
      <c r="M60">
        <v>0.97009999999999996</v>
      </c>
    </row>
    <row r="61" spans="3:15" x14ac:dyDescent="0.2">
      <c r="D61" t="s">
        <v>96</v>
      </c>
      <c r="E61">
        <v>2.8210000000000002</v>
      </c>
      <c r="F61">
        <v>3.5200000000000002E-2</v>
      </c>
      <c r="G61">
        <v>0.99509999999999998</v>
      </c>
      <c r="J61" t="s">
        <v>96</v>
      </c>
      <c r="K61">
        <v>2.8843000000000001</v>
      </c>
      <c r="L61">
        <v>2.1399999999999999E-2</v>
      </c>
      <c r="M61">
        <v>0.99829999999999997</v>
      </c>
    </row>
    <row r="63" spans="3:15" x14ac:dyDescent="0.2">
      <c r="C63" t="s">
        <v>101</v>
      </c>
      <c r="D63" t="s">
        <v>95</v>
      </c>
      <c r="E63">
        <v>2.8746999999999998</v>
      </c>
      <c r="F63">
        <v>4.2500000000000003E-2</v>
      </c>
      <c r="G63">
        <v>0.99319999999999997</v>
      </c>
      <c r="I63" t="s">
        <v>101</v>
      </c>
      <c r="J63" t="s">
        <v>95</v>
      </c>
      <c r="K63">
        <v>3.2361</v>
      </c>
      <c r="L63">
        <v>5.0799999999999998E-2</v>
      </c>
      <c r="M63">
        <v>0.99099999999999999</v>
      </c>
      <c r="O63">
        <f>(SUM(E63:E67)+SUM(K63:K67))/8</f>
        <v>3.0067624999999998</v>
      </c>
    </row>
    <row r="64" spans="3:15" x14ac:dyDescent="0.2">
      <c r="D64" t="s">
        <v>96</v>
      </c>
      <c r="E64">
        <v>3.1126999999999998</v>
      </c>
      <c r="F64">
        <v>4.3499999999999997E-2</v>
      </c>
      <c r="G64">
        <v>0.99309999999999998</v>
      </c>
      <c r="J64" t="s">
        <v>96</v>
      </c>
      <c r="K64">
        <v>2.7210000000000001</v>
      </c>
      <c r="L64">
        <v>3.8800000000000001E-2</v>
      </c>
      <c r="M64">
        <v>0.99390000000000001</v>
      </c>
    </row>
    <row r="66" spans="3:20" x14ac:dyDescent="0.2">
      <c r="C66" t="s">
        <v>102</v>
      </c>
      <c r="D66" t="s">
        <v>95</v>
      </c>
      <c r="E66">
        <v>2.9903</v>
      </c>
      <c r="F66">
        <v>4.4400000000000002E-2</v>
      </c>
      <c r="G66">
        <v>0.99270000000000003</v>
      </c>
      <c r="I66" t="s">
        <v>102</v>
      </c>
      <c r="J66" t="s">
        <v>95</v>
      </c>
      <c r="K66">
        <v>3.2277999999999998</v>
      </c>
      <c r="L66">
        <v>4.6199999999999998E-2</v>
      </c>
      <c r="M66">
        <v>0.99239999999999995</v>
      </c>
    </row>
    <row r="67" spans="3:20" x14ac:dyDescent="0.2">
      <c r="D67" t="s">
        <v>96</v>
      </c>
      <c r="E67">
        <v>3.1217999999999999</v>
      </c>
      <c r="F67">
        <v>6.7699999999999996E-2</v>
      </c>
      <c r="G67">
        <v>0.9839</v>
      </c>
      <c r="J67" t="s">
        <v>96</v>
      </c>
      <c r="K67">
        <v>2.7696999999999998</v>
      </c>
      <c r="L67">
        <v>4.6899999999999997E-2</v>
      </c>
      <c r="M67">
        <v>0.99160000000000004</v>
      </c>
    </row>
    <row r="69" spans="3:20" x14ac:dyDescent="0.2">
      <c r="D69" t="s">
        <v>105</v>
      </c>
    </row>
    <row r="70" spans="3:20" x14ac:dyDescent="0.2">
      <c r="C70" s="3" t="s">
        <v>103</v>
      </c>
      <c r="H70" t="s">
        <v>108</v>
      </c>
      <c r="I70" t="s">
        <v>109</v>
      </c>
      <c r="K70" s="3" t="s">
        <v>103</v>
      </c>
    </row>
    <row r="71" spans="3:20" x14ac:dyDescent="0.2">
      <c r="C71" t="s">
        <v>94</v>
      </c>
      <c r="D71" t="s">
        <v>106</v>
      </c>
      <c r="E71">
        <v>2.7086999999999999</v>
      </c>
      <c r="F71">
        <v>4.9599999999999998E-2</v>
      </c>
      <c r="G71">
        <v>0.99980000000000002</v>
      </c>
      <c r="H71">
        <f>1/F71/F71</f>
        <v>406.47762747138398</v>
      </c>
      <c r="I71">
        <f>H71*E71</f>
        <v>1101.0259495317378</v>
      </c>
      <c r="K71" t="s">
        <v>94</v>
      </c>
      <c r="L71" t="s">
        <v>106</v>
      </c>
      <c r="M71">
        <v>2.7195</v>
      </c>
      <c r="N71">
        <v>1.6799999999999999E-2</v>
      </c>
      <c r="O71">
        <v>0.99970000000000003</v>
      </c>
      <c r="P71">
        <f>1/N71/N71</f>
        <v>3543.0839002267576</v>
      </c>
      <c r="Q71">
        <f>P71*M71</f>
        <v>9635.4166666666679</v>
      </c>
      <c r="S71" s="118">
        <f>SUM(I71:I75,Q71:Q75) / SUM(H71:H75,P71:P75)</f>
        <v>2.8592941202121995</v>
      </c>
      <c r="T71" s="118">
        <f>(SUM(H71:H75,P71:P75))^(-0.5)</f>
        <v>6.506995610965214E-3</v>
      </c>
    </row>
    <row r="72" spans="3:20" x14ac:dyDescent="0.2">
      <c r="D72" t="s">
        <v>107</v>
      </c>
      <c r="E72">
        <v>2.6692</v>
      </c>
      <c r="F72">
        <v>6.0400000000000002E-2</v>
      </c>
      <c r="G72">
        <v>0.99880000000000002</v>
      </c>
      <c r="H72">
        <f>1/F72/F72</f>
        <v>274.11078461470987</v>
      </c>
      <c r="I72">
        <f>H72*E72</f>
        <v>731.65650629358356</v>
      </c>
      <c r="L72" t="s">
        <v>107</v>
      </c>
      <c r="M72">
        <v>2.8231999999999999</v>
      </c>
      <c r="N72">
        <v>2.4199999999999999E-2</v>
      </c>
      <c r="O72">
        <v>0.99909999999999999</v>
      </c>
      <c r="P72">
        <f>1/N72/N72</f>
        <v>1707.533638412677</v>
      </c>
      <c r="Q72">
        <f>P72*M72</f>
        <v>4820.7089679666697</v>
      </c>
    </row>
    <row r="74" spans="3:20" x14ac:dyDescent="0.2">
      <c r="C74" t="s">
        <v>97</v>
      </c>
      <c r="D74" t="s">
        <v>106</v>
      </c>
      <c r="E74">
        <v>2.8208000000000002</v>
      </c>
      <c r="F74">
        <v>1.55E-2</v>
      </c>
      <c r="G74">
        <v>0.99990000000000001</v>
      </c>
      <c r="H74">
        <f>1/F74/F74</f>
        <v>4162.3309053069715</v>
      </c>
      <c r="I74">
        <f>H74*E74</f>
        <v>11741.103017689906</v>
      </c>
      <c r="K74" t="s">
        <v>97</v>
      </c>
      <c r="L74" t="s">
        <v>106</v>
      </c>
      <c r="M74">
        <v>2.9236</v>
      </c>
      <c r="N74">
        <v>8.9999999999999993E-3</v>
      </c>
      <c r="O74">
        <v>0.99990000000000001</v>
      </c>
      <c r="P74">
        <f>1/N74/N74</f>
        <v>12345.679012345679</v>
      </c>
      <c r="Q74">
        <f>P74*M74</f>
        <v>36093.827160493827</v>
      </c>
    </row>
    <row r="75" spans="3:20" x14ac:dyDescent="0.2">
      <c r="D75" t="s">
        <v>107</v>
      </c>
      <c r="E75">
        <v>2.7208999999999999</v>
      </c>
      <c r="F75">
        <v>0.215</v>
      </c>
      <c r="G75">
        <v>0.99929999999999997</v>
      </c>
      <c r="H75">
        <f>1/F75/F75</f>
        <v>21.63331530557058</v>
      </c>
      <c r="I75">
        <f>H75*E75</f>
        <v>58.862087614926992</v>
      </c>
      <c r="L75" t="s">
        <v>107</v>
      </c>
      <c r="M75">
        <v>2.8935</v>
      </c>
      <c r="N75">
        <v>2.9399999999999999E-2</v>
      </c>
      <c r="O75">
        <v>0.99980000000000002</v>
      </c>
      <c r="P75">
        <f>1/N75/N75</f>
        <v>1156.9253551760842</v>
      </c>
      <c r="Q75">
        <f>P75*M75</f>
        <v>3347.5635152019995</v>
      </c>
    </row>
    <row r="77" spans="3:20" x14ac:dyDescent="0.2">
      <c r="C77" t="s">
        <v>99</v>
      </c>
      <c r="D77" t="s">
        <v>106</v>
      </c>
      <c r="E77">
        <v>3.0937000000000001</v>
      </c>
      <c r="F77">
        <v>3.9300000000000002E-2</v>
      </c>
      <c r="G77">
        <v>0.99960000000000004</v>
      </c>
      <c r="H77">
        <f>1/F77/F77</f>
        <v>647.46291656145388</v>
      </c>
      <c r="I77">
        <f>H77*E77</f>
        <v>2003.0560249661698</v>
      </c>
      <c r="K77" t="s">
        <v>99</v>
      </c>
      <c r="L77" t="s">
        <v>106</v>
      </c>
      <c r="M77">
        <v>3.1930999999999998</v>
      </c>
      <c r="N77">
        <v>4.3900000000000002E-2</v>
      </c>
      <c r="O77">
        <v>0.99980000000000002</v>
      </c>
      <c r="P77">
        <f>1/N77/N77</f>
        <v>518.88481276041534</v>
      </c>
      <c r="Q77">
        <f>P77*M77</f>
        <v>1656.8510956252821</v>
      </c>
      <c r="S77" s="118">
        <f>SUM(I77:I81,Q77:Q81) / SUM(H77:H81,P77:P81)</f>
        <v>3.3002486534394722</v>
      </c>
      <c r="T77" s="118">
        <f>(SUM(H77:H81,P77:P81))^(-0.5)</f>
        <v>8.2771535136431512E-3</v>
      </c>
    </row>
    <row r="78" spans="3:20" x14ac:dyDescent="0.2">
      <c r="D78" t="s">
        <v>107</v>
      </c>
      <c r="E78">
        <v>3.1827000000000001</v>
      </c>
      <c r="F78">
        <v>3.2099999999999997E-2</v>
      </c>
      <c r="G78">
        <v>0.99929999999999997</v>
      </c>
      <c r="H78">
        <f>1/F78/F78</f>
        <v>970.48747585912417</v>
      </c>
      <c r="I78">
        <f>H78*E78</f>
        <v>3088.7704894168346</v>
      </c>
      <c r="L78" t="s">
        <v>107</v>
      </c>
      <c r="M78">
        <v>3.1217000000000001</v>
      </c>
      <c r="N78">
        <v>4.6399999999999997E-2</v>
      </c>
      <c r="O78">
        <v>0.99939999999999996</v>
      </c>
      <c r="P78">
        <f>1/N78/N78</f>
        <v>464.47681331747924</v>
      </c>
      <c r="Q78">
        <f>P78*M78</f>
        <v>1449.9572681331749</v>
      </c>
    </row>
    <row r="80" spans="3:20" x14ac:dyDescent="0.2">
      <c r="C80" t="s">
        <v>100</v>
      </c>
      <c r="D80" t="s">
        <v>106</v>
      </c>
      <c r="E80">
        <v>3.3424999999999998</v>
      </c>
      <c r="F80">
        <v>1.12E-2</v>
      </c>
      <c r="G80">
        <v>0.99990000000000001</v>
      </c>
      <c r="H80">
        <f>1/F80/F80</f>
        <v>7971.9387755102043</v>
      </c>
      <c r="I80">
        <f>H80*E80</f>
        <v>26646.205357142855</v>
      </c>
      <c r="K80" t="s">
        <v>100</v>
      </c>
      <c r="L80" t="s">
        <v>106</v>
      </c>
      <c r="M80">
        <v>3.3464999999999998</v>
      </c>
      <c r="N80">
        <v>2.2700000000000001E-2</v>
      </c>
      <c r="O80">
        <v>0.99980000000000002</v>
      </c>
      <c r="P80">
        <f>1/N80/N80</f>
        <v>1940.6547769217332</v>
      </c>
      <c r="Q80">
        <f>P80*M80</f>
        <v>6494.40121096858</v>
      </c>
    </row>
    <row r="81" spans="3:20" x14ac:dyDescent="0.2">
      <c r="D81" t="s">
        <v>107</v>
      </c>
      <c r="E81">
        <v>3.1095999999999999</v>
      </c>
      <c r="F81">
        <v>0.11840000000000001</v>
      </c>
      <c r="G81">
        <v>0.99980000000000002</v>
      </c>
      <c r="H81">
        <f>1/F81/F81</f>
        <v>71.334002921840749</v>
      </c>
      <c r="I81">
        <f>H81*E81</f>
        <v>221.82021548575599</v>
      </c>
      <c r="L81" t="s">
        <v>107</v>
      </c>
      <c r="M81">
        <v>3.2869999999999999</v>
      </c>
      <c r="N81">
        <v>2.23E-2</v>
      </c>
      <c r="O81">
        <v>0.99980000000000002</v>
      </c>
      <c r="P81">
        <f>1/N81/N81</f>
        <v>2010.8990729755271</v>
      </c>
      <c r="Q81">
        <f>P81*M81</f>
        <v>6609.825252870558</v>
      </c>
    </row>
    <row r="83" spans="3:20" x14ac:dyDescent="0.2">
      <c r="C83" t="s">
        <v>101</v>
      </c>
      <c r="D83" t="s">
        <v>106</v>
      </c>
      <c r="E83">
        <v>3.0853999999999999</v>
      </c>
      <c r="F83">
        <v>0.1081</v>
      </c>
      <c r="G83">
        <v>0.999</v>
      </c>
      <c r="H83">
        <f>1/F83/F83</f>
        <v>85.575335819011585</v>
      </c>
      <c r="I83">
        <f>H83*E83</f>
        <v>264.03414113597836</v>
      </c>
      <c r="K83" t="s">
        <v>101</v>
      </c>
      <c r="L83" t="s">
        <v>106</v>
      </c>
      <c r="M83">
        <v>3.5825</v>
      </c>
      <c r="N83">
        <v>0.1454</v>
      </c>
      <c r="O83">
        <v>0.99960000000000004</v>
      </c>
      <c r="P83">
        <f>1/N83/N83</f>
        <v>47.301094168910318</v>
      </c>
      <c r="Q83">
        <f>P83*M83</f>
        <v>169.45616986012121</v>
      </c>
      <c r="S83" s="118">
        <f>SUM(I83:I87,Q83:Q87) / SUM(H83:H87,P83:P87)</f>
        <v>3.6443158698847333</v>
      </c>
      <c r="T83" s="118">
        <f>(SUM(H83:H87,P83:P87))^(-0.5)</f>
        <v>1.7879184165457137E-2</v>
      </c>
    </row>
    <row r="84" spans="3:20" x14ac:dyDescent="0.2">
      <c r="D84" t="s">
        <v>107</v>
      </c>
      <c r="E84">
        <v>3.2218</v>
      </c>
      <c r="F84">
        <v>0.2646</v>
      </c>
      <c r="G84">
        <v>0.99919999999999998</v>
      </c>
      <c r="H84">
        <f>1/F84/F84</f>
        <v>14.283029076247951</v>
      </c>
      <c r="I84">
        <f>H84*E84</f>
        <v>46.017063077855646</v>
      </c>
      <c r="L84" t="s">
        <v>107</v>
      </c>
      <c r="M84">
        <v>3.6284999999999998</v>
      </c>
      <c r="N84">
        <v>2.53E-2</v>
      </c>
      <c r="O84">
        <v>0.99960000000000004</v>
      </c>
      <c r="P84">
        <f>1/N84/N84</f>
        <v>1562.2803043322033</v>
      </c>
      <c r="Q84">
        <f>P84*M84</f>
        <v>5668.7340842693993</v>
      </c>
    </row>
    <row r="86" spans="3:20" x14ac:dyDescent="0.2">
      <c r="C86" t="s">
        <v>102</v>
      </c>
      <c r="D86" t="s">
        <v>106</v>
      </c>
      <c r="E86">
        <v>3.6692</v>
      </c>
      <c r="F86">
        <v>0.14580000000000001</v>
      </c>
      <c r="G86">
        <v>0.99950000000000006</v>
      </c>
      <c r="H86">
        <f>1/F86/F86</f>
        <v>47.04191057897301</v>
      </c>
      <c r="I86">
        <f>H86*E86</f>
        <v>172.60617829636777</v>
      </c>
      <c r="K86" t="s">
        <v>102</v>
      </c>
      <c r="L86" t="s">
        <v>106</v>
      </c>
      <c r="M86">
        <v>3.7523</v>
      </c>
      <c r="N86">
        <v>2.9399999999999999E-2</v>
      </c>
      <c r="O86">
        <v>0.99950000000000006</v>
      </c>
      <c r="P86">
        <f>1/N86/N86</f>
        <v>1156.9253551760842</v>
      </c>
      <c r="Q86">
        <f>P86*M86</f>
        <v>4341.1310102272209</v>
      </c>
    </row>
    <row r="87" spans="3:20" x14ac:dyDescent="0.2">
      <c r="D87" t="s">
        <v>107</v>
      </c>
      <c r="E87">
        <v>3.4232999999999998</v>
      </c>
      <c r="F87">
        <v>0.1343</v>
      </c>
      <c r="G87">
        <v>0.99980000000000002</v>
      </c>
      <c r="H87">
        <f>1/F87/F87</f>
        <v>55.443159949635429</v>
      </c>
      <c r="I87">
        <f>H87*E87</f>
        <v>189.79856945558694</v>
      </c>
      <c r="L87" t="s">
        <v>107</v>
      </c>
      <c r="M87">
        <v>3.4413999999999998</v>
      </c>
      <c r="N87">
        <v>7.9200000000000007E-2</v>
      </c>
      <c r="O87">
        <v>0.99980000000000002</v>
      </c>
      <c r="P87">
        <f>1/N87/N87</f>
        <v>159.42250790735636</v>
      </c>
      <c r="Q87">
        <f>P87*M87</f>
        <v>548.63661871237616</v>
      </c>
    </row>
    <row r="90" spans="3:20" x14ac:dyDescent="0.2">
      <c r="C90" s="3" t="s">
        <v>35</v>
      </c>
      <c r="H90" t="s">
        <v>108</v>
      </c>
      <c r="I90" t="s">
        <v>109</v>
      </c>
      <c r="K90" s="3" t="s">
        <v>36</v>
      </c>
    </row>
    <row r="91" spans="3:20" x14ac:dyDescent="0.2">
      <c r="C91" t="s">
        <v>110</v>
      </c>
      <c r="D91" t="s">
        <v>106</v>
      </c>
      <c r="E91">
        <v>2.7787999999999999</v>
      </c>
      <c r="F91">
        <v>4.8099999999999997E-2</v>
      </c>
      <c r="G91">
        <v>0.99880000000000002</v>
      </c>
      <c r="H91">
        <f>1/F91/F91</f>
        <v>432.22496444949672</v>
      </c>
      <c r="I91">
        <f>H91*E91</f>
        <v>1201.0667312122614</v>
      </c>
      <c r="K91" t="s">
        <v>110</v>
      </c>
      <c r="L91" t="s">
        <v>106</v>
      </c>
      <c r="M91">
        <v>2.7774999999999999</v>
      </c>
      <c r="N91">
        <v>5.96E-2</v>
      </c>
      <c r="O91">
        <v>0.99819999999999998</v>
      </c>
      <c r="P91">
        <f>1/N91/N91</f>
        <v>281.51885050222967</v>
      </c>
      <c r="Q91">
        <f>P91*M91</f>
        <v>781.91860726994287</v>
      </c>
      <c r="S91" s="118">
        <f>SUM(I91:I95,Q91:Q95) / SUM(H91:H95,P91:P95)</f>
        <v>2.7821864877355353</v>
      </c>
      <c r="T91" s="118">
        <f>(SUM(H91:H95,P91:P95))^(-0.5)</f>
        <v>6.2286553615937996E-3</v>
      </c>
    </row>
    <row r="92" spans="3:20" x14ac:dyDescent="0.2">
      <c r="D92" t="s">
        <v>107</v>
      </c>
      <c r="E92">
        <v>2.8067000000000002</v>
      </c>
      <c r="F92">
        <v>3.4200000000000001E-2</v>
      </c>
      <c r="G92">
        <v>0.99680000000000002</v>
      </c>
      <c r="H92">
        <f>1/F92/F92</f>
        <v>854.96392052255396</v>
      </c>
      <c r="I92">
        <f>H92*E92</f>
        <v>2399.6272357306525</v>
      </c>
      <c r="L92" t="s">
        <v>107</v>
      </c>
      <c r="M92">
        <v>2.6934</v>
      </c>
      <c r="N92">
        <v>3.2500000000000001E-2</v>
      </c>
      <c r="O92">
        <v>0.998</v>
      </c>
      <c r="P92">
        <f>1/N92/N92</f>
        <v>946.7455621301774</v>
      </c>
      <c r="Q92">
        <f>P92*M92</f>
        <v>2549.9644970414197</v>
      </c>
    </row>
    <row r="94" spans="3:20" x14ac:dyDescent="0.2">
      <c r="C94" t="s">
        <v>111</v>
      </c>
      <c r="D94" t="s">
        <v>106</v>
      </c>
      <c r="E94">
        <v>2.8129</v>
      </c>
      <c r="F94">
        <v>0.01</v>
      </c>
      <c r="G94">
        <v>0.99990000000000001</v>
      </c>
      <c r="H94">
        <f>1/F94/F94</f>
        <v>10000</v>
      </c>
      <c r="I94">
        <f>H94*E94</f>
        <v>28129</v>
      </c>
      <c r="K94" t="s">
        <v>111</v>
      </c>
      <c r="L94" t="s">
        <v>106</v>
      </c>
      <c r="M94">
        <v>2.9304999999999999</v>
      </c>
      <c r="N94">
        <v>4.1000000000000002E-2</v>
      </c>
      <c r="O94">
        <v>0.99629999999999996</v>
      </c>
      <c r="P94">
        <f>1/N94/N94</f>
        <v>594.88399762046402</v>
      </c>
      <c r="Q94">
        <f>P94*M94</f>
        <v>1743.3075550267697</v>
      </c>
    </row>
    <row r="95" spans="3:20" x14ac:dyDescent="0.2">
      <c r="D95" t="s">
        <v>107</v>
      </c>
      <c r="E95">
        <v>2.7195999999999998</v>
      </c>
      <c r="F95">
        <v>1.7100000000000001E-2</v>
      </c>
      <c r="G95">
        <v>0.99990000000000001</v>
      </c>
      <c r="H95">
        <f>1/F95/F95</f>
        <v>3419.8556820902159</v>
      </c>
      <c r="I95">
        <f>H95*E95</f>
        <v>9300.6395130125511</v>
      </c>
      <c r="L95" t="s">
        <v>107</v>
      </c>
      <c r="M95">
        <v>2.7696999999999998</v>
      </c>
      <c r="N95">
        <v>1.04E-2</v>
      </c>
      <c r="O95">
        <v>0.99990000000000001</v>
      </c>
      <c r="P95">
        <f>1/N95/N95</f>
        <v>9245.5621301775154</v>
      </c>
      <c r="Q95">
        <f>P95*M95</f>
        <v>25607.433431952664</v>
      </c>
    </row>
    <row r="97" spans="3:20" x14ac:dyDescent="0.2">
      <c r="C97" t="s">
        <v>112</v>
      </c>
      <c r="D97" t="s">
        <v>106</v>
      </c>
      <c r="E97">
        <v>2.8001999999999998</v>
      </c>
      <c r="F97">
        <v>0.35720000000000002</v>
      </c>
      <c r="G97">
        <v>0.999</v>
      </c>
      <c r="H97">
        <f>1/F97/F97</f>
        <v>7.8374918019835738</v>
      </c>
      <c r="I97">
        <f>H97*E97</f>
        <v>21.946544543914403</v>
      </c>
      <c r="K97" t="s">
        <v>112</v>
      </c>
      <c r="L97" t="s">
        <v>106</v>
      </c>
      <c r="M97">
        <v>3.2542</v>
      </c>
      <c r="N97">
        <v>7.8E-2</v>
      </c>
      <c r="O97">
        <v>0.99660000000000004</v>
      </c>
      <c r="P97">
        <f>1/N97/N97</f>
        <v>164.3655489809336</v>
      </c>
      <c r="Q97">
        <f>P97*M97</f>
        <v>534.87836949375412</v>
      </c>
      <c r="S97" s="118">
        <f>SUM(I97:I101,Q97:Q101) / SUM(H97:H101,P97:P101)</f>
        <v>3.0487062504788613</v>
      </c>
      <c r="T97" s="118">
        <f>(SUM(H97:H101,P97:P101))^(-0.5)</f>
        <v>1.3094488493336925E-2</v>
      </c>
    </row>
    <row r="98" spans="3:20" x14ac:dyDescent="0.2">
      <c r="D98" t="s">
        <v>107</v>
      </c>
      <c r="E98">
        <v>2.8220000000000001</v>
      </c>
      <c r="F98">
        <v>6.0199999999999997E-2</v>
      </c>
      <c r="G98">
        <v>0.99680000000000002</v>
      </c>
      <c r="H98">
        <f>1/F98/F98</f>
        <v>275.93514420370639</v>
      </c>
      <c r="I98">
        <f>H98*E98</f>
        <v>778.68897694285943</v>
      </c>
      <c r="L98" t="s">
        <v>107</v>
      </c>
      <c r="M98">
        <v>2.6532</v>
      </c>
      <c r="N98">
        <v>7.9100000000000004E-2</v>
      </c>
      <c r="O98">
        <v>0.99860000000000004</v>
      </c>
      <c r="P98">
        <f>1/N98/N98</f>
        <v>159.82585374975426</v>
      </c>
      <c r="Q98">
        <f>P98*M98</f>
        <v>424.04995516884799</v>
      </c>
    </row>
    <row r="100" spans="3:20" x14ac:dyDescent="0.2">
      <c r="C100" t="s">
        <v>113</v>
      </c>
      <c r="D100" t="s">
        <v>106</v>
      </c>
      <c r="E100">
        <v>3.206</v>
      </c>
      <c r="F100">
        <v>7.8799999999999995E-2</v>
      </c>
      <c r="G100">
        <v>0.99990000000000001</v>
      </c>
      <c r="H100">
        <f>1/F100/F100</f>
        <v>161.04511840037108</v>
      </c>
      <c r="I100">
        <f>H100*E100</f>
        <v>516.31064959158971</v>
      </c>
      <c r="K100" t="s">
        <v>113</v>
      </c>
      <c r="L100" t="s">
        <v>106</v>
      </c>
      <c r="M100">
        <v>3.1124999999999998</v>
      </c>
      <c r="N100">
        <v>1.8100000000000002E-2</v>
      </c>
      <c r="O100">
        <v>0.99990000000000001</v>
      </c>
      <c r="P100">
        <f>1/N100/N100</f>
        <v>3052.4098775983634</v>
      </c>
      <c r="Q100">
        <f>P100*M100</f>
        <v>9500.6257440249065</v>
      </c>
    </row>
    <row r="101" spans="3:20" x14ac:dyDescent="0.2">
      <c r="D101" t="s">
        <v>107</v>
      </c>
      <c r="E101">
        <v>2.9487999999999999</v>
      </c>
      <c r="F101">
        <v>4.8599999999999997E-2</v>
      </c>
      <c r="G101">
        <v>0.99980000000000002</v>
      </c>
      <c r="H101">
        <f>1/F101/F101</f>
        <v>423.37719521075724</v>
      </c>
      <c r="I101">
        <f>H101*E101</f>
        <v>1248.4546732374808</v>
      </c>
      <c r="L101" t="s">
        <v>107</v>
      </c>
      <c r="M101">
        <v>2.9958999999999998</v>
      </c>
      <c r="N101">
        <v>2.5100000000000001E-2</v>
      </c>
      <c r="O101">
        <v>0.99980000000000002</v>
      </c>
      <c r="P101">
        <f>1/N101/N101</f>
        <v>1587.2763924382152</v>
      </c>
      <c r="Q101">
        <f>P101*M101</f>
        <v>4755.3213441056487</v>
      </c>
    </row>
    <row r="104" spans="3:20" x14ac:dyDescent="0.2">
      <c r="D104" t="s">
        <v>114</v>
      </c>
    </row>
    <row r="105" spans="3:20" x14ac:dyDescent="0.2">
      <c r="C105" s="3" t="s">
        <v>37</v>
      </c>
      <c r="K105" s="120" t="s">
        <v>40</v>
      </c>
    </row>
    <row r="106" spans="3:20" x14ac:dyDescent="0.2">
      <c r="C106" t="s">
        <v>110</v>
      </c>
      <c r="D106" t="s">
        <v>106</v>
      </c>
      <c r="E106">
        <v>2.1383000000000001</v>
      </c>
      <c r="F106">
        <v>1.5900000000000001E-2</v>
      </c>
      <c r="G106">
        <v>0.99970000000000003</v>
      </c>
      <c r="H106">
        <f>1/F106/F106</f>
        <v>3955.5397333966216</v>
      </c>
      <c r="I106">
        <f>H106*E106</f>
        <v>8458.1306119219971</v>
      </c>
      <c r="K106" s="121" t="s">
        <v>110</v>
      </c>
      <c r="L106" t="s">
        <v>106</v>
      </c>
      <c r="M106">
        <v>2.1099000000000001</v>
      </c>
      <c r="N106">
        <v>1.37E-2</v>
      </c>
      <c r="O106">
        <v>0.99970000000000003</v>
      </c>
      <c r="P106">
        <f>1/N106/N106</f>
        <v>5327.9343598486867</v>
      </c>
      <c r="Q106">
        <f>P106*M106</f>
        <v>11241.408705844744</v>
      </c>
      <c r="S106" s="118">
        <f>SUM(I106:I110,Q106:Q110) / SUM(H106:H110,P106:P110)</f>
        <v>2.1792394895850502</v>
      </c>
      <c r="T106" s="118">
        <f>(SUM(H106:H110,P106:P110))^(-0.5)</f>
        <v>3.2921001711413373E-3</v>
      </c>
    </row>
    <row r="107" spans="3:20" x14ac:dyDescent="0.2">
      <c r="D107" t="s">
        <v>107</v>
      </c>
      <c r="E107">
        <v>2.0991</v>
      </c>
      <c r="F107">
        <v>1.3899999999999999E-2</v>
      </c>
      <c r="G107">
        <v>0.99970000000000003</v>
      </c>
      <c r="H107">
        <f>1/F107/F107</f>
        <v>5175.7155426737754</v>
      </c>
      <c r="I107">
        <f>H107*E107</f>
        <v>10864.344495626521</v>
      </c>
      <c r="K107" s="121"/>
      <c r="L107" t="s">
        <v>107</v>
      </c>
      <c r="M107">
        <v>2.0781000000000001</v>
      </c>
      <c r="N107">
        <v>1.7899999999999999E-2</v>
      </c>
      <c r="O107">
        <v>0.99950000000000006</v>
      </c>
      <c r="P107">
        <f>1/N107/N107</f>
        <v>3121.0012171904746</v>
      </c>
      <c r="Q107">
        <f>P107*M107</f>
        <v>6485.7526294435256</v>
      </c>
    </row>
    <row r="108" spans="3:20" x14ac:dyDescent="0.2">
      <c r="K108" s="121"/>
    </row>
    <row r="109" spans="3:20" x14ac:dyDescent="0.2">
      <c r="C109" t="s">
        <v>111</v>
      </c>
      <c r="D109" t="s">
        <v>106</v>
      </c>
      <c r="E109">
        <v>2.2071000000000001</v>
      </c>
      <c r="F109">
        <v>6.3E-3</v>
      </c>
      <c r="G109">
        <v>0.99990000000000001</v>
      </c>
      <c r="H109">
        <f>1/F109/F109</f>
        <v>25195.263290501385</v>
      </c>
      <c r="I109">
        <f>H109*E109</f>
        <v>55608.465608465609</v>
      </c>
      <c r="K109" s="121" t="s">
        <v>111</v>
      </c>
      <c r="L109" t="s">
        <v>106</v>
      </c>
      <c r="M109">
        <v>2.1909999999999998</v>
      </c>
      <c r="N109">
        <v>7.7000000000000002E-3</v>
      </c>
      <c r="O109">
        <v>0.99990000000000001</v>
      </c>
      <c r="P109">
        <f>1/N109/N109</f>
        <v>16866.250632484396</v>
      </c>
      <c r="Q109">
        <f>P109*M109</f>
        <v>36953.955135773307</v>
      </c>
    </row>
    <row r="110" spans="3:20" x14ac:dyDescent="0.2">
      <c r="D110" t="s">
        <v>107</v>
      </c>
      <c r="E110">
        <v>2.1753999999999998</v>
      </c>
      <c r="F110">
        <v>6.3E-3</v>
      </c>
      <c r="G110">
        <v>1</v>
      </c>
      <c r="H110">
        <f>1/F110/F110</f>
        <v>25195.263290501385</v>
      </c>
      <c r="I110">
        <f>H110*E110</f>
        <v>54809.775762156707</v>
      </c>
      <c r="K110" s="121"/>
      <c r="L110" t="s">
        <v>107</v>
      </c>
      <c r="M110">
        <v>2.2408999999999999</v>
      </c>
      <c r="N110">
        <v>1.1599999999999999E-2</v>
      </c>
      <c r="O110">
        <v>0.99929999999999997</v>
      </c>
      <c r="P110">
        <f>1/N110/N110</f>
        <v>7431.6290130796679</v>
      </c>
      <c r="Q110">
        <f>P110*M110</f>
        <v>16653.537455410227</v>
      </c>
    </row>
    <row r="111" spans="3:20" x14ac:dyDescent="0.2">
      <c r="K111" s="121"/>
    </row>
    <row r="112" spans="3:20" x14ac:dyDescent="0.2">
      <c r="C112" t="s">
        <v>112</v>
      </c>
      <c r="D112" t="s">
        <v>106</v>
      </c>
      <c r="E112">
        <v>2.3231999999999999</v>
      </c>
      <c r="F112">
        <v>2.3099999999999999E-2</v>
      </c>
      <c r="G112">
        <v>0.99939999999999996</v>
      </c>
      <c r="H112">
        <f t="shared" ref="H112:H113" si="13">1/F112/F112</f>
        <v>1874.0278480538223</v>
      </c>
      <c r="I112">
        <f t="shared" ref="I112:I113" si="14">H112*E112</f>
        <v>4353.74149659864</v>
      </c>
      <c r="K112" s="121" t="s">
        <v>112</v>
      </c>
      <c r="L112" t="s">
        <v>106</v>
      </c>
      <c r="M112">
        <v>2.2823000000000002</v>
      </c>
      <c r="N112">
        <v>2.7400000000000001E-2</v>
      </c>
      <c r="O112">
        <v>0.99960000000000004</v>
      </c>
      <c r="P112">
        <f t="shared" ref="P112:P113" si="15">1/N112/N112</f>
        <v>1331.9835899621717</v>
      </c>
      <c r="Q112">
        <f t="shared" ref="Q112:Q113" si="16">P112*M112</f>
        <v>3039.9861473706646</v>
      </c>
      <c r="S112" s="118">
        <f>SUM(I112:I116,Q112:Q116) / SUM(H112:H116,P112:P116)</f>
        <v>2.3817902857452489</v>
      </c>
      <c r="T112" s="118">
        <f>(SUM(H112:H116,P112:P116))^(-0.5)</f>
        <v>5.1956014868324209E-3</v>
      </c>
    </row>
    <row r="113" spans="3:17" x14ac:dyDescent="0.2">
      <c r="D113" t="s">
        <v>107</v>
      </c>
      <c r="E113">
        <v>2.3199000000000001</v>
      </c>
      <c r="F113">
        <v>2.3800000000000002E-2</v>
      </c>
      <c r="G113">
        <v>0.99950000000000006</v>
      </c>
      <c r="H113">
        <f t="shared" si="13"/>
        <v>1765.4120471718097</v>
      </c>
      <c r="I113">
        <f t="shared" si="14"/>
        <v>4095.5794082338816</v>
      </c>
      <c r="K113" s="121"/>
      <c r="L113" t="s">
        <v>107</v>
      </c>
      <c r="M113">
        <v>2.3315999999999999</v>
      </c>
      <c r="N113">
        <v>1.83E-2</v>
      </c>
      <c r="O113">
        <v>0.99939999999999996</v>
      </c>
      <c r="P113">
        <f t="shared" si="15"/>
        <v>2986.0551225775625</v>
      </c>
      <c r="Q113">
        <f t="shared" si="16"/>
        <v>6962.286123801845</v>
      </c>
    </row>
    <row r="114" spans="3:17" x14ac:dyDescent="0.2">
      <c r="K114" s="121"/>
    </row>
    <row r="115" spans="3:17" x14ac:dyDescent="0.2">
      <c r="C115" t="s">
        <v>113</v>
      </c>
      <c r="D115" t="s">
        <v>106</v>
      </c>
      <c r="E115">
        <v>2.3885000000000001</v>
      </c>
      <c r="F115">
        <v>1.3899999999999999E-2</v>
      </c>
      <c r="G115">
        <v>0.99990000000000001</v>
      </c>
      <c r="H115">
        <f t="shared" ref="H115:H116" si="17">1/F115/F115</f>
        <v>5175.7155426737754</v>
      </c>
      <c r="I115">
        <f t="shared" ref="I115:I116" si="18">H115*E115</f>
        <v>12362.196573676312</v>
      </c>
      <c r="K115" s="121" t="s">
        <v>113</v>
      </c>
      <c r="L115" t="s">
        <v>106</v>
      </c>
      <c r="M115">
        <v>2.3936000000000002</v>
      </c>
      <c r="N115">
        <v>9.4000000000000004E-3</v>
      </c>
      <c r="O115">
        <v>0.99990000000000001</v>
      </c>
      <c r="P115">
        <f t="shared" ref="P115:P116" si="19">1/N115/N115</f>
        <v>11317.338162064281</v>
      </c>
      <c r="Q115">
        <f t="shared" ref="Q115:Q116" si="20">P115*M115</f>
        <v>27089.180624717064</v>
      </c>
    </row>
    <row r="116" spans="3:17" x14ac:dyDescent="0.2">
      <c r="D116" t="s">
        <v>107</v>
      </c>
      <c r="E116">
        <v>2.4912000000000001</v>
      </c>
      <c r="F116">
        <v>2.5700000000000001E-2</v>
      </c>
      <c r="G116">
        <v>0.99709999999999999</v>
      </c>
      <c r="H116">
        <f t="shared" si="17"/>
        <v>1514.027464458205</v>
      </c>
      <c r="I116">
        <f t="shared" si="18"/>
        <v>3771.7452194582806</v>
      </c>
      <c r="K116" s="121"/>
      <c r="L116" t="s">
        <v>107</v>
      </c>
      <c r="M116">
        <v>2.3969</v>
      </c>
      <c r="N116">
        <v>9.4999999999999998E-3</v>
      </c>
      <c r="O116">
        <v>0.99990000000000001</v>
      </c>
      <c r="P116">
        <f t="shared" si="19"/>
        <v>11080.3324099723</v>
      </c>
      <c r="Q116">
        <f t="shared" si="20"/>
        <v>26558.448753462606</v>
      </c>
    </row>
  </sheetData>
  <mergeCells count="15">
    <mergeCell ref="L14:M14"/>
    <mergeCell ref="N14:O14"/>
    <mergeCell ref="P14:Q14"/>
    <mergeCell ref="R14:S14"/>
    <mergeCell ref="T14:U14"/>
    <mergeCell ref="L13:O13"/>
    <mergeCell ref="P13:Q13"/>
    <mergeCell ref="R13:S13"/>
    <mergeCell ref="T13:U13"/>
    <mergeCell ref="D13:G13"/>
    <mergeCell ref="H13:K13"/>
    <mergeCell ref="D14:E14"/>
    <mergeCell ref="F14:G14"/>
    <mergeCell ref="H14:I14"/>
    <mergeCell ref="J14:K14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596F3-30FD-AB4A-A7A5-D456972CC889}">
  <dimension ref="A2:N37"/>
  <sheetViews>
    <sheetView workbookViewId="0">
      <selection activeCell="B9" sqref="B9:N11"/>
    </sheetView>
  </sheetViews>
  <sheetFormatPr baseColWidth="10" defaultRowHeight="16" x14ac:dyDescent="0.2"/>
  <cols>
    <col min="7" max="7" width="11.5" bestFit="1" customWidth="1"/>
  </cols>
  <sheetData>
    <row r="2" spans="1:14" x14ac:dyDescent="0.2">
      <c r="A2" t="s">
        <v>13</v>
      </c>
      <c r="B2" t="s">
        <v>0</v>
      </c>
      <c r="C2" t="s">
        <v>1</v>
      </c>
      <c r="D2" t="s">
        <v>3</v>
      </c>
      <c r="E2" t="s">
        <v>4</v>
      </c>
      <c r="F2" t="s">
        <v>5</v>
      </c>
      <c r="G2" t="s">
        <v>91</v>
      </c>
      <c r="H2" t="s">
        <v>9</v>
      </c>
    </row>
    <row r="3" spans="1:14" x14ac:dyDescent="0.2">
      <c r="A3" s="2"/>
      <c r="B3" s="1" t="s">
        <v>6</v>
      </c>
      <c r="C3" t="s">
        <v>7</v>
      </c>
      <c r="D3">
        <v>4</v>
      </c>
      <c r="E3">
        <v>44</v>
      </c>
      <c r="F3">
        <v>44</v>
      </c>
      <c r="G3" s="35" t="s">
        <v>14</v>
      </c>
      <c r="H3" t="s">
        <v>93</v>
      </c>
    </row>
    <row r="4" spans="1:14" x14ac:dyDescent="0.2">
      <c r="A4" s="2"/>
      <c r="B4">
        <v>7</v>
      </c>
      <c r="C4" t="s">
        <v>7</v>
      </c>
      <c r="D4">
        <v>5</v>
      </c>
      <c r="E4">
        <v>77</v>
      </c>
      <c r="F4">
        <v>77</v>
      </c>
      <c r="G4" s="35" t="s">
        <v>14</v>
      </c>
    </row>
    <row r="5" spans="1:14" x14ac:dyDescent="0.2">
      <c r="A5" s="17"/>
      <c r="B5" s="15">
        <v>10</v>
      </c>
      <c r="C5" s="15" t="s">
        <v>7</v>
      </c>
      <c r="D5" s="15">
        <v>6</v>
      </c>
      <c r="E5" s="15">
        <v>49</v>
      </c>
      <c r="F5" s="15">
        <v>43</v>
      </c>
      <c r="G5" s="35" t="s">
        <v>14</v>
      </c>
    </row>
    <row r="6" spans="1:14" x14ac:dyDescent="0.2">
      <c r="A6" s="17"/>
      <c r="B6" s="15">
        <v>15</v>
      </c>
      <c r="C6" s="15" t="s">
        <v>7</v>
      </c>
      <c r="D6" s="15">
        <v>8</v>
      </c>
      <c r="E6" s="15">
        <v>56</v>
      </c>
      <c r="F6" s="15">
        <v>52</v>
      </c>
      <c r="G6" s="15" t="s">
        <v>14</v>
      </c>
    </row>
    <row r="7" spans="1:14" x14ac:dyDescent="0.2">
      <c r="A7" s="17"/>
      <c r="B7" s="15">
        <v>17</v>
      </c>
      <c r="C7" s="15" t="s">
        <v>7</v>
      </c>
      <c r="D7" s="15">
        <v>10</v>
      </c>
      <c r="E7" s="15">
        <v>32</v>
      </c>
      <c r="F7" s="15">
        <v>30</v>
      </c>
      <c r="G7" s="35" t="s">
        <v>14</v>
      </c>
    </row>
    <row r="9" spans="1:14" x14ac:dyDescent="0.2">
      <c r="B9" t="s">
        <v>86</v>
      </c>
      <c r="E9" s="113" t="s">
        <v>6</v>
      </c>
      <c r="F9" s="113"/>
      <c r="G9" s="122">
        <v>7</v>
      </c>
      <c r="H9" s="123"/>
      <c r="I9" s="122">
        <v>10</v>
      </c>
      <c r="J9" s="123"/>
      <c r="K9" s="122">
        <v>15</v>
      </c>
      <c r="L9" s="123"/>
      <c r="M9" s="122">
        <v>17</v>
      </c>
      <c r="N9" s="123"/>
    </row>
    <row r="10" spans="1:14" x14ac:dyDescent="0.2">
      <c r="B10" t="s">
        <v>85</v>
      </c>
      <c r="C10" s="111">
        <v>3</v>
      </c>
      <c r="D10" s="124"/>
      <c r="E10" s="113">
        <v>4</v>
      </c>
      <c r="F10" s="113"/>
      <c r="G10" s="122">
        <v>5</v>
      </c>
      <c r="H10" s="123"/>
      <c r="I10" s="122">
        <v>6</v>
      </c>
      <c r="J10" s="123"/>
      <c r="K10" s="122">
        <v>8</v>
      </c>
      <c r="L10" s="123"/>
      <c r="M10" s="122">
        <v>10</v>
      </c>
      <c r="N10" s="123"/>
    </row>
    <row r="11" spans="1:14" x14ac:dyDescent="0.2">
      <c r="B11" t="s">
        <v>83</v>
      </c>
      <c r="C11" s="112" t="s">
        <v>87</v>
      </c>
      <c r="D11" s="112" t="s">
        <v>88</v>
      </c>
      <c r="E11" s="112" t="s">
        <v>87</v>
      </c>
      <c r="F11" s="112" t="s">
        <v>88</v>
      </c>
      <c r="G11" s="112" t="s">
        <v>87</v>
      </c>
      <c r="H11" s="112" t="s">
        <v>88</v>
      </c>
      <c r="I11" s="112" t="s">
        <v>87</v>
      </c>
      <c r="J11" s="112" t="s">
        <v>88</v>
      </c>
      <c r="K11" s="112" t="s">
        <v>87</v>
      </c>
      <c r="L11" s="112" t="s">
        <v>88</v>
      </c>
      <c r="M11" s="112" t="s">
        <v>87</v>
      </c>
      <c r="N11" s="112" t="s">
        <v>88</v>
      </c>
    </row>
    <row r="12" spans="1:14" x14ac:dyDescent="0.2">
      <c r="B12">
        <v>1</v>
      </c>
      <c r="C12" s="125">
        <v>0</v>
      </c>
      <c r="D12" s="125">
        <v>0</v>
      </c>
      <c r="E12" s="125">
        <v>0.80310000000000004</v>
      </c>
      <c r="F12" s="125">
        <v>6.1999999999999998E-3</v>
      </c>
      <c r="G12" s="125">
        <v>0.56389999999999996</v>
      </c>
      <c r="H12" s="125">
        <v>5.1999999999999998E-3</v>
      </c>
      <c r="I12">
        <v>0.44879999999999998</v>
      </c>
      <c r="J12">
        <v>2.2200000000000001E-2</v>
      </c>
      <c r="K12">
        <v>0.3886</v>
      </c>
      <c r="L12">
        <v>3.8999999999999998E-3</v>
      </c>
      <c r="M12" s="125">
        <v>0.33460000000000001</v>
      </c>
      <c r="N12" s="125">
        <v>3.3E-3</v>
      </c>
    </row>
    <row r="13" spans="1:14" x14ac:dyDescent="0.2">
      <c r="B13">
        <v>2</v>
      </c>
      <c r="C13" s="125">
        <v>0</v>
      </c>
      <c r="D13" s="125">
        <v>0</v>
      </c>
      <c r="E13" s="125">
        <v>0.92720000000000002</v>
      </c>
      <c r="F13" s="125">
        <v>5.1000000000000004E-3</v>
      </c>
      <c r="G13" s="125">
        <v>0.79720000000000002</v>
      </c>
      <c r="H13" s="125">
        <v>5.1299999999999998E-2</v>
      </c>
      <c r="I13">
        <v>0.55300000000000005</v>
      </c>
      <c r="J13" s="118">
        <v>4.4000000000000003E-3</v>
      </c>
      <c r="K13">
        <v>0.45329999999999998</v>
      </c>
      <c r="L13">
        <v>2.3999999999999998E-3</v>
      </c>
      <c r="M13" s="125">
        <v>0.36249999999999999</v>
      </c>
      <c r="N13" s="125">
        <v>8.8999999999999999E-3</v>
      </c>
    </row>
    <row r="14" spans="1:14" x14ac:dyDescent="0.2">
      <c r="B14">
        <v>3</v>
      </c>
      <c r="C14" s="125">
        <v>0</v>
      </c>
      <c r="D14" s="125">
        <v>0</v>
      </c>
      <c r="E14" s="125">
        <v>1.0825</v>
      </c>
      <c r="F14" s="125">
        <v>8.9999999999999993E-3</v>
      </c>
      <c r="G14" s="125">
        <v>0.92190000000000005</v>
      </c>
      <c r="H14" s="125">
        <v>1.3299999999999999E-2</v>
      </c>
      <c r="I14">
        <v>0.65820000000000001</v>
      </c>
      <c r="J14">
        <v>5.7000000000000002E-3</v>
      </c>
      <c r="K14">
        <v>0.52390000000000003</v>
      </c>
      <c r="L14">
        <v>3.3999999999999998E-3</v>
      </c>
      <c r="M14" s="125">
        <v>0.43559999999999999</v>
      </c>
      <c r="N14" s="125">
        <v>3.5999999999999999E-3</v>
      </c>
    </row>
    <row r="15" spans="1:14" x14ac:dyDescent="0.2">
      <c r="B15">
        <v>4</v>
      </c>
      <c r="C15" s="125">
        <v>0</v>
      </c>
      <c r="D15" s="125">
        <v>0</v>
      </c>
      <c r="E15" s="125">
        <v>0</v>
      </c>
      <c r="F15" s="125">
        <v>0</v>
      </c>
      <c r="G15" s="125">
        <v>1.0814999999999999</v>
      </c>
      <c r="H15" s="125">
        <v>1.5800000000000002E-2</v>
      </c>
      <c r="I15">
        <v>0.78869999999999996</v>
      </c>
      <c r="J15">
        <v>7.0000000000000001E-3</v>
      </c>
      <c r="K15">
        <v>0.60819999999999996</v>
      </c>
      <c r="L15">
        <v>3.3999999999999998E-3</v>
      </c>
      <c r="M15" s="125">
        <v>0.49440000000000001</v>
      </c>
      <c r="N15" s="125">
        <v>4.4000000000000003E-3</v>
      </c>
    </row>
    <row r="16" spans="1:14" x14ac:dyDescent="0.2">
      <c r="B16">
        <v>5</v>
      </c>
      <c r="C16" s="125">
        <v>0</v>
      </c>
      <c r="D16" s="125">
        <v>0</v>
      </c>
      <c r="E16" s="125">
        <v>0</v>
      </c>
      <c r="F16" s="125">
        <v>0</v>
      </c>
      <c r="G16" s="125">
        <v>1.2286999999999999</v>
      </c>
      <c r="H16" s="125">
        <v>8.0000000000000002E-3</v>
      </c>
      <c r="I16" s="118">
        <v>0.9163</v>
      </c>
      <c r="J16" s="125">
        <v>1.0800000000000001E-2</v>
      </c>
      <c r="K16">
        <v>0.6956</v>
      </c>
      <c r="L16">
        <v>7.7999999999999996E-3</v>
      </c>
      <c r="M16" s="125">
        <v>0.57179999999999997</v>
      </c>
      <c r="N16" s="125">
        <v>1.03E-2</v>
      </c>
    </row>
    <row r="17" spans="2:14" x14ac:dyDescent="0.2">
      <c r="B17">
        <v>6</v>
      </c>
      <c r="C17" s="125">
        <v>0</v>
      </c>
      <c r="D17" s="125">
        <v>0</v>
      </c>
      <c r="E17" s="125">
        <v>0</v>
      </c>
      <c r="F17" s="125">
        <v>0</v>
      </c>
      <c r="G17" s="125">
        <v>1.4032</v>
      </c>
      <c r="H17" s="125">
        <v>1.12E-2</v>
      </c>
      <c r="I17">
        <v>1.0474000000000001</v>
      </c>
      <c r="J17" s="125">
        <v>9.1999999999999998E-3</v>
      </c>
      <c r="K17">
        <v>0.80979999999999996</v>
      </c>
      <c r="L17">
        <v>7.4000000000000003E-3</v>
      </c>
      <c r="M17" s="125">
        <v>0.65880000000000005</v>
      </c>
      <c r="N17" s="125">
        <v>4.8999999999999998E-3</v>
      </c>
    </row>
    <row r="18" spans="2:14" x14ac:dyDescent="0.2">
      <c r="B18">
        <v>7</v>
      </c>
      <c r="C18" s="125">
        <v>0</v>
      </c>
      <c r="D18" s="125">
        <v>0</v>
      </c>
      <c r="E18" s="125">
        <v>0</v>
      </c>
      <c r="F18" s="125">
        <v>0</v>
      </c>
      <c r="G18" s="125">
        <v>1.5542</v>
      </c>
      <c r="H18" s="125">
        <v>8.5000000000000006E-3</v>
      </c>
      <c r="I18">
        <v>1.1927000000000001</v>
      </c>
      <c r="J18" s="125">
        <v>1.6500000000000001E-2</v>
      </c>
      <c r="K18">
        <v>0.89149999999999996</v>
      </c>
      <c r="L18">
        <v>8.3000000000000001E-3</v>
      </c>
      <c r="M18" s="125">
        <v>0.71519999999999995</v>
      </c>
      <c r="N18" s="125">
        <v>3.7000000000000002E-3</v>
      </c>
    </row>
    <row r="19" spans="2:14" x14ac:dyDescent="0.2">
      <c r="B19">
        <v>8</v>
      </c>
      <c r="C19" s="125">
        <v>0</v>
      </c>
      <c r="D19" s="125">
        <v>0</v>
      </c>
      <c r="E19" s="125">
        <v>0</v>
      </c>
      <c r="F19" s="125">
        <v>0</v>
      </c>
      <c r="G19" s="125">
        <v>1.7168000000000001</v>
      </c>
      <c r="H19" s="125">
        <v>8.2000000000000007E-3</v>
      </c>
      <c r="I19">
        <v>1.3148</v>
      </c>
      <c r="J19" s="125">
        <v>1.34E-2</v>
      </c>
      <c r="K19">
        <v>0.99</v>
      </c>
      <c r="L19">
        <v>7.3000000000000001E-3</v>
      </c>
      <c r="M19" s="125">
        <v>0.77080000000000004</v>
      </c>
      <c r="N19" s="125">
        <v>1.38E-2</v>
      </c>
    </row>
    <row r="20" spans="2:14" x14ac:dyDescent="0.2">
      <c r="B20">
        <v>9</v>
      </c>
      <c r="C20" s="125">
        <v>0</v>
      </c>
      <c r="D20" s="125">
        <v>0</v>
      </c>
      <c r="E20" s="125">
        <v>0</v>
      </c>
      <c r="F20" s="125">
        <v>0</v>
      </c>
      <c r="G20" s="125">
        <v>1.8717999999999999</v>
      </c>
      <c r="H20" s="125">
        <v>7.0000000000000001E-3</v>
      </c>
      <c r="I20">
        <v>1.5465</v>
      </c>
      <c r="J20" s="125">
        <v>1.6899999999999998E-2</v>
      </c>
      <c r="K20">
        <v>1.0885</v>
      </c>
      <c r="L20">
        <v>6.8999999999999999E-3</v>
      </c>
      <c r="M20" s="125">
        <v>0.87849999999999995</v>
      </c>
      <c r="N20" s="125">
        <v>5.4000000000000003E-3</v>
      </c>
    </row>
    <row r="21" spans="2:14" x14ac:dyDescent="0.2">
      <c r="B21">
        <v>10</v>
      </c>
      <c r="C21" s="125">
        <v>0</v>
      </c>
      <c r="D21" s="125">
        <v>0</v>
      </c>
      <c r="E21" s="125">
        <v>0</v>
      </c>
      <c r="F21" s="125">
        <v>0</v>
      </c>
      <c r="G21" s="126">
        <v>1.9996</v>
      </c>
      <c r="H21" s="126">
        <v>8.2000000000000007E-3</v>
      </c>
      <c r="I21">
        <v>1.7552000000000001</v>
      </c>
      <c r="J21" s="125">
        <v>2.18E-2</v>
      </c>
      <c r="K21">
        <v>1.2251000000000001</v>
      </c>
      <c r="L21">
        <v>1.18E-2</v>
      </c>
      <c r="M21" s="125">
        <v>0.99399999999999999</v>
      </c>
      <c r="N21" s="125">
        <v>6.7000000000000002E-3</v>
      </c>
    </row>
    <row r="22" spans="2:14" x14ac:dyDescent="0.2">
      <c r="B22">
        <v>11</v>
      </c>
      <c r="C22" s="125">
        <v>0</v>
      </c>
      <c r="D22" s="125">
        <v>0</v>
      </c>
      <c r="E22" s="125">
        <v>0</v>
      </c>
      <c r="F22" s="125">
        <v>0</v>
      </c>
      <c r="G22" s="126">
        <v>2.2307999999999999</v>
      </c>
      <c r="H22" s="126">
        <v>3.3399999999999999E-2</v>
      </c>
      <c r="I22">
        <v>1.9109</v>
      </c>
      <c r="J22">
        <v>2.07E-2</v>
      </c>
      <c r="K22">
        <v>1.3018000000000001</v>
      </c>
      <c r="L22">
        <v>1.26E-2</v>
      </c>
      <c r="M22" s="125">
        <v>1.1315</v>
      </c>
      <c r="N22" s="125">
        <v>1.0699999999999999E-2</v>
      </c>
    </row>
    <row r="31" spans="2:14" x14ac:dyDescent="0.2">
      <c r="I31">
        <v>0.44879999999999998</v>
      </c>
      <c r="J31">
        <v>2.2200000000000001E-2</v>
      </c>
    </row>
    <row r="32" spans="2:14" x14ac:dyDescent="0.2">
      <c r="F32">
        <v>0.63029999999999997</v>
      </c>
      <c r="G32">
        <v>4.7800000000000002E-2</v>
      </c>
      <c r="I32">
        <v>0.55300000000000005</v>
      </c>
      <c r="J32" s="118">
        <v>4.4000000000000003E-3</v>
      </c>
      <c r="K32" s="118"/>
    </row>
    <row r="33" spans="6:10" x14ac:dyDescent="0.2">
      <c r="I33">
        <v>0.65820000000000001</v>
      </c>
      <c r="J33">
        <v>5.7000000000000002E-3</v>
      </c>
    </row>
    <row r="34" spans="6:10" x14ac:dyDescent="0.2">
      <c r="I34">
        <v>0.78869999999999996</v>
      </c>
      <c r="J34">
        <v>7.0000000000000001E-3</v>
      </c>
    </row>
    <row r="37" spans="6:10" x14ac:dyDescent="0.2">
      <c r="F37">
        <v>0.56479999999999997</v>
      </c>
      <c r="G37">
        <v>0.26219999999999999</v>
      </c>
    </row>
  </sheetData>
  <mergeCells count="11">
    <mergeCell ref="C10:D10"/>
    <mergeCell ref="K9:L9"/>
    <mergeCell ref="M9:N9"/>
    <mergeCell ref="K10:L10"/>
    <mergeCell ref="M10:N10"/>
    <mergeCell ref="I10:J10"/>
    <mergeCell ref="G10:H10"/>
    <mergeCell ref="I9:J9"/>
    <mergeCell ref="G9:H9"/>
    <mergeCell ref="E9:F9"/>
    <mergeCell ref="E10:F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17712-111D-EB42-AEF3-7EB3AE63E778}">
  <dimension ref="B2:T27"/>
  <sheetViews>
    <sheetView tabSelected="1" topLeftCell="A2" workbookViewId="0">
      <selection activeCell="H16" sqref="H16:Q26"/>
    </sheetView>
  </sheetViews>
  <sheetFormatPr baseColWidth="10" defaultRowHeight="16" x14ac:dyDescent="0.2"/>
  <sheetData>
    <row r="2" spans="2:17" x14ac:dyDescent="0.2">
      <c r="B2" t="s">
        <v>13</v>
      </c>
      <c r="C2" t="s">
        <v>0</v>
      </c>
      <c r="D2" t="s">
        <v>1</v>
      </c>
      <c r="E2" t="s">
        <v>3</v>
      </c>
      <c r="F2" t="s">
        <v>4</v>
      </c>
      <c r="G2" t="s">
        <v>5</v>
      </c>
      <c r="H2" t="s">
        <v>91</v>
      </c>
      <c r="I2" t="s">
        <v>9</v>
      </c>
    </row>
    <row r="3" spans="2:17" x14ac:dyDescent="0.2">
      <c r="B3" s="10">
        <f>Radiocrómicas!A5</f>
        <v>2.4432963327637869</v>
      </c>
      <c r="C3" s="1" t="s">
        <v>10</v>
      </c>
      <c r="D3" t="s">
        <v>8</v>
      </c>
      <c r="E3">
        <v>4</v>
      </c>
      <c r="F3">
        <v>47</v>
      </c>
      <c r="G3">
        <v>42</v>
      </c>
      <c r="H3" t="s">
        <v>92</v>
      </c>
      <c r="I3" t="s">
        <v>115</v>
      </c>
    </row>
    <row r="4" spans="2:17" x14ac:dyDescent="0.2">
      <c r="B4" s="17"/>
      <c r="C4" s="1" t="s">
        <v>11</v>
      </c>
      <c r="D4" t="s">
        <v>8</v>
      </c>
      <c r="E4">
        <v>4</v>
      </c>
      <c r="F4">
        <v>40</v>
      </c>
      <c r="G4">
        <v>40</v>
      </c>
      <c r="H4" t="s">
        <v>60</v>
      </c>
      <c r="I4" t="s">
        <v>115</v>
      </c>
    </row>
    <row r="5" spans="2:17" x14ac:dyDescent="0.2">
      <c r="B5" s="2"/>
      <c r="C5" s="1" t="s">
        <v>12</v>
      </c>
      <c r="D5" t="s">
        <v>8</v>
      </c>
      <c r="E5">
        <v>4</v>
      </c>
      <c r="F5">
        <v>40</v>
      </c>
      <c r="G5">
        <v>40</v>
      </c>
      <c r="H5" t="s">
        <v>60</v>
      </c>
    </row>
    <row r="6" spans="2:17" x14ac:dyDescent="0.2">
      <c r="B6" s="10">
        <f>Radiocrómicas!A11</f>
        <v>3.044315545875155</v>
      </c>
      <c r="C6">
        <v>8</v>
      </c>
      <c r="D6" t="s">
        <v>8</v>
      </c>
      <c r="E6">
        <v>5</v>
      </c>
      <c r="F6">
        <v>73</v>
      </c>
      <c r="G6">
        <v>81</v>
      </c>
      <c r="H6" t="s">
        <v>60</v>
      </c>
    </row>
    <row r="7" spans="2:17" x14ac:dyDescent="0.2">
      <c r="B7" s="10">
        <f>Radiocrómicas!A15</f>
        <v>7.9246451024635798</v>
      </c>
      <c r="C7" s="15">
        <v>12</v>
      </c>
      <c r="D7" s="15" t="s">
        <v>8</v>
      </c>
      <c r="E7" s="15">
        <v>6</v>
      </c>
      <c r="F7" s="15">
        <v>64</v>
      </c>
      <c r="G7" s="15">
        <v>54</v>
      </c>
      <c r="H7" s="15" t="s">
        <v>14</v>
      </c>
    </row>
    <row r="8" spans="2:17" x14ac:dyDescent="0.2">
      <c r="B8" s="10">
        <f>Radiocrómicas!A18</f>
        <v>5.819507424745396</v>
      </c>
      <c r="C8" s="15">
        <v>14</v>
      </c>
      <c r="D8" s="15" t="s">
        <v>8</v>
      </c>
      <c r="E8" s="15">
        <v>8</v>
      </c>
      <c r="F8" s="15">
        <v>57</v>
      </c>
      <c r="G8" s="15">
        <v>50</v>
      </c>
      <c r="H8" s="15" t="s">
        <v>14</v>
      </c>
    </row>
    <row r="9" spans="2:17" x14ac:dyDescent="0.2">
      <c r="B9" s="10">
        <f>Radiocrómicas!A21</f>
        <v>2.6394443859772205</v>
      </c>
      <c r="C9" s="15">
        <v>18</v>
      </c>
      <c r="D9" s="15" t="s">
        <v>8</v>
      </c>
      <c r="E9" s="15">
        <v>10</v>
      </c>
      <c r="F9" s="15">
        <v>29</v>
      </c>
      <c r="G9" s="15">
        <v>28</v>
      </c>
      <c r="H9" s="15" t="s">
        <v>14</v>
      </c>
      <c r="I9" s="3" t="s">
        <v>61</v>
      </c>
    </row>
    <row r="11" spans="2:17" x14ac:dyDescent="0.2">
      <c r="B11" s="17"/>
    </row>
    <row r="12" spans="2:17" x14ac:dyDescent="0.2">
      <c r="B12" s="17"/>
    </row>
    <row r="13" spans="2:17" x14ac:dyDescent="0.2">
      <c r="E13" t="s">
        <v>86</v>
      </c>
      <c r="H13" s="113" t="s">
        <v>116</v>
      </c>
      <c r="I13" s="113"/>
      <c r="J13" s="122">
        <v>8</v>
      </c>
      <c r="K13" s="123"/>
      <c r="L13" s="122">
        <v>12</v>
      </c>
      <c r="M13" s="123"/>
      <c r="N13" s="122">
        <v>14</v>
      </c>
      <c r="O13" s="123"/>
      <c r="P13" s="122">
        <v>18</v>
      </c>
      <c r="Q13" s="123"/>
    </row>
    <row r="14" spans="2:17" x14ac:dyDescent="0.2">
      <c r="E14" t="s">
        <v>85</v>
      </c>
      <c r="F14" s="111">
        <v>3</v>
      </c>
      <c r="G14" s="124"/>
      <c r="H14" s="113">
        <v>4</v>
      </c>
      <c r="I14" s="113"/>
      <c r="J14" s="122">
        <v>5</v>
      </c>
      <c r="K14" s="123"/>
      <c r="L14" s="122">
        <v>6</v>
      </c>
      <c r="M14" s="123"/>
      <c r="N14" s="122">
        <v>8</v>
      </c>
      <c r="O14" s="123"/>
      <c r="P14" s="122">
        <v>10</v>
      </c>
      <c r="Q14" s="123"/>
    </row>
    <row r="15" spans="2:17" x14ac:dyDescent="0.2">
      <c r="E15" t="s">
        <v>83</v>
      </c>
      <c r="F15" s="112" t="s">
        <v>87</v>
      </c>
      <c r="G15" s="112" t="s">
        <v>88</v>
      </c>
      <c r="H15" s="112" t="s">
        <v>87</v>
      </c>
      <c r="I15" s="112" t="s">
        <v>88</v>
      </c>
      <c r="J15" s="112" t="s">
        <v>87</v>
      </c>
      <c r="K15" s="112" t="s">
        <v>88</v>
      </c>
      <c r="L15" s="112" t="s">
        <v>87</v>
      </c>
      <c r="M15" s="112" t="s">
        <v>88</v>
      </c>
      <c r="N15" s="112" t="s">
        <v>87</v>
      </c>
      <c r="O15" s="112" t="s">
        <v>88</v>
      </c>
      <c r="P15" s="112" t="s">
        <v>87</v>
      </c>
      <c r="Q15" s="112" t="s">
        <v>88</v>
      </c>
    </row>
    <row r="16" spans="2:17" x14ac:dyDescent="0.2">
      <c r="E16">
        <v>1</v>
      </c>
      <c r="F16" s="127" t="s">
        <v>84</v>
      </c>
      <c r="G16" s="127" t="s">
        <v>84</v>
      </c>
      <c r="H16">
        <v>0.67130000000000001</v>
      </c>
      <c r="I16">
        <v>8.8000000000000005E-3</v>
      </c>
      <c r="J16">
        <v>0.54930000000000001</v>
      </c>
      <c r="K16">
        <v>7.0000000000000001E-3</v>
      </c>
      <c r="L16">
        <v>0.46910000000000002</v>
      </c>
      <c r="M16">
        <v>5.4000000000000003E-3</v>
      </c>
      <c r="N16">
        <v>0.38229999999999997</v>
      </c>
      <c r="O16">
        <v>4.1000000000000003E-3</v>
      </c>
      <c r="P16">
        <v>0.3377</v>
      </c>
      <c r="Q16">
        <v>3.5999999999999999E-3</v>
      </c>
    </row>
    <row r="17" spans="5:20" x14ac:dyDescent="0.2">
      <c r="E17">
        <v>2</v>
      </c>
      <c r="F17" s="127" t="s">
        <v>84</v>
      </c>
      <c r="G17" s="127" t="s">
        <v>84</v>
      </c>
      <c r="H17">
        <v>0.82410000000000005</v>
      </c>
      <c r="I17">
        <v>1.0500000000000001E-2</v>
      </c>
      <c r="J17">
        <v>0.67030000000000001</v>
      </c>
      <c r="K17">
        <v>3.5999999999999999E-3</v>
      </c>
      <c r="L17">
        <v>0.54979999999999996</v>
      </c>
      <c r="M17">
        <v>4.7000000000000002E-3</v>
      </c>
      <c r="N17">
        <v>0.45040000000000002</v>
      </c>
      <c r="O17">
        <v>3.0999999999999999E-3</v>
      </c>
      <c r="P17">
        <v>0.39250000000000002</v>
      </c>
      <c r="Q17">
        <v>4.0000000000000001E-3</v>
      </c>
    </row>
    <row r="18" spans="5:20" x14ac:dyDescent="0.2">
      <c r="E18">
        <v>3</v>
      </c>
      <c r="F18" s="127" t="s">
        <v>84</v>
      </c>
      <c r="G18" s="127" t="s">
        <v>84</v>
      </c>
      <c r="H18">
        <v>0.98609999999999998</v>
      </c>
      <c r="I18">
        <v>8.2000000000000007E-3</v>
      </c>
      <c r="J18">
        <v>0.78520000000000001</v>
      </c>
      <c r="K18">
        <v>6.4000000000000003E-3</v>
      </c>
      <c r="L18">
        <v>0.65529999999999999</v>
      </c>
      <c r="M18">
        <v>4.8999999999999998E-3</v>
      </c>
      <c r="N18">
        <v>0.54169999999999996</v>
      </c>
      <c r="O18">
        <v>2.5600000000000001E-2</v>
      </c>
      <c r="P18">
        <v>0.43890000000000001</v>
      </c>
      <c r="Q18">
        <v>3.7000000000000002E-3</v>
      </c>
    </row>
    <row r="19" spans="5:20" x14ac:dyDescent="0.2">
      <c r="E19">
        <v>4</v>
      </c>
      <c r="F19" s="127" t="s">
        <v>84</v>
      </c>
      <c r="G19" s="127" t="s">
        <v>84</v>
      </c>
      <c r="H19">
        <v>1.2181999999999999</v>
      </c>
      <c r="I19">
        <v>6.8999999999999999E-3</v>
      </c>
      <c r="J19">
        <v>0.95709999999999995</v>
      </c>
      <c r="K19">
        <v>6.7999999999999996E-3</v>
      </c>
      <c r="L19">
        <v>0.82020000000000004</v>
      </c>
      <c r="M19">
        <v>1.06E-2</v>
      </c>
      <c r="N19">
        <v>0.61299999999999999</v>
      </c>
      <c r="O19">
        <v>6.4999999999999997E-3</v>
      </c>
      <c r="P19">
        <v>0.51160000000000005</v>
      </c>
      <c r="Q19">
        <v>5.1000000000000004E-3</v>
      </c>
    </row>
    <row r="20" spans="5:20" x14ac:dyDescent="0.2">
      <c r="E20">
        <v>5</v>
      </c>
      <c r="F20" s="127" t="s">
        <v>84</v>
      </c>
      <c r="G20" s="127" t="s">
        <v>84</v>
      </c>
      <c r="H20">
        <v>1.3822000000000001</v>
      </c>
      <c r="I20">
        <v>2.2100000000000002E-2</v>
      </c>
      <c r="J20">
        <v>1.1032999999999999</v>
      </c>
      <c r="K20">
        <v>1.04E-2</v>
      </c>
      <c r="L20">
        <v>0.88239999999999996</v>
      </c>
      <c r="M20">
        <v>2.0899999999999998E-2</v>
      </c>
      <c r="N20">
        <v>0.69040000000000001</v>
      </c>
      <c r="O20">
        <v>8.8000000000000005E-3</v>
      </c>
      <c r="P20">
        <v>0.58050000000000002</v>
      </c>
      <c r="Q20">
        <v>5.3E-3</v>
      </c>
    </row>
    <row r="21" spans="5:20" x14ac:dyDescent="0.2">
      <c r="E21">
        <v>6</v>
      </c>
      <c r="F21" s="127" t="s">
        <v>84</v>
      </c>
      <c r="G21" s="127" t="s">
        <v>84</v>
      </c>
      <c r="H21">
        <v>1.6388</v>
      </c>
      <c r="I21">
        <v>1.11E-2</v>
      </c>
      <c r="J21">
        <v>1.2748999999999999</v>
      </c>
      <c r="K21">
        <v>9.4000000000000004E-3</v>
      </c>
      <c r="L21">
        <v>1.0491999999999999</v>
      </c>
      <c r="M21">
        <v>1.0999999999999999E-2</v>
      </c>
      <c r="N21">
        <v>0.79420000000000002</v>
      </c>
      <c r="O21">
        <v>6.8999999999999999E-3</v>
      </c>
      <c r="P21">
        <v>0.66390000000000005</v>
      </c>
      <c r="Q21">
        <v>5.1000000000000004E-3</v>
      </c>
    </row>
    <row r="22" spans="5:20" x14ac:dyDescent="0.2">
      <c r="E22">
        <v>7</v>
      </c>
      <c r="F22" s="127" t="s">
        <v>84</v>
      </c>
      <c r="G22" s="127" t="s">
        <v>84</v>
      </c>
      <c r="H22">
        <v>1.8544</v>
      </c>
      <c r="I22">
        <v>1.8200000000000001E-2</v>
      </c>
      <c r="J22">
        <v>1.5098</v>
      </c>
      <c r="K22">
        <v>1.8100000000000002E-2</v>
      </c>
      <c r="L22">
        <v>1.1568000000000001</v>
      </c>
      <c r="M22">
        <v>1.83E-2</v>
      </c>
      <c r="N22">
        <v>0.91300000000000003</v>
      </c>
      <c r="O22">
        <v>8.3999999999999995E-3</v>
      </c>
      <c r="P22">
        <v>0.7268</v>
      </c>
      <c r="Q22">
        <v>4.5999999999999999E-3</v>
      </c>
    </row>
    <row r="23" spans="5:20" x14ac:dyDescent="0.2">
      <c r="E23">
        <v>8</v>
      </c>
      <c r="F23" s="127" t="s">
        <v>84</v>
      </c>
      <c r="G23" s="127" t="s">
        <v>84</v>
      </c>
      <c r="H23">
        <v>2.0327999999999999</v>
      </c>
      <c r="I23">
        <v>0.4471</v>
      </c>
      <c r="J23">
        <v>1.6617</v>
      </c>
      <c r="K23">
        <v>2.7900000000000001E-2</v>
      </c>
      <c r="L23">
        <v>1.2930999999999999</v>
      </c>
      <c r="M23">
        <v>1.9E-2</v>
      </c>
      <c r="N23">
        <v>1.0296000000000001</v>
      </c>
      <c r="O23">
        <v>5.7999999999999996E-3</v>
      </c>
      <c r="P23">
        <v>0.81310000000000004</v>
      </c>
      <c r="Q23">
        <v>8.5000000000000006E-3</v>
      </c>
    </row>
    <row r="24" spans="5:20" x14ac:dyDescent="0.2">
      <c r="E24">
        <v>9</v>
      </c>
      <c r="F24" s="127" t="s">
        <v>84</v>
      </c>
      <c r="G24" s="127" t="s">
        <v>84</v>
      </c>
      <c r="H24">
        <v>2.3944000000000001</v>
      </c>
      <c r="I24">
        <v>1.06E-2</v>
      </c>
      <c r="J24">
        <v>1.8612</v>
      </c>
      <c r="K24">
        <v>1.12E-2</v>
      </c>
      <c r="L24">
        <v>1.4744999999999999</v>
      </c>
      <c r="M24">
        <v>3.3700000000000001E-2</v>
      </c>
      <c r="N24">
        <v>1.1104000000000001</v>
      </c>
      <c r="O24">
        <v>1.7500000000000002E-2</v>
      </c>
      <c r="P24">
        <v>0.9083</v>
      </c>
      <c r="Q24">
        <v>6.4000000000000003E-3</v>
      </c>
    </row>
    <row r="25" spans="5:20" x14ac:dyDescent="0.2">
      <c r="E25">
        <v>10</v>
      </c>
      <c r="F25" s="127" t="s">
        <v>84</v>
      </c>
      <c r="G25" s="127" t="s">
        <v>84</v>
      </c>
      <c r="H25">
        <v>2.4510000000000001</v>
      </c>
      <c r="I25">
        <v>5.4800000000000001E-2</v>
      </c>
      <c r="J25">
        <v>2.0775999999999999</v>
      </c>
      <c r="K25">
        <v>1.23E-2</v>
      </c>
      <c r="L25">
        <v>1.6049</v>
      </c>
      <c r="M25">
        <v>8.4500000000000006E-2</v>
      </c>
      <c r="N25">
        <v>1.2363999999999999</v>
      </c>
      <c r="O25">
        <v>3.0499999999999999E-2</v>
      </c>
      <c r="P25">
        <v>0.98170000000000002</v>
      </c>
      <c r="Q25">
        <v>9.4000000000000004E-3</v>
      </c>
    </row>
    <row r="26" spans="5:20" x14ac:dyDescent="0.2">
      <c r="E26">
        <v>11</v>
      </c>
      <c r="F26" s="127" t="s">
        <v>84</v>
      </c>
      <c r="G26" s="127" t="s">
        <v>84</v>
      </c>
      <c r="H26">
        <v>2.9060000000000001</v>
      </c>
      <c r="I26">
        <v>6.0999999999999999E-2</v>
      </c>
      <c r="J26">
        <v>2.3058000000000001</v>
      </c>
      <c r="K26">
        <v>7.1000000000000004E-3</v>
      </c>
      <c r="L26">
        <v>1.85</v>
      </c>
      <c r="M26">
        <v>4.2700000000000002E-2</v>
      </c>
      <c r="N26">
        <v>1.3595999999999999</v>
      </c>
      <c r="O26">
        <v>2.41E-2</v>
      </c>
      <c r="P26">
        <v>1.0915999999999999</v>
      </c>
      <c r="Q26">
        <v>9.2999999999999992E-3</v>
      </c>
    </row>
    <row r="27" spans="5:20" x14ac:dyDescent="0.2">
      <c r="S27">
        <v>1.6049</v>
      </c>
      <c r="T27">
        <v>8.4500000000000006E-2</v>
      </c>
    </row>
  </sheetData>
  <mergeCells count="11">
    <mergeCell ref="P14:Q14"/>
    <mergeCell ref="H13:I13"/>
    <mergeCell ref="J13:K13"/>
    <mergeCell ref="L13:M13"/>
    <mergeCell ref="N13:O13"/>
    <mergeCell ref="P13:Q13"/>
    <mergeCell ref="F14:G14"/>
    <mergeCell ref="H14:I14"/>
    <mergeCell ref="J14:K14"/>
    <mergeCell ref="L14:M14"/>
    <mergeCell ref="N14:O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C1C47-BB0A-F742-AE2E-C927D7811F8A}">
  <dimension ref="B1:V351"/>
  <sheetViews>
    <sheetView zoomScale="98" zoomScaleNormal="98" workbookViewId="0">
      <pane ySplit="5" topLeftCell="A6" activePane="bottomLeft" state="frozen"/>
      <selection pane="bottomLeft" activeCell="E17" sqref="E17"/>
    </sheetView>
  </sheetViews>
  <sheetFormatPr baseColWidth="10" defaultRowHeight="16" x14ac:dyDescent="0.2"/>
  <cols>
    <col min="1" max="1" width="10.83203125" style="65"/>
    <col min="2" max="2" width="13.6640625" style="65" customWidth="1"/>
    <col min="3" max="3" width="13.33203125" style="65" customWidth="1"/>
    <col min="4" max="5" width="13.1640625" style="65" customWidth="1"/>
    <col min="6" max="8" width="12.5" style="65" customWidth="1"/>
    <col min="9" max="9" width="16.1640625" style="65" customWidth="1"/>
    <col min="10" max="10" width="13.5" style="65" customWidth="1"/>
    <col min="11" max="11" width="15.33203125" style="65" customWidth="1"/>
    <col min="12" max="14" width="10.83203125" style="65"/>
    <col min="15" max="16" width="15.5" style="65" customWidth="1"/>
    <col min="17" max="18" width="19.6640625" style="65" customWidth="1"/>
    <col min="19" max="19" width="14.5" style="65" customWidth="1"/>
    <col min="20" max="20" width="13.5" style="65" customWidth="1"/>
    <col min="21" max="21" width="19.1640625" style="65" customWidth="1"/>
    <col min="22" max="16384" width="10.83203125" style="65"/>
  </cols>
  <sheetData>
    <row r="1" spans="2:22" x14ac:dyDescent="0.2">
      <c r="B1" s="65" t="s">
        <v>56</v>
      </c>
    </row>
    <row r="3" spans="2:22" x14ac:dyDescent="0.2">
      <c r="B3" s="65" t="s">
        <v>25</v>
      </c>
      <c r="C3" s="65">
        <v>0.3</v>
      </c>
      <c r="D3" s="65" t="s">
        <v>26</v>
      </c>
      <c r="E3" s="65">
        <v>30</v>
      </c>
      <c r="F3" s="65" t="s">
        <v>27</v>
      </c>
      <c r="G3" s="65">
        <f>(PI()*C3*C3/100)*(E3/10000)</f>
        <v>8.4823001646924429E-6</v>
      </c>
      <c r="I3" s="65" t="s">
        <v>28</v>
      </c>
      <c r="J3" s="65">
        <f>G3/1000</f>
        <v>8.4823001646924433E-9</v>
      </c>
    </row>
    <row r="5" spans="2:22" x14ac:dyDescent="0.2">
      <c r="B5" s="3" t="s">
        <v>0</v>
      </c>
      <c r="C5" s="3" t="s">
        <v>18</v>
      </c>
      <c r="D5" s="3" t="s">
        <v>30</v>
      </c>
      <c r="E5" s="3" t="s">
        <v>31</v>
      </c>
      <c r="F5" s="3" t="s">
        <v>32</v>
      </c>
      <c r="G5" s="3" t="s">
        <v>21</v>
      </c>
      <c r="H5" s="3" t="s">
        <v>52</v>
      </c>
      <c r="I5" s="3" t="s">
        <v>20</v>
      </c>
      <c r="J5" s="4" t="s">
        <v>17</v>
      </c>
      <c r="K5" s="3" t="s">
        <v>16</v>
      </c>
      <c r="L5" s="4" t="s">
        <v>17</v>
      </c>
      <c r="M5" s="4" t="s">
        <v>50</v>
      </c>
      <c r="N5" s="4" t="s">
        <v>51</v>
      </c>
      <c r="O5" s="4" t="s">
        <v>24</v>
      </c>
      <c r="P5" s="4" t="s">
        <v>53</v>
      </c>
      <c r="Q5" s="4" t="s">
        <v>22</v>
      </c>
      <c r="R5" s="4" t="s">
        <v>54</v>
      </c>
      <c r="S5" s="3" t="s">
        <v>19</v>
      </c>
      <c r="T5" s="3" t="s">
        <v>59</v>
      </c>
      <c r="U5" s="3" t="s">
        <v>33</v>
      </c>
      <c r="V5" s="3" t="s">
        <v>55</v>
      </c>
    </row>
    <row r="6" spans="2:22" s="66" customFormat="1" x14ac:dyDescent="0.2">
      <c r="B6" s="69" t="s">
        <v>57</v>
      </c>
      <c r="C6" s="69">
        <v>0.25</v>
      </c>
      <c r="D6" s="66">
        <v>45.333300000000001</v>
      </c>
      <c r="E6" s="70">
        <v>4</v>
      </c>
      <c r="F6" s="63">
        <f t="shared" ref="F6" si="0">C6*D6</f>
        <v>11.333325</v>
      </c>
      <c r="G6" s="64">
        <f t="shared" ref="G6:G69" si="1">F6/0.00000016</f>
        <v>70833281.25</v>
      </c>
      <c r="H6" s="64">
        <f t="shared" ref="H6" si="2">E6/D6*G6</f>
        <v>6250000</v>
      </c>
      <c r="I6" s="69">
        <v>22.863299999999999</v>
      </c>
      <c r="J6" s="69">
        <v>0.28589999999999999</v>
      </c>
      <c r="K6" s="70">
        <v>0.78049999999999997</v>
      </c>
      <c r="L6" s="69">
        <v>0.1</v>
      </c>
      <c r="M6" s="69">
        <f>(1-EXP(-(0.3^2/(2*K6^2))))</f>
        <v>7.1207349812335452E-2</v>
      </c>
      <c r="N6" s="69">
        <f>(1-M6)*$C$3*$C$3*L6/K6^3</f>
        <v>1.7580958844528989E-2</v>
      </c>
      <c r="O6" s="72">
        <f>M6*G6*T6*$E$3/10000</f>
        <v>2051582.5529297402</v>
      </c>
      <c r="P6" s="72">
        <f>SQRT((N6/M6)^2 + (H6/G6)^2)*O6</f>
        <v>537906.58365259483</v>
      </c>
      <c r="Q6" s="71">
        <f>O6*0.000000000000160218/$J$3</f>
        <v>38.75133478929596</v>
      </c>
      <c r="R6" s="71">
        <f>P6/O6*Q6</f>
        <v>10.160253156140968</v>
      </c>
      <c r="S6" s="66">
        <v>2.4742000000000002</v>
      </c>
      <c r="T6" s="61">
        <v>135.5831</v>
      </c>
      <c r="U6" s="73">
        <f>I6/Q6</f>
        <v>0.59000032190672791</v>
      </c>
      <c r="V6" s="73">
        <f>U6*SQRT((J6/I6)^2 + (R6/Q6)^2)</f>
        <v>0.15486864001231881</v>
      </c>
    </row>
    <row r="7" spans="2:22" s="66" customFormat="1" x14ac:dyDescent="0.2">
      <c r="B7" s="22" t="s">
        <v>57</v>
      </c>
      <c r="C7" s="22">
        <v>0.25</v>
      </c>
      <c r="D7" s="66">
        <v>45</v>
      </c>
      <c r="E7" s="23">
        <v>4</v>
      </c>
      <c r="F7" s="63">
        <f t="shared" ref="F7:F15" si="3">C7*D7</f>
        <v>11.25</v>
      </c>
      <c r="G7" s="64">
        <f t="shared" si="1"/>
        <v>70312500</v>
      </c>
      <c r="H7" s="64">
        <f t="shared" ref="H7:H15" si="4">E7/D7*G7</f>
        <v>6250000</v>
      </c>
      <c r="I7" s="22">
        <v>19.006900000000002</v>
      </c>
      <c r="J7" s="22">
        <v>0.38669999999999999</v>
      </c>
      <c r="K7" s="23">
        <v>0.96499999999999997</v>
      </c>
      <c r="L7" s="22">
        <v>0.1</v>
      </c>
      <c r="M7" s="22">
        <f t="shared" ref="M7:M35" si="5">(1-EXP(-(0.3^2/(2*K7^2))))</f>
        <v>4.7174449357039294E-2</v>
      </c>
      <c r="N7" s="22">
        <f t="shared" ref="N7:N35" si="6">(1-M7)*$C$3*$C$3*L7/K7^3</f>
        <v>9.5427591749923761E-3</v>
      </c>
      <c r="O7" s="25">
        <f t="shared" ref="O7:O35" si="7">M7*G7*T7*$E$3/10000</f>
        <v>1407534.2788807629</v>
      </c>
      <c r="P7" s="25">
        <f t="shared" ref="P7:P35" si="8">SQRT((N7/M7)^2 + (H7/G7)^2)*O7</f>
        <v>311001.7138598031</v>
      </c>
      <c r="Q7" s="24">
        <f t="shared" ref="Q7:Q35" si="9">O7*0.000000000000160218/$J$3</f>
        <v>26.586223396386355</v>
      </c>
      <c r="R7" s="24">
        <f t="shared" ref="R7:R35" si="10">P7/O7*Q7</f>
        <v>5.8743585612071572</v>
      </c>
      <c r="S7" s="66">
        <v>2.3355000000000001</v>
      </c>
      <c r="T7" s="61">
        <v>141.4485</v>
      </c>
      <c r="U7" s="59">
        <f t="shared" ref="U7:U35" si="11">I7/Q7</f>
        <v>0.71491537991753473</v>
      </c>
      <c r="V7" s="59">
        <f t="shared" ref="V7:V35" si="12">U7*SQRT((J7/I7)^2 + (R7/Q7)^2)</f>
        <v>0.15863235085783159</v>
      </c>
    </row>
    <row r="8" spans="2:22" s="66" customFormat="1" x14ac:dyDescent="0.2">
      <c r="B8" s="22" t="s">
        <v>57</v>
      </c>
      <c r="C8" s="22">
        <v>0.25</v>
      </c>
      <c r="D8" s="66">
        <v>44.666699999999999</v>
      </c>
      <c r="E8" s="23">
        <v>4</v>
      </c>
      <c r="F8" s="63">
        <f t="shared" si="3"/>
        <v>11.166675</v>
      </c>
      <c r="G8" s="64">
        <f t="shared" si="1"/>
        <v>69791718.75</v>
      </c>
      <c r="H8" s="64">
        <f t="shared" si="4"/>
        <v>6250000</v>
      </c>
      <c r="I8" s="22">
        <v>15.1157</v>
      </c>
      <c r="J8" s="22">
        <v>0.24779999999999999</v>
      </c>
      <c r="K8" s="23">
        <v>1.1188</v>
      </c>
      <c r="L8" s="22">
        <v>0.1</v>
      </c>
      <c r="M8" s="22">
        <f t="shared" si="5"/>
        <v>3.5312168332995553E-2</v>
      </c>
      <c r="N8" s="22">
        <f t="shared" si="6"/>
        <v>6.1997180165877016E-3</v>
      </c>
      <c r="O8" s="25">
        <f t="shared" si="7"/>
        <v>1094236.6328125922</v>
      </c>
      <c r="P8" s="25">
        <f t="shared" si="8"/>
        <v>215661.86747660703</v>
      </c>
      <c r="Q8" s="24">
        <f t="shared" si="9"/>
        <v>20.668498099810481</v>
      </c>
      <c r="R8" s="24">
        <f t="shared" si="10"/>
        <v>4.073531048475914</v>
      </c>
      <c r="S8" s="66">
        <v>2.1937000000000002</v>
      </c>
      <c r="T8" s="61">
        <v>148</v>
      </c>
      <c r="U8" s="59">
        <f t="shared" si="11"/>
        <v>0.73134002901442574</v>
      </c>
      <c r="V8" s="59">
        <f t="shared" si="12"/>
        <v>0.14463674858987594</v>
      </c>
    </row>
    <row r="9" spans="2:22" s="66" customFormat="1" x14ac:dyDescent="0.2">
      <c r="B9" s="66" t="s">
        <v>57</v>
      </c>
      <c r="C9" s="66">
        <v>0.25</v>
      </c>
      <c r="D9" s="66">
        <v>44.333300000000001</v>
      </c>
      <c r="E9" s="61">
        <v>4</v>
      </c>
      <c r="F9" s="63">
        <f t="shared" si="3"/>
        <v>11.083325</v>
      </c>
      <c r="G9" s="64">
        <f t="shared" si="1"/>
        <v>69270781.25</v>
      </c>
      <c r="H9" s="64">
        <f t="shared" si="4"/>
        <v>6250000</v>
      </c>
      <c r="I9" s="66">
        <v>11.9407</v>
      </c>
      <c r="J9" s="66">
        <v>0.31640000000000001</v>
      </c>
      <c r="K9" s="61">
        <v>1.3283</v>
      </c>
      <c r="L9" s="66">
        <v>0.1</v>
      </c>
      <c r="M9" s="66">
        <f t="shared" si="5"/>
        <v>2.5182199768617464E-2</v>
      </c>
      <c r="N9" s="66">
        <f t="shared" si="6"/>
        <v>3.7434965940684544E-3</v>
      </c>
      <c r="O9" s="64">
        <f t="shared" si="7"/>
        <v>816374.8249327481</v>
      </c>
      <c r="P9" s="64">
        <f t="shared" si="8"/>
        <v>141963.34941739077</v>
      </c>
      <c r="Q9" s="63">
        <f t="shared" si="9"/>
        <v>15.42010293923825</v>
      </c>
      <c r="R9" s="63">
        <f t="shared" si="10"/>
        <v>2.6814759529062506</v>
      </c>
      <c r="S9" s="66">
        <v>2.0405000000000002</v>
      </c>
      <c r="T9" s="61">
        <v>156</v>
      </c>
      <c r="U9" s="67">
        <f t="shared" si="11"/>
        <v>0.77435929235047429</v>
      </c>
      <c r="V9" s="67">
        <f t="shared" si="12"/>
        <v>0.13621138450954348</v>
      </c>
    </row>
    <row r="10" spans="2:22" s="66" customFormat="1" x14ac:dyDescent="0.2">
      <c r="B10" s="66" t="s">
        <v>57</v>
      </c>
      <c r="C10" s="66">
        <v>0.25</v>
      </c>
      <c r="D10" s="66">
        <v>44</v>
      </c>
      <c r="E10" s="61">
        <v>4</v>
      </c>
      <c r="F10" s="63">
        <f t="shared" si="3"/>
        <v>11</v>
      </c>
      <c r="G10" s="64">
        <f t="shared" si="1"/>
        <v>68750000</v>
      </c>
      <c r="H10" s="64">
        <f t="shared" si="4"/>
        <v>6250000</v>
      </c>
      <c r="I10" s="66">
        <v>9.4859000000000009</v>
      </c>
      <c r="J10" s="66">
        <v>0.25169999999999998</v>
      </c>
      <c r="K10" s="61">
        <v>1.4883999999999999</v>
      </c>
      <c r="L10" s="66">
        <v>0.1</v>
      </c>
      <c r="M10" s="66">
        <f t="shared" si="5"/>
        <v>2.0108040653713966E-2</v>
      </c>
      <c r="N10" s="66">
        <f t="shared" si="6"/>
        <v>2.6746177311821246E-3</v>
      </c>
      <c r="O10" s="64">
        <f t="shared" si="7"/>
        <v>687000.39579521131</v>
      </c>
      <c r="P10" s="64">
        <f t="shared" si="8"/>
        <v>110683.307139392</v>
      </c>
      <c r="Q10" s="63">
        <f t="shared" si="9"/>
        <v>12.976412915883666</v>
      </c>
      <c r="R10" s="63">
        <f t="shared" si="10"/>
        <v>2.0906426038864541</v>
      </c>
      <c r="S10" s="66">
        <v>1.8835</v>
      </c>
      <c r="T10" s="61">
        <v>165.6507</v>
      </c>
      <c r="U10" s="67">
        <f t="shared" si="11"/>
        <v>0.73101095514530579</v>
      </c>
      <c r="V10" s="67">
        <f t="shared" si="12"/>
        <v>0.11936047385532564</v>
      </c>
    </row>
    <row r="11" spans="2:22" s="66" customFormat="1" x14ac:dyDescent="0.2">
      <c r="B11" s="66" t="s">
        <v>57</v>
      </c>
      <c r="C11" s="66">
        <v>0.25</v>
      </c>
      <c r="D11" s="66">
        <v>43.666699999999999</v>
      </c>
      <c r="E11" s="61">
        <v>4</v>
      </c>
      <c r="F11" s="63">
        <f t="shared" si="3"/>
        <v>10.916675</v>
      </c>
      <c r="G11" s="64">
        <f t="shared" si="1"/>
        <v>68229218.75</v>
      </c>
      <c r="H11" s="64">
        <f t="shared" si="4"/>
        <v>6250000</v>
      </c>
      <c r="I11" s="66">
        <v>7.6020000000000003</v>
      </c>
      <c r="J11" s="66">
        <v>0.1077</v>
      </c>
      <c r="K11" s="61">
        <v>1.786</v>
      </c>
      <c r="L11" s="66">
        <v>0.1</v>
      </c>
      <c r="M11" s="66">
        <f t="shared" si="5"/>
        <v>1.4008440975840752E-2</v>
      </c>
      <c r="N11" s="66">
        <f t="shared" si="6"/>
        <v>1.5576552485126913E-3</v>
      </c>
      <c r="O11" s="64">
        <f t="shared" si="7"/>
        <v>506865.20205405814</v>
      </c>
      <c r="P11" s="64">
        <f t="shared" si="8"/>
        <v>73022.412299677831</v>
      </c>
      <c r="Q11" s="63">
        <f t="shared" si="9"/>
        <v>9.573927751428684</v>
      </c>
      <c r="R11" s="63">
        <f t="shared" si="10"/>
        <v>1.3792844660849124</v>
      </c>
      <c r="S11" s="66">
        <v>1.7222999999999999</v>
      </c>
      <c r="T11" s="61">
        <v>176.77099999999999</v>
      </c>
      <c r="U11" s="67">
        <f t="shared" si="11"/>
        <v>0.79403147771462768</v>
      </c>
      <c r="V11" s="67">
        <f t="shared" si="12"/>
        <v>0.11494530827301251</v>
      </c>
    </row>
    <row r="12" spans="2:22" s="66" customFormat="1" x14ac:dyDescent="0.2">
      <c r="B12" s="66" t="s">
        <v>57</v>
      </c>
      <c r="C12" s="66">
        <v>0.25</v>
      </c>
      <c r="D12" s="66">
        <v>43.333300000000001</v>
      </c>
      <c r="E12" s="61">
        <v>4</v>
      </c>
      <c r="F12" s="63">
        <f t="shared" si="3"/>
        <v>10.833325</v>
      </c>
      <c r="G12" s="64">
        <f t="shared" si="1"/>
        <v>67708281.25</v>
      </c>
      <c r="H12" s="64">
        <f t="shared" si="4"/>
        <v>6250000</v>
      </c>
      <c r="I12" s="66">
        <v>6.2008000000000001</v>
      </c>
      <c r="J12" s="66">
        <v>0.1293</v>
      </c>
      <c r="K12" s="61">
        <v>1.9137</v>
      </c>
      <c r="L12" s="66">
        <v>0.1</v>
      </c>
      <c r="M12" s="66">
        <f t="shared" si="5"/>
        <v>1.2212352395143622E-2</v>
      </c>
      <c r="N12" s="66">
        <f t="shared" si="6"/>
        <v>1.2684826452221904E-3</v>
      </c>
      <c r="O12" s="64">
        <f t="shared" si="7"/>
        <v>474200.12664765137</v>
      </c>
      <c r="P12" s="64">
        <f t="shared" si="8"/>
        <v>65894.12196433029</v>
      </c>
      <c r="Q12" s="63">
        <f t="shared" si="9"/>
        <v>8.9569331921877549</v>
      </c>
      <c r="R12" s="63">
        <f t="shared" si="10"/>
        <v>1.2446416924534607</v>
      </c>
      <c r="S12" s="66">
        <v>1.5484</v>
      </c>
      <c r="T12" s="61">
        <v>191.161</v>
      </c>
      <c r="U12" s="67">
        <f t="shared" si="11"/>
        <v>0.6922905270085461</v>
      </c>
      <c r="V12" s="67">
        <f t="shared" si="12"/>
        <v>9.7276715659238844E-2</v>
      </c>
    </row>
    <row r="13" spans="2:22" s="66" customFormat="1" x14ac:dyDescent="0.2">
      <c r="B13" s="66" t="s">
        <v>57</v>
      </c>
      <c r="C13" s="66">
        <v>0.25</v>
      </c>
      <c r="D13" s="66">
        <v>43</v>
      </c>
      <c r="E13" s="61">
        <v>4</v>
      </c>
      <c r="F13" s="63">
        <f t="shared" si="3"/>
        <v>10.75</v>
      </c>
      <c r="G13" s="64">
        <f t="shared" si="1"/>
        <v>67187500</v>
      </c>
      <c r="H13" s="64">
        <f t="shared" si="4"/>
        <v>6250000</v>
      </c>
      <c r="I13" s="66">
        <v>5.4154999999999998</v>
      </c>
      <c r="J13" s="66">
        <v>7.0400000000000004E-2</v>
      </c>
      <c r="K13" s="61">
        <v>2.0114999999999998</v>
      </c>
      <c r="L13" s="66">
        <v>0.1</v>
      </c>
      <c r="M13" s="66">
        <f t="shared" si="5"/>
        <v>1.1060114543978261E-2</v>
      </c>
      <c r="N13" s="66">
        <f t="shared" si="6"/>
        <v>1.0935843630753229E-3</v>
      </c>
      <c r="O13" s="64">
        <f t="shared" si="7"/>
        <v>466101.39042804443</v>
      </c>
      <c r="P13" s="64">
        <f t="shared" si="8"/>
        <v>63276.365958882765</v>
      </c>
      <c r="Q13" s="63">
        <f t="shared" si="9"/>
        <v>8.8039601430808538</v>
      </c>
      <c r="R13" s="63">
        <f t="shared" si="10"/>
        <v>1.1951961855110642</v>
      </c>
      <c r="S13" s="66">
        <v>1.3692</v>
      </c>
      <c r="T13" s="61">
        <v>209.07929999999999</v>
      </c>
      <c r="U13" s="67">
        <f t="shared" si="11"/>
        <v>0.61512091286057347</v>
      </c>
      <c r="V13" s="67">
        <f t="shared" si="12"/>
        <v>8.3888742154566862E-2</v>
      </c>
    </row>
    <row r="14" spans="2:22" s="66" customFormat="1" x14ac:dyDescent="0.2">
      <c r="B14" s="66" t="s">
        <v>57</v>
      </c>
      <c r="C14" s="66">
        <v>0.25</v>
      </c>
      <c r="D14" s="66">
        <v>42.666699999999999</v>
      </c>
      <c r="E14" s="61">
        <v>4</v>
      </c>
      <c r="F14" s="63">
        <f t="shared" si="3"/>
        <v>10.666675</v>
      </c>
      <c r="G14" s="64">
        <f t="shared" si="1"/>
        <v>66666718.75</v>
      </c>
      <c r="H14" s="64">
        <f t="shared" si="4"/>
        <v>6250000</v>
      </c>
      <c r="I14" s="66">
        <v>3.57</v>
      </c>
      <c r="J14" s="66">
        <v>3.1800000000000002E-2</v>
      </c>
      <c r="K14" s="61">
        <v>2.2322000000000002</v>
      </c>
      <c r="L14" s="66">
        <v>0.1</v>
      </c>
      <c r="M14" s="66">
        <f t="shared" si="5"/>
        <v>8.9905586421249462E-3</v>
      </c>
      <c r="N14" s="66">
        <f t="shared" si="6"/>
        <v>8.0190143395180542E-4</v>
      </c>
      <c r="O14" s="64">
        <f t="shared" si="7"/>
        <v>420835.25259953551</v>
      </c>
      <c r="P14" s="64">
        <f t="shared" si="8"/>
        <v>54456.422711621803</v>
      </c>
      <c r="Q14" s="63">
        <f t="shared" si="9"/>
        <v>7.9489503073294197</v>
      </c>
      <c r="R14" s="63">
        <f t="shared" si="10"/>
        <v>1.0286006112266572</v>
      </c>
      <c r="S14" s="66">
        <v>1.1696</v>
      </c>
      <c r="T14" s="61">
        <v>234.0427</v>
      </c>
      <c r="U14" s="67">
        <f t="shared" si="11"/>
        <v>0.44911590360657316</v>
      </c>
      <c r="V14" s="67">
        <f t="shared" si="12"/>
        <v>5.8253491311708816E-2</v>
      </c>
    </row>
    <row r="15" spans="2:22" s="66" customFormat="1" x14ac:dyDescent="0.2">
      <c r="B15" s="66" t="s">
        <v>57</v>
      </c>
      <c r="C15" s="66">
        <v>0.25</v>
      </c>
      <c r="D15" s="66">
        <v>42.333300000000001</v>
      </c>
      <c r="E15" s="61">
        <v>4</v>
      </c>
      <c r="F15" s="63">
        <f t="shared" si="3"/>
        <v>10.583325</v>
      </c>
      <c r="G15" s="64">
        <f t="shared" si="1"/>
        <v>66145781.25</v>
      </c>
      <c r="H15" s="64">
        <f t="shared" si="4"/>
        <v>6250000</v>
      </c>
      <c r="I15" s="66">
        <v>1.5987</v>
      </c>
      <c r="J15" s="66">
        <v>3.6900000000000002E-2</v>
      </c>
      <c r="K15" s="61">
        <v>2.4262999999999999</v>
      </c>
      <c r="L15" s="66">
        <v>0.1</v>
      </c>
      <c r="M15" s="66">
        <f t="shared" si="5"/>
        <v>7.6149085187975363E-3</v>
      </c>
      <c r="N15" s="66">
        <f t="shared" si="6"/>
        <v>6.2530117688332091E-4</v>
      </c>
      <c r="O15" s="64">
        <f t="shared" si="7"/>
        <v>405030.62918800395</v>
      </c>
      <c r="P15" s="64">
        <f t="shared" si="8"/>
        <v>50703.249464897606</v>
      </c>
      <c r="Q15" s="63">
        <f t="shared" si="9"/>
        <v>7.6504245413716214</v>
      </c>
      <c r="R15" s="63">
        <f t="shared" si="10"/>
        <v>0.95770876590542275</v>
      </c>
      <c r="S15" s="66">
        <v>0.95979999999999999</v>
      </c>
      <c r="T15" s="61">
        <v>268.0401</v>
      </c>
      <c r="U15" s="67">
        <f t="shared" si="11"/>
        <v>0.20896879530732212</v>
      </c>
      <c r="V15" s="67">
        <f t="shared" si="12"/>
        <v>2.6600433520081092E-2</v>
      </c>
    </row>
    <row r="16" spans="2:22" s="66" customFormat="1" x14ac:dyDescent="0.2">
      <c r="B16" s="74" t="s">
        <v>58</v>
      </c>
      <c r="C16" s="74">
        <v>0.05</v>
      </c>
      <c r="D16" s="75">
        <v>40</v>
      </c>
      <c r="E16" s="75">
        <v>4</v>
      </c>
      <c r="F16" s="76">
        <f t="shared" ref="F16" si="13">C16*D16</f>
        <v>2</v>
      </c>
      <c r="G16" s="77">
        <f t="shared" si="1"/>
        <v>12500000</v>
      </c>
      <c r="H16" s="77">
        <f t="shared" ref="H16" si="14">E16/D16*G16</f>
        <v>1250000</v>
      </c>
      <c r="I16" s="78">
        <v>7.2065000000000001</v>
      </c>
      <c r="J16" s="78">
        <v>0.2727</v>
      </c>
      <c r="K16" s="76">
        <v>0.75239999999999996</v>
      </c>
      <c r="L16" s="74">
        <v>0.05</v>
      </c>
      <c r="M16" s="78">
        <f t="shared" si="5"/>
        <v>7.6413157192526393E-2</v>
      </c>
      <c r="N16" s="78">
        <f t="shared" si="6"/>
        <v>9.7576197663723045E-3</v>
      </c>
      <c r="O16" s="77">
        <f>M16*G16*T16*$E$3/10000</f>
        <v>388512.477485626</v>
      </c>
      <c r="P16" s="77">
        <f t="shared" si="8"/>
        <v>63013.504834652835</v>
      </c>
      <c r="Q16" s="76">
        <f t="shared" si="9"/>
        <v>7.338421290122902</v>
      </c>
      <c r="R16" s="76">
        <f t="shared" si="10"/>
        <v>1.1902311308933113</v>
      </c>
      <c r="S16" s="66">
        <v>2.4742000000000002</v>
      </c>
      <c r="T16" s="61">
        <v>135.5831</v>
      </c>
      <c r="U16" s="79">
        <f t="shared" si="11"/>
        <v>0.98202320568587953</v>
      </c>
      <c r="V16" s="79">
        <f t="shared" si="12"/>
        <v>0.16355354384815812</v>
      </c>
    </row>
    <row r="17" spans="2:22" s="66" customFormat="1" x14ac:dyDescent="0.2">
      <c r="B17" s="60" t="s">
        <v>58</v>
      </c>
      <c r="C17" s="60">
        <v>0.05</v>
      </c>
      <c r="D17" s="61">
        <v>40</v>
      </c>
      <c r="E17" s="61">
        <v>4</v>
      </c>
      <c r="F17" s="63">
        <f t="shared" ref="F17:F36" si="15">C17*D17</f>
        <v>2</v>
      </c>
      <c r="G17" s="64">
        <f t="shared" si="1"/>
        <v>12500000</v>
      </c>
      <c r="H17" s="64">
        <f t="shared" ref="H17:H35" si="16">E17/D17*G17</f>
        <v>1250000</v>
      </c>
      <c r="I17" s="66">
        <v>4.8452999999999999</v>
      </c>
      <c r="J17" s="66">
        <v>0.16600000000000001</v>
      </c>
      <c r="K17" s="63">
        <v>0.91669999999999996</v>
      </c>
      <c r="L17" s="60">
        <v>0.05</v>
      </c>
      <c r="M17" s="66">
        <f t="shared" si="5"/>
        <v>5.214128666893092E-2</v>
      </c>
      <c r="N17" s="66">
        <f t="shared" si="6"/>
        <v>5.5369987628897917E-3</v>
      </c>
      <c r="O17" s="64">
        <f t="shared" ref="O17:O25" si="17">M17*G17*T17*$E$3/10000</f>
        <v>276574.00452713534</v>
      </c>
      <c r="P17" s="64">
        <f t="shared" si="8"/>
        <v>40342.645837819269</v>
      </c>
      <c r="Q17" s="63">
        <f t="shared" si="9"/>
        <v>5.2240704758100565</v>
      </c>
      <c r="R17" s="63">
        <f t="shared" si="10"/>
        <v>0.76201241471606063</v>
      </c>
      <c r="S17" s="66">
        <v>2.3355000000000001</v>
      </c>
      <c r="T17" s="61">
        <v>141.4485</v>
      </c>
      <c r="U17" s="67">
        <f t="shared" si="11"/>
        <v>0.92749514433927627</v>
      </c>
      <c r="V17" s="67">
        <f t="shared" si="12"/>
        <v>0.13897125776203875</v>
      </c>
    </row>
    <row r="18" spans="2:22" s="66" customFormat="1" x14ac:dyDescent="0.2">
      <c r="B18" s="60" t="s">
        <v>58</v>
      </c>
      <c r="C18" s="60">
        <v>0.05</v>
      </c>
      <c r="D18" s="61">
        <v>40</v>
      </c>
      <c r="E18" s="61">
        <v>4</v>
      </c>
      <c r="F18" s="63">
        <f t="shared" si="15"/>
        <v>2</v>
      </c>
      <c r="G18" s="64">
        <f t="shared" si="1"/>
        <v>12500000</v>
      </c>
      <c r="H18" s="64">
        <f t="shared" si="16"/>
        <v>1250000</v>
      </c>
      <c r="I18" s="66">
        <v>3.5236000000000001</v>
      </c>
      <c r="J18" s="66">
        <v>7.5700000000000003E-2</v>
      </c>
      <c r="K18" s="63">
        <v>1.103</v>
      </c>
      <c r="L18" s="60">
        <v>0.05</v>
      </c>
      <c r="M18" s="66">
        <f t="shared" si="5"/>
        <v>3.6312352991140995E-2</v>
      </c>
      <c r="N18" s="66">
        <f t="shared" si="6"/>
        <v>3.231634742589834E-3</v>
      </c>
      <c r="O18" s="64">
        <f t="shared" si="17"/>
        <v>201533.55910083256</v>
      </c>
      <c r="P18" s="64">
        <f t="shared" si="8"/>
        <v>26978.556797376739</v>
      </c>
      <c r="Q18" s="63">
        <f t="shared" si="9"/>
        <v>3.8066683735646794</v>
      </c>
      <c r="R18" s="63">
        <f t="shared" si="10"/>
        <v>0.50958470332779515</v>
      </c>
      <c r="S18" s="66">
        <v>2.1937000000000002</v>
      </c>
      <c r="T18" s="61">
        <v>148</v>
      </c>
      <c r="U18" s="67">
        <f t="shared" si="11"/>
        <v>0.92563881436837492</v>
      </c>
      <c r="V18" s="67">
        <f t="shared" si="12"/>
        <v>0.12549744886694625</v>
      </c>
    </row>
    <row r="19" spans="2:22" s="66" customFormat="1" x14ac:dyDescent="0.2">
      <c r="B19" s="60" t="s">
        <v>58</v>
      </c>
      <c r="C19" s="60">
        <v>0.05</v>
      </c>
      <c r="D19" s="61">
        <v>40</v>
      </c>
      <c r="E19" s="61">
        <v>4</v>
      </c>
      <c r="F19" s="63">
        <f t="shared" si="15"/>
        <v>2</v>
      </c>
      <c r="G19" s="64">
        <f t="shared" si="1"/>
        <v>12500000</v>
      </c>
      <c r="H19" s="64">
        <f t="shared" si="16"/>
        <v>1250000</v>
      </c>
      <c r="I19" s="66">
        <v>2.6673</v>
      </c>
      <c r="J19" s="66">
        <v>4.7100000000000003E-2</v>
      </c>
      <c r="K19" s="63">
        <v>1.2984</v>
      </c>
      <c r="L19" s="60">
        <v>0.05</v>
      </c>
      <c r="M19" s="66">
        <f t="shared" si="5"/>
        <v>2.6339777815947096E-2</v>
      </c>
      <c r="N19" s="66">
        <f t="shared" si="6"/>
        <v>2.0016789453204207E-3</v>
      </c>
      <c r="O19" s="64">
        <f t="shared" si="17"/>
        <v>154087.70022329048</v>
      </c>
      <c r="P19" s="64">
        <f t="shared" si="8"/>
        <v>19353.297416571826</v>
      </c>
      <c r="Q19" s="63">
        <f t="shared" si="9"/>
        <v>2.9104868579323959</v>
      </c>
      <c r="R19" s="63">
        <f t="shared" si="10"/>
        <v>0.3655549255843546</v>
      </c>
      <c r="S19" s="66">
        <v>2.0405000000000002</v>
      </c>
      <c r="T19" s="61">
        <v>156</v>
      </c>
      <c r="U19" s="67">
        <f t="shared" si="11"/>
        <v>0.9164446122580483</v>
      </c>
      <c r="V19" s="67">
        <f t="shared" si="12"/>
        <v>0.11623677053116792</v>
      </c>
    </row>
    <row r="20" spans="2:22" s="66" customFormat="1" x14ac:dyDescent="0.2">
      <c r="B20" s="60" t="s">
        <v>58</v>
      </c>
      <c r="C20" s="60">
        <v>0.05</v>
      </c>
      <c r="D20" s="61">
        <v>40</v>
      </c>
      <c r="E20" s="61">
        <v>4</v>
      </c>
      <c r="F20" s="63">
        <f t="shared" si="15"/>
        <v>2</v>
      </c>
      <c r="G20" s="64">
        <f t="shared" si="1"/>
        <v>12500000</v>
      </c>
      <c r="H20" s="64">
        <f t="shared" si="16"/>
        <v>1250000</v>
      </c>
      <c r="I20" s="66">
        <v>1.9498</v>
      </c>
      <c r="J20" s="66">
        <v>2.53E-2</v>
      </c>
      <c r="K20" s="63">
        <v>1.5058</v>
      </c>
      <c r="L20" s="60">
        <v>0.05</v>
      </c>
      <c r="M20" s="66">
        <f t="shared" si="5"/>
        <v>1.9650585834110501E-2</v>
      </c>
      <c r="N20" s="66">
        <f t="shared" si="6"/>
        <v>1.292086321812914E-3</v>
      </c>
      <c r="O20" s="64">
        <f t="shared" si="17"/>
        <v>122067.49870614331</v>
      </c>
      <c r="P20" s="64">
        <f t="shared" si="8"/>
        <v>14609.121703917726</v>
      </c>
      <c r="Q20" s="63">
        <f t="shared" si="9"/>
        <v>2.30567300472442</v>
      </c>
      <c r="R20" s="63">
        <f t="shared" si="10"/>
        <v>0.27594452161705113</v>
      </c>
      <c r="S20" s="66">
        <v>1.8835</v>
      </c>
      <c r="T20" s="61">
        <v>165.6507</v>
      </c>
      <c r="U20" s="67">
        <f t="shared" si="11"/>
        <v>0.84565330643364367</v>
      </c>
      <c r="V20" s="67">
        <f t="shared" si="12"/>
        <v>0.10180146673625384</v>
      </c>
    </row>
    <row r="21" spans="2:22" s="66" customFormat="1" x14ac:dyDescent="0.2">
      <c r="B21" s="60" t="s">
        <v>58</v>
      </c>
      <c r="C21" s="60">
        <v>0.05</v>
      </c>
      <c r="D21" s="61">
        <v>40</v>
      </c>
      <c r="E21" s="61">
        <v>4</v>
      </c>
      <c r="F21" s="63">
        <f t="shared" si="15"/>
        <v>2</v>
      </c>
      <c r="G21" s="64">
        <f t="shared" si="1"/>
        <v>12500000</v>
      </c>
      <c r="H21" s="64">
        <f t="shared" si="16"/>
        <v>1250000</v>
      </c>
      <c r="I21" s="66">
        <v>1.5679000000000001</v>
      </c>
      <c r="J21" s="66">
        <v>2.3900000000000001E-2</v>
      </c>
      <c r="K21" s="63">
        <v>1.7516</v>
      </c>
      <c r="L21" s="60">
        <v>0.05</v>
      </c>
      <c r="M21" s="66">
        <f t="shared" si="5"/>
        <v>1.4560008382871192E-2</v>
      </c>
      <c r="N21" s="66">
        <f t="shared" si="6"/>
        <v>8.251594681417683E-4</v>
      </c>
      <c r="O21" s="64">
        <f t="shared" si="17"/>
        <v>96517.021569319637</v>
      </c>
      <c r="P21" s="64">
        <f t="shared" si="8"/>
        <v>11093.929375154272</v>
      </c>
      <c r="Q21" s="63">
        <f t="shared" si="9"/>
        <v>1.8230625964123672</v>
      </c>
      <c r="R21" s="63">
        <f t="shared" si="10"/>
        <v>0.20954778092233609</v>
      </c>
      <c r="S21" s="66">
        <v>1.7222999999999999</v>
      </c>
      <c r="T21" s="61">
        <v>176.77099999999999</v>
      </c>
      <c r="U21" s="67">
        <f t="shared" si="11"/>
        <v>0.86003629446706575</v>
      </c>
      <c r="V21" s="67">
        <f t="shared" si="12"/>
        <v>9.9720415007791871E-2</v>
      </c>
    </row>
    <row r="22" spans="2:22" s="66" customFormat="1" x14ac:dyDescent="0.2">
      <c r="B22" s="60" t="s">
        <v>58</v>
      </c>
      <c r="C22" s="60">
        <v>0.05</v>
      </c>
      <c r="D22" s="61">
        <v>40</v>
      </c>
      <c r="E22" s="61">
        <v>4</v>
      </c>
      <c r="F22" s="63">
        <f t="shared" si="15"/>
        <v>2</v>
      </c>
      <c r="G22" s="64">
        <f t="shared" si="1"/>
        <v>12500000</v>
      </c>
      <c r="H22" s="64">
        <f t="shared" si="16"/>
        <v>1250000</v>
      </c>
      <c r="I22" s="66">
        <v>1.3267</v>
      </c>
      <c r="J22" s="66">
        <v>2.2700000000000001E-2</v>
      </c>
      <c r="K22" s="63">
        <v>1.9757</v>
      </c>
      <c r="L22" s="60">
        <v>0.05</v>
      </c>
      <c r="M22" s="66">
        <f t="shared" si="5"/>
        <v>1.146224139062102E-2</v>
      </c>
      <c r="N22" s="66">
        <f t="shared" si="6"/>
        <v>5.7682327594163279E-4</v>
      </c>
      <c r="O22" s="64">
        <f t="shared" si="17"/>
        <v>82167.50724271893</v>
      </c>
      <c r="P22" s="64">
        <f t="shared" si="8"/>
        <v>9198.5350000823328</v>
      </c>
      <c r="Q22" s="63">
        <f t="shared" si="9"/>
        <v>1.5520216709863717</v>
      </c>
      <c r="R22" s="63">
        <f t="shared" si="10"/>
        <v>0.17374660788093299</v>
      </c>
      <c r="S22" s="66">
        <v>1.5484</v>
      </c>
      <c r="T22" s="61">
        <v>191.161</v>
      </c>
      <c r="U22" s="67">
        <f t="shared" si="11"/>
        <v>0.85482053814160286</v>
      </c>
      <c r="V22" s="67">
        <f t="shared" si="12"/>
        <v>9.6807204291498167E-2</v>
      </c>
    </row>
    <row r="23" spans="2:22" s="66" customFormat="1" x14ac:dyDescent="0.2">
      <c r="B23" s="60" t="s">
        <v>58</v>
      </c>
      <c r="C23" s="60">
        <v>0.05</v>
      </c>
      <c r="D23" s="61">
        <v>40</v>
      </c>
      <c r="E23" s="61">
        <v>4</v>
      </c>
      <c r="F23" s="63">
        <f t="shared" si="15"/>
        <v>2</v>
      </c>
      <c r="G23" s="64">
        <f t="shared" si="1"/>
        <v>12500000</v>
      </c>
      <c r="H23" s="64">
        <f t="shared" si="16"/>
        <v>1250000</v>
      </c>
      <c r="I23" s="66">
        <v>1.1845000000000001</v>
      </c>
      <c r="J23" s="66">
        <v>2.53E-2</v>
      </c>
      <c r="K23" s="63">
        <v>2.1391</v>
      </c>
      <c r="L23" s="60">
        <v>0.05</v>
      </c>
      <c r="M23" s="66">
        <f t="shared" si="5"/>
        <v>9.7862558009778056E-3</v>
      </c>
      <c r="N23" s="66">
        <f t="shared" si="6"/>
        <v>4.5524816158944896E-4</v>
      </c>
      <c r="O23" s="64">
        <f t="shared" si="17"/>
        <v>76728.881718351695</v>
      </c>
      <c r="P23" s="64">
        <f t="shared" si="8"/>
        <v>8462.479111153878</v>
      </c>
      <c r="Q23" s="63">
        <f t="shared" si="9"/>
        <v>1.4492941457462101</v>
      </c>
      <c r="R23" s="63">
        <f t="shared" si="10"/>
        <v>0.15984360985886109</v>
      </c>
      <c r="S23" s="66">
        <v>1.3692</v>
      </c>
      <c r="T23" s="61">
        <v>209.07929999999999</v>
      </c>
      <c r="U23" s="67">
        <f t="shared" si="11"/>
        <v>0.81729440740280279</v>
      </c>
      <c r="V23" s="67">
        <f t="shared" si="12"/>
        <v>9.1814747532368096E-2</v>
      </c>
    </row>
    <row r="24" spans="2:22" s="66" customFormat="1" x14ac:dyDescent="0.2">
      <c r="B24" s="60" t="s">
        <v>58</v>
      </c>
      <c r="C24" s="60">
        <v>0.05</v>
      </c>
      <c r="D24" s="61">
        <v>40</v>
      </c>
      <c r="E24" s="61">
        <v>4</v>
      </c>
      <c r="F24" s="63">
        <f t="shared" si="15"/>
        <v>2</v>
      </c>
      <c r="G24" s="64">
        <f t="shared" si="1"/>
        <v>12500000</v>
      </c>
      <c r="H24" s="64">
        <f t="shared" si="16"/>
        <v>1250000</v>
      </c>
      <c r="I24" s="66">
        <v>0.8478</v>
      </c>
      <c r="J24" s="66">
        <v>2.3900000000000001E-2</v>
      </c>
      <c r="K24" s="63">
        <v>2.2229999999999999</v>
      </c>
      <c r="L24" s="60">
        <v>0.05</v>
      </c>
      <c r="M24" s="66">
        <f t="shared" si="5"/>
        <v>9.0647894076393287E-3</v>
      </c>
      <c r="N24" s="66">
        <f t="shared" si="6"/>
        <v>4.0591900564496434E-4</v>
      </c>
      <c r="O24" s="64">
        <f t="shared" si="17"/>
        <v>79558.042046074086</v>
      </c>
      <c r="P24" s="64">
        <f t="shared" si="8"/>
        <v>8717.0443800037046</v>
      </c>
      <c r="Q24" s="63">
        <f t="shared" si="9"/>
        <v>1.5027327650577282</v>
      </c>
      <c r="R24" s="63">
        <f t="shared" si="10"/>
        <v>0.16465196814053956</v>
      </c>
      <c r="S24" s="66">
        <v>1.1696</v>
      </c>
      <c r="T24" s="61">
        <v>234.0427</v>
      </c>
      <c r="U24" s="67">
        <f t="shared" si="11"/>
        <v>0.56417216667757375</v>
      </c>
      <c r="V24" s="67">
        <f t="shared" si="12"/>
        <v>6.3828636243378895E-2</v>
      </c>
    </row>
    <row r="25" spans="2:22" s="66" customFormat="1" x14ac:dyDescent="0.2">
      <c r="B25" s="60" t="s">
        <v>58</v>
      </c>
      <c r="C25" s="60">
        <v>0.05</v>
      </c>
      <c r="D25" s="61">
        <v>40</v>
      </c>
      <c r="E25" s="61">
        <v>4</v>
      </c>
      <c r="F25" s="63">
        <f t="shared" si="15"/>
        <v>2</v>
      </c>
      <c r="G25" s="64">
        <f t="shared" si="1"/>
        <v>12500000</v>
      </c>
      <c r="H25" s="64">
        <f t="shared" si="16"/>
        <v>1250000</v>
      </c>
      <c r="I25" s="66">
        <v>0.48859999999999998</v>
      </c>
      <c r="J25" s="66">
        <v>1.7899999999999999E-2</v>
      </c>
      <c r="K25" s="63">
        <v>2.4912000000000001</v>
      </c>
      <c r="L25" s="60">
        <v>0.05</v>
      </c>
      <c r="M25" s="66">
        <f t="shared" si="5"/>
        <v>7.2247321294992561E-3</v>
      </c>
      <c r="N25" s="66">
        <f t="shared" si="6"/>
        <v>2.8895996600175454E-4</v>
      </c>
      <c r="O25" s="64">
        <f t="shared" si="17"/>
        <v>72619.422092407243</v>
      </c>
      <c r="P25" s="64">
        <f t="shared" si="8"/>
        <v>7821.2416786039857</v>
      </c>
      <c r="Q25" s="63">
        <f t="shared" si="9"/>
        <v>1.37167258207057</v>
      </c>
      <c r="R25" s="63">
        <f t="shared" si="10"/>
        <v>0.14773159106990991</v>
      </c>
      <c r="S25" s="66">
        <v>0.95979999999999999</v>
      </c>
      <c r="T25" s="61">
        <v>268.0401</v>
      </c>
      <c r="U25" s="67">
        <f t="shared" si="11"/>
        <v>0.35620745532614462</v>
      </c>
      <c r="V25" s="67">
        <f t="shared" si="12"/>
        <v>4.0522914472230796E-2</v>
      </c>
    </row>
    <row r="26" spans="2:22" s="66" customFormat="1" x14ac:dyDescent="0.2">
      <c r="B26" s="55" t="s">
        <v>58</v>
      </c>
      <c r="C26" s="22">
        <v>0.25</v>
      </c>
      <c r="D26" s="23">
        <v>40</v>
      </c>
      <c r="E26" s="23">
        <v>4</v>
      </c>
      <c r="F26" s="24">
        <f t="shared" si="15"/>
        <v>10</v>
      </c>
      <c r="G26" s="25">
        <f t="shared" si="1"/>
        <v>62500000</v>
      </c>
      <c r="H26" s="25">
        <f t="shared" si="16"/>
        <v>6250000</v>
      </c>
      <c r="I26" s="22">
        <v>23.2179</v>
      </c>
      <c r="J26" s="22">
        <v>0.18459999999999999</v>
      </c>
      <c r="K26" s="24">
        <v>0.75239999999999996</v>
      </c>
      <c r="L26" s="55">
        <v>0.05</v>
      </c>
      <c r="M26" s="22">
        <f t="shared" si="5"/>
        <v>7.6413157192526393E-2</v>
      </c>
      <c r="N26" s="22">
        <f t="shared" si="6"/>
        <v>9.7576197663723045E-3</v>
      </c>
      <c r="O26" s="25">
        <f t="shared" si="7"/>
        <v>1942562.38742813</v>
      </c>
      <c r="P26" s="25">
        <f t="shared" si="8"/>
        <v>315067.52417326416</v>
      </c>
      <c r="Q26" s="24">
        <f t="shared" si="9"/>
        <v>36.69210645061451</v>
      </c>
      <c r="R26" s="24">
        <f t="shared" si="10"/>
        <v>5.9511556544665565</v>
      </c>
      <c r="S26" s="22">
        <v>2.4742000000000002</v>
      </c>
      <c r="T26" s="23">
        <v>135.5831</v>
      </c>
      <c r="U26" s="59">
        <f t="shared" si="11"/>
        <v>0.63277642648426236</v>
      </c>
      <c r="V26" s="59">
        <f t="shared" si="12"/>
        <v>0.10275433260674754</v>
      </c>
    </row>
    <row r="27" spans="2:22" s="66" customFormat="1" x14ac:dyDescent="0.2">
      <c r="B27" s="55" t="s">
        <v>58</v>
      </c>
      <c r="C27" s="22">
        <v>0.25</v>
      </c>
      <c r="D27" s="23">
        <v>40</v>
      </c>
      <c r="E27" s="23">
        <v>4</v>
      </c>
      <c r="F27" s="24">
        <f t="shared" si="15"/>
        <v>10</v>
      </c>
      <c r="G27" s="25">
        <f t="shared" si="1"/>
        <v>62500000</v>
      </c>
      <c r="H27" s="25">
        <f t="shared" si="16"/>
        <v>6250000</v>
      </c>
      <c r="I27" s="22">
        <v>18.934000000000001</v>
      </c>
      <c r="J27" s="22">
        <v>0.46779999999999999</v>
      </c>
      <c r="K27" s="24">
        <v>0.91669999999999996</v>
      </c>
      <c r="L27" s="55">
        <v>0.05</v>
      </c>
      <c r="M27" s="22">
        <f t="shared" si="5"/>
        <v>5.214128666893092E-2</v>
      </c>
      <c r="N27" s="22">
        <f t="shared" si="6"/>
        <v>5.5369987628897917E-3</v>
      </c>
      <c r="O27" s="25">
        <f t="shared" si="7"/>
        <v>1382870.0226356767</v>
      </c>
      <c r="P27" s="25">
        <f t="shared" si="8"/>
        <v>201713.22918909634</v>
      </c>
      <c r="Q27" s="24">
        <f t="shared" si="9"/>
        <v>26.120352379050281</v>
      </c>
      <c r="R27" s="24">
        <f t="shared" si="10"/>
        <v>3.810062073580303</v>
      </c>
      <c r="S27" s="22">
        <v>2.3355000000000001</v>
      </c>
      <c r="T27" s="23">
        <v>141.4485</v>
      </c>
      <c r="U27" s="59">
        <f t="shared" si="11"/>
        <v>0.72487536635171645</v>
      </c>
      <c r="V27" s="59">
        <f t="shared" si="12"/>
        <v>0.10724044500679931</v>
      </c>
    </row>
    <row r="28" spans="2:22" s="66" customFormat="1" x14ac:dyDescent="0.2">
      <c r="B28" s="55" t="s">
        <v>58</v>
      </c>
      <c r="C28" s="22">
        <v>0.25</v>
      </c>
      <c r="D28" s="23">
        <v>40</v>
      </c>
      <c r="E28" s="23">
        <v>4</v>
      </c>
      <c r="F28" s="24">
        <f t="shared" si="15"/>
        <v>10</v>
      </c>
      <c r="G28" s="25">
        <f t="shared" si="1"/>
        <v>62500000</v>
      </c>
      <c r="H28" s="25">
        <f t="shared" si="16"/>
        <v>6250000</v>
      </c>
      <c r="I28" s="22">
        <v>15.724600000000001</v>
      </c>
      <c r="J28" s="22">
        <v>0.22220000000000001</v>
      </c>
      <c r="K28" s="24">
        <v>1.103</v>
      </c>
      <c r="L28" s="55">
        <v>0.05</v>
      </c>
      <c r="M28" s="22">
        <f t="shared" si="5"/>
        <v>3.6312352991140995E-2</v>
      </c>
      <c r="N28" s="22">
        <f t="shared" si="6"/>
        <v>3.231634742589834E-3</v>
      </c>
      <c r="O28" s="25">
        <f t="shared" si="7"/>
        <v>1007667.7955041624</v>
      </c>
      <c r="P28" s="25">
        <f t="shared" si="8"/>
        <v>134892.78398688365</v>
      </c>
      <c r="Q28" s="24">
        <f t="shared" si="9"/>
        <v>19.033341867823388</v>
      </c>
      <c r="R28" s="24">
        <f t="shared" si="10"/>
        <v>2.5479235166389747</v>
      </c>
      <c r="S28" s="22">
        <v>2.1937000000000002</v>
      </c>
      <c r="T28" s="23">
        <v>148</v>
      </c>
      <c r="U28" s="59">
        <f t="shared" si="11"/>
        <v>0.82616075039260728</v>
      </c>
      <c r="V28" s="59">
        <f t="shared" si="12"/>
        <v>0.11120955414432772</v>
      </c>
    </row>
    <row r="29" spans="2:22" s="66" customFormat="1" x14ac:dyDescent="0.2">
      <c r="B29" s="55" t="s">
        <v>58</v>
      </c>
      <c r="C29" s="22">
        <v>0.25</v>
      </c>
      <c r="D29" s="23">
        <v>40</v>
      </c>
      <c r="E29" s="23">
        <v>4</v>
      </c>
      <c r="F29" s="24">
        <f t="shared" si="15"/>
        <v>10</v>
      </c>
      <c r="G29" s="25">
        <f t="shared" si="1"/>
        <v>62500000</v>
      </c>
      <c r="H29" s="25">
        <f t="shared" si="16"/>
        <v>6250000</v>
      </c>
      <c r="I29" s="22">
        <v>12.3508</v>
      </c>
      <c r="J29" s="22">
        <v>0.18779999999999999</v>
      </c>
      <c r="K29" s="24">
        <v>1.2984</v>
      </c>
      <c r="L29" s="55">
        <v>0.05</v>
      </c>
      <c r="M29" s="22">
        <f t="shared" si="5"/>
        <v>2.6339777815947096E-2</v>
      </c>
      <c r="N29" s="22">
        <f t="shared" si="6"/>
        <v>2.0016789453204207E-3</v>
      </c>
      <c r="O29" s="25">
        <f t="shared" si="7"/>
        <v>770438.50111645251</v>
      </c>
      <c r="P29" s="25">
        <f t="shared" si="8"/>
        <v>96766.487082859152</v>
      </c>
      <c r="Q29" s="24">
        <f t="shared" si="9"/>
        <v>14.552434289661981</v>
      </c>
      <c r="R29" s="24">
        <f t="shared" si="10"/>
        <v>1.8277746279217733</v>
      </c>
      <c r="S29" s="22">
        <v>2.0405000000000002</v>
      </c>
      <c r="T29" s="23">
        <v>156</v>
      </c>
      <c r="U29" s="59">
        <f t="shared" si="11"/>
        <v>0.8487102400987292</v>
      </c>
      <c r="V29" s="59">
        <f t="shared" si="12"/>
        <v>0.1073756824164678</v>
      </c>
    </row>
    <row r="30" spans="2:22" s="66" customFormat="1" x14ac:dyDescent="0.2">
      <c r="B30" s="60" t="s">
        <v>58</v>
      </c>
      <c r="C30" s="66">
        <v>0.25</v>
      </c>
      <c r="D30" s="61">
        <v>40</v>
      </c>
      <c r="E30" s="61">
        <v>4</v>
      </c>
      <c r="F30" s="63">
        <f t="shared" si="15"/>
        <v>10</v>
      </c>
      <c r="G30" s="64">
        <f t="shared" si="1"/>
        <v>62500000</v>
      </c>
      <c r="H30" s="64">
        <f t="shared" si="16"/>
        <v>6250000</v>
      </c>
      <c r="I30" s="66">
        <v>10.196899999999999</v>
      </c>
      <c r="J30" s="66">
        <v>0.11459999999999999</v>
      </c>
      <c r="K30" s="63">
        <v>1.5058</v>
      </c>
      <c r="L30" s="60">
        <v>0.05</v>
      </c>
      <c r="M30" s="66">
        <f t="shared" si="5"/>
        <v>1.9650585834110501E-2</v>
      </c>
      <c r="N30" s="66">
        <f t="shared" si="6"/>
        <v>1.292086321812914E-3</v>
      </c>
      <c r="O30" s="64">
        <f t="shared" si="7"/>
        <v>610337.49353071663</v>
      </c>
      <c r="P30" s="64">
        <f t="shared" si="8"/>
        <v>73045.608519588641</v>
      </c>
      <c r="Q30" s="63">
        <f t="shared" si="9"/>
        <v>11.528365023622102</v>
      </c>
      <c r="R30" s="63">
        <f t="shared" si="10"/>
        <v>1.3797226080852558</v>
      </c>
      <c r="S30" s="66">
        <v>1.8835</v>
      </c>
      <c r="T30" s="61">
        <v>165.6507</v>
      </c>
      <c r="U30" s="67">
        <f t="shared" si="11"/>
        <v>0.88450530314629394</v>
      </c>
      <c r="V30" s="67">
        <f t="shared" si="12"/>
        <v>0.1063239195607448</v>
      </c>
    </row>
    <row r="31" spans="2:22" s="66" customFormat="1" x14ac:dyDescent="0.2">
      <c r="B31" s="60" t="s">
        <v>58</v>
      </c>
      <c r="C31" s="66">
        <v>0.25</v>
      </c>
      <c r="D31" s="61">
        <v>40</v>
      </c>
      <c r="E31" s="61">
        <v>4</v>
      </c>
      <c r="F31" s="63">
        <f t="shared" si="15"/>
        <v>10</v>
      </c>
      <c r="G31" s="64">
        <f t="shared" si="1"/>
        <v>62500000</v>
      </c>
      <c r="H31" s="64">
        <f t="shared" si="16"/>
        <v>6250000</v>
      </c>
      <c r="I31" s="66">
        <v>8.4673999999999996</v>
      </c>
      <c r="J31" s="66">
        <v>0.15870000000000001</v>
      </c>
      <c r="K31" s="63">
        <v>1.7516</v>
      </c>
      <c r="L31" s="60">
        <v>0.05</v>
      </c>
      <c r="M31" s="66">
        <f t="shared" si="5"/>
        <v>1.4560008382871192E-2</v>
      </c>
      <c r="N31" s="66">
        <f t="shared" si="6"/>
        <v>8.251594681417683E-4</v>
      </c>
      <c r="O31" s="64">
        <f t="shared" si="7"/>
        <v>482585.10784659802</v>
      </c>
      <c r="P31" s="64">
        <f t="shared" si="8"/>
        <v>55469.646875771345</v>
      </c>
      <c r="Q31" s="63">
        <f t="shared" si="9"/>
        <v>9.1153129820618322</v>
      </c>
      <c r="R31" s="63">
        <f t="shared" si="10"/>
        <v>1.0477389046116801</v>
      </c>
      <c r="S31" s="66">
        <v>1.7222999999999999</v>
      </c>
      <c r="T31" s="61">
        <v>176.77099999999999</v>
      </c>
      <c r="U31" s="67">
        <f t="shared" si="11"/>
        <v>0.9289203800970004</v>
      </c>
      <c r="V31" s="67">
        <f t="shared" si="12"/>
        <v>0.10818277908166594</v>
      </c>
    </row>
    <row r="32" spans="2:22" s="66" customFormat="1" x14ac:dyDescent="0.2">
      <c r="B32" s="60" t="s">
        <v>58</v>
      </c>
      <c r="C32" s="66">
        <v>0.25</v>
      </c>
      <c r="D32" s="61">
        <v>40</v>
      </c>
      <c r="E32" s="61">
        <v>4</v>
      </c>
      <c r="F32" s="63">
        <f t="shared" si="15"/>
        <v>10</v>
      </c>
      <c r="G32" s="64">
        <f t="shared" si="1"/>
        <v>62500000</v>
      </c>
      <c r="H32" s="64">
        <f t="shared" si="16"/>
        <v>6250000</v>
      </c>
      <c r="I32" s="66">
        <v>7.3887</v>
      </c>
      <c r="J32" s="66">
        <v>8.2900000000000001E-2</v>
      </c>
      <c r="K32" s="63">
        <v>1.9757</v>
      </c>
      <c r="L32" s="60">
        <v>0.05</v>
      </c>
      <c r="M32" s="66">
        <f t="shared" si="5"/>
        <v>1.146224139062102E-2</v>
      </c>
      <c r="N32" s="66">
        <f t="shared" si="6"/>
        <v>5.7682327594163279E-4</v>
      </c>
      <c r="O32" s="64">
        <f t="shared" si="7"/>
        <v>410837.53621359461</v>
      </c>
      <c r="P32" s="64">
        <f t="shared" si="8"/>
        <v>45992.675000411655</v>
      </c>
      <c r="Q32" s="63">
        <f t="shared" si="9"/>
        <v>7.7601083549318579</v>
      </c>
      <c r="R32" s="63">
        <f t="shared" si="10"/>
        <v>0.86873303940466484</v>
      </c>
      <c r="S32" s="66">
        <v>1.5484</v>
      </c>
      <c r="T32" s="61">
        <v>191.161</v>
      </c>
      <c r="U32" s="67">
        <f t="shared" si="11"/>
        <v>0.95213876689030852</v>
      </c>
      <c r="V32" s="67">
        <f t="shared" si="12"/>
        <v>0.10712457036507651</v>
      </c>
    </row>
    <row r="33" spans="2:22" s="66" customFormat="1" x14ac:dyDescent="0.2">
      <c r="B33" s="60" t="s">
        <v>58</v>
      </c>
      <c r="C33" s="66">
        <v>0.25</v>
      </c>
      <c r="D33" s="61">
        <v>40</v>
      </c>
      <c r="E33" s="61">
        <v>4</v>
      </c>
      <c r="F33" s="63">
        <f t="shared" si="15"/>
        <v>10</v>
      </c>
      <c r="G33" s="64">
        <f t="shared" si="1"/>
        <v>62500000</v>
      </c>
      <c r="H33" s="64">
        <f t="shared" si="16"/>
        <v>6250000</v>
      </c>
      <c r="I33" s="66">
        <v>6.3460000000000001</v>
      </c>
      <c r="J33" s="66">
        <v>9.3100000000000002E-2</v>
      </c>
      <c r="K33" s="63">
        <v>2.1391</v>
      </c>
      <c r="L33" s="60">
        <v>0.05</v>
      </c>
      <c r="M33" s="66">
        <f t="shared" si="5"/>
        <v>9.7862558009778056E-3</v>
      </c>
      <c r="N33" s="66">
        <f t="shared" si="6"/>
        <v>4.5524816158944896E-4</v>
      </c>
      <c r="O33" s="64">
        <f t="shared" si="7"/>
        <v>383644.40859175852</v>
      </c>
      <c r="P33" s="64">
        <f t="shared" si="8"/>
        <v>42312.395555769392</v>
      </c>
      <c r="Q33" s="63">
        <f t="shared" si="9"/>
        <v>7.246470728731051</v>
      </c>
      <c r="R33" s="63">
        <f t="shared" si="10"/>
        <v>0.7992180492943054</v>
      </c>
      <c r="S33" s="66">
        <v>1.3692</v>
      </c>
      <c r="T33" s="61">
        <v>209.07929999999999</v>
      </c>
      <c r="U33" s="67">
        <f t="shared" si="11"/>
        <v>0.87573664995832601</v>
      </c>
      <c r="V33" s="67">
        <f t="shared" si="12"/>
        <v>9.7436311771105344E-2</v>
      </c>
    </row>
    <row r="34" spans="2:22" s="66" customFormat="1" x14ac:dyDescent="0.2">
      <c r="B34" s="60" t="s">
        <v>58</v>
      </c>
      <c r="C34" s="66">
        <v>0.25</v>
      </c>
      <c r="D34" s="61">
        <v>40</v>
      </c>
      <c r="E34" s="61">
        <v>4</v>
      </c>
      <c r="F34" s="63">
        <f t="shared" si="15"/>
        <v>10</v>
      </c>
      <c r="G34" s="64">
        <f t="shared" si="1"/>
        <v>62500000</v>
      </c>
      <c r="H34" s="64">
        <f t="shared" si="16"/>
        <v>6250000</v>
      </c>
      <c r="I34" s="66">
        <v>3.8912</v>
      </c>
      <c r="J34" s="66">
        <v>0.1028</v>
      </c>
      <c r="K34" s="63">
        <v>2.2229999999999999</v>
      </c>
      <c r="L34" s="60">
        <v>0.05</v>
      </c>
      <c r="M34" s="66">
        <f t="shared" si="5"/>
        <v>9.0647894076393287E-3</v>
      </c>
      <c r="N34" s="66">
        <f t="shared" si="6"/>
        <v>4.0591900564496434E-4</v>
      </c>
      <c r="O34" s="64">
        <f t="shared" si="7"/>
        <v>397790.2102303704</v>
      </c>
      <c r="P34" s="64">
        <f t="shared" si="8"/>
        <v>43585.221900018521</v>
      </c>
      <c r="Q34" s="63">
        <f t="shared" si="9"/>
        <v>7.5136638252886394</v>
      </c>
      <c r="R34" s="63">
        <f t="shared" si="10"/>
        <v>0.82325984070269764</v>
      </c>
      <c r="S34" s="66">
        <v>1.1696</v>
      </c>
      <c r="T34" s="61">
        <v>234.0427</v>
      </c>
      <c r="U34" s="67">
        <f t="shared" si="11"/>
        <v>0.51788316465576212</v>
      </c>
      <c r="V34" s="67">
        <f t="shared" si="12"/>
        <v>5.8369746718366221E-2</v>
      </c>
    </row>
    <row r="35" spans="2:22" s="66" customFormat="1" x14ac:dyDescent="0.2">
      <c r="B35" s="60" t="s">
        <v>58</v>
      </c>
      <c r="C35" s="66">
        <v>0.25</v>
      </c>
      <c r="D35" s="61">
        <v>40</v>
      </c>
      <c r="E35" s="61">
        <v>4</v>
      </c>
      <c r="F35" s="63">
        <f t="shared" si="15"/>
        <v>10</v>
      </c>
      <c r="G35" s="64">
        <f t="shared" si="1"/>
        <v>62500000</v>
      </c>
      <c r="H35" s="64">
        <f t="shared" si="16"/>
        <v>6250000</v>
      </c>
      <c r="I35" s="66">
        <v>1.7583</v>
      </c>
      <c r="J35" s="66">
        <v>3.0200000000000001E-2</v>
      </c>
      <c r="K35" s="63">
        <v>2.4912000000000001</v>
      </c>
      <c r="L35" s="60">
        <v>0.05</v>
      </c>
      <c r="M35" s="66">
        <f t="shared" si="5"/>
        <v>7.2247321294992561E-3</v>
      </c>
      <c r="N35" s="66">
        <f t="shared" si="6"/>
        <v>2.8895996600175454E-4</v>
      </c>
      <c r="O35" s="84">
        <f t="shared" si="7"/>
        <v>363097.11046203622</v>
      </c>
      <c r="P35" s="64">
        <f t="shared" si="8"/>
        <v>39106.20839301993</v>
      </c>
      <c r="Q35" s="63">
        <f t="shared" si="9"/>
        <v>6.8583629103528496</v>
      </c>
      <c r="R35" s="63">
        <f t="shared" si="10"/>
        <v>0.73865795534954948</v>
      </c>
      <c r="S35" s="22">
        <v>0.95979999999999999</v>
      </c>
      <c r="T35" s="61">
        <v>268.0401</v>
      </c>
      <c r="U35" s="67">
        <f t="shared" si="11"/>
        <v>0.2563731349570037</v>
      </c>
      <c r="V35" s="67">
        <f t="shared" si="12"/>
        <v>2.796075435870235E-2</v>
      </c>
    </row>
    <row r="36" spans="2:22" s="66" customFormat="1" x14ac:dyDescent="0.2">
      <c r="B36" s="87" t="s">
        <v>39</v>
      </c>
      <c r="C36" s="87">
        <v>0.05</v>
      </c>
      <c r="D36" s="70">
        <v>74.538499999999999</v>
      </c>
      <c r="E36" s="70">
        <v>3</v>
      </c>
      <c r="F36" s="71">
        <f t="shared" si="15"/>
        <v>3.726925</v>
      </c>
      <c r="G36" s="72">
        <f t="shared" si="1"/>
        <v>23293281.25</v>
      </c>
      <c r="H36" s="72">
        <f t="shared" ref="H36" si="18">E36/D36*G36</f>
        <v>937500</v>
      </c>
      <c r="I36" s="69">
        <v>13.8729</v>
      </c>
      <c r="J36" s="69">
        <v>0.5323</v>
      </c>
      <c r="K36" s="70">
        <v>0.63729999999999998</v>
      </c>
      <c r="L36" s="87">
        <v>0.05</v>
      </c>
      <c r="M36" s="69">
        <f t="shared" ref="M36" si="19">(1-EXP(-(0.3^2/(2*K36^2))))</f>
        <v>0.10487880086518697</v>
      </c>
      <c r="N36" s="69">
        <f t="shared" ref="N36" si="20">(1-M36)*$C$3*$C$3*L36/K36^3</f>
        <v>1.5561899309819832E-2</v>
      </c>
      <c r="O36" s="25">
        <f t="shared" ref="O36" si="21">M36*G36*T36*$E$3/10000</f>
        <v>722359.77198462328</v>
      </c>
      <c r="P36" s="72">
        <f t="shared" ref="P36" si="22">SQRT((N36/M36)^2 + (H36/G36)^2)*O36</f>
        <v>111056.6770685088</v>
      </c>
      <c r="Q36" s="71">
        <f t="shared" ref="Q36" si="23">O36*0.000000000000160218/$J$3</f>
        <v>13.644298798759708</v>
      </c>
      <c r="R36" s="71">
        <f t="shared" ref="R36" si="24">P36/O36*Q36</f>
        <v>2.0976950050207877</v>
      </c>
      <c r="S36" s="69">
        <v>3.7618999999999998</v>
      </c>
      <c r="T36" s="70">
        <v>98.563000000000002</v>
      </c>
      <c r="U36" s="73">
        <f t="shared" ref="U36" si="25">I36/Q36</f>
        <v>1.016754338541829</v>
      </c>
      <c r="V36" s="73">
        <f t="shared" ref="V36" si="26">U36*SQRT((J36/I36)^2 + (R36/Q36)^2)</f>
        <v>0.16111206119169671</v>
      </c>
    </row>
    <row r="37" spans="2:22" s="66" customFormat="1" x14ac:dyDescent="0.2">
      <c r="B37" s="60" t="s">
        <v>39</v>
      </c>
      <c r="C37" s="60">
        <v>0.05</v>
      </c>
      <c r="D37" s="61">
        <v>74.846199999999996</v>
      </c>
      <c r="E37" s="61">
        <v>3</v>
      </c>
      <c r="F37" s="63">
        <f t="shared" ref="F37:F57" si="27">C37*D37</f>
        <v>3.7423099999999998</v>
      </c>
      <c r="G37" s="64">
        <f t="shared" si="1"/>
        <v>23389437.5</v>
      </c>
      <c r="H37" s="64">
        <f t="shared" ref="H37:H57" si="28">E37/D37*G37</f>
        <v>937500</v>
      </c>
      <c r="I37" s="66">
        <v>10.1869</v>
      </c>
      <c r="J37" s="66">
        <v>0.2127</v>
      </c>
      <c r="K37" s="61">
        <v>0.76559999999999995</v>
      </c>
      <c r="L37" s="60">
        <v>0.05</v>
      </c>
      <c r="M37" s="66">
        <f t="shared" ref="M37:M57" si="29">(1-EXP(-(0.3^2/(2*K37^2))))</f>
        <v>7.3899970539564763E-2</v>
      </c>
      <c r="N37" s="66">
        <f t="shared" ref="N37:N57" si="30">(1-M37)*$C$3*$C$3*L37/K37^3</f>
        <v>9.2867688821171249E-3</v>
      </c>
      <c r="O37" s="64">
        <f t="shared" ref="O37:O57" si="31">M37*G37*T37*$E$3/10000</f>
        <v>523729.05888265837</v>
      </c>
      <c r="P37" s="64">
        <f t="shared" ref="P37:P57" si="32">SQRT((N37/M37)^2 + (H37/G37)^2)*O37</f>
        <v>69082.05385930225</v>
      </c>
      <c r="Q37" s="63">
        <f t="shared" ref="Q37:Q57" si="33">O37*0.000000000000160218/$J$3</f>
        <v>9.892460856943071</v>
      </c>
      <c r="R37" s="63">
        <f t="shared" ref="R37:R57" si="34">P37/O37*Q37</f>
        <v>1.3048569716149634</v>
      </c>
      <c r="S37" s="66">
        <v>3.6589999999999998</v>
      </c>
      <c r="T37" s="61">
        <v>101</v>
      </c>
      <c r="U37" s="67">
        <f t="shared" ref="U37:U57" si="35">I37/Q37</f>
        <v>1.029763993743809</v>
      </c>
      <c r="V37" s="67">
        <f t="shared" ref="V37:V57" si="36">U37*SQRT((J37/I37)^2 + (R37/Q37)^2)</f>
        <v>0.13752141657360498</v>
      </c>
    </row>
    <row r="38" spans="2:22" s="66" customFormat="1" x14ac:dyDescent="0.2">
      <c r="B38" s="60" t="s">
        <v>39</v>
      </c>
      <c r="C38" s="60">
        <v>0.05</v>
      </c>
      <c r="D38" s="61">
        <v>75.153800000000004</v>
      </c>
      <c r="E38" s="23">
        <v>3</v>
      </c>
      <c r="F38" s="63">
        <f t="shared" si="27"/>
        <v>3.7576900000000002</v>
      </c>
      <c r="G38" s="64">
        <f t="shared" si="1"/>
        <v>23485562.5</v>
      </c>
      <c r="H38" s="64">
        <f t="shared" si="28"/>
        <v>937500</v>
      </c>
      <c r="I38" s="66">
        <v>7.6292999999999997</v>
      </c>
      <c r="J38" s="66">
        <v>0.21840000000000001</v>
      </c>
      <c r="K38" s="61">
        <v>0.9042</v>
      </c>
      <c r="L38" s="60">
        <v>0.05</v>
      </c>
      <c r="M38" s="66">
        <f t="shared" si="29"/>
        <v>5.3553320409003513E-2</v>
      </c>
      <c r="N38" s="66">
        <f t="shared" si="30"/>
        <v>5.7612292588187751E-3</v>
      </c>
      <c r="O38" s="64">
        <f t="shared" si="31"/>
        <v>388638.52474638686</v>
      </c>
      <c r="P38" s="64">
        <f t="shared" si="32"/>
        <v>44594.92178982422</v>
      </c>
      <c r="Q38" s="63">
        <f t="shared" si="33"/>
        <v>7.3408021348976069</v>
      </c>
      <c r="R38" s="63">
        <f t="shared" si="34"/>
        <v>0.84233156580130553</v>
      </c>
      <c r="S38" s="66">
        <v>3.5541999999999998</v>
      </c>
      <c r="T38" s="61">
        <v>103</v>
      </c>
      <c r="U38" s="67">
        <f t="shared" si="35"/>
        <v>1.0393005913796391</v>
      </c>
      <c r="V38" s="67">
        <f t="shared" si="36"/>
        <v>0.12291126325551317</v>
      </c>
    </row>
    <row r="39" spans="2:22" s="66" customFormat="1" x14ac:dyDescent="0.2">
      <c r="B39" s="60" t="s">
        <v>39</v>
      </c>
      <c r="C39" s="60">
        <v>0.05</v>
      </c>
      <c r="D39" s="61">
        <v>75.461500000000001</v>
      </c>
      <c r="E39" s="61">
        <v>3</v>
      </c>
      <c r="F39" s="63">
        <f t="shared" si="27"/>
        <v>3.7730750000000004</v>
      </c>
      <c r="G39" s="64">
        <f t="shared" si="1"/>
        <v>23581718.750000004</v>
      </c>
      <c r="H39" s="64">
        <f t="shared" si="28"/>
        <v>937500.00000000023</v>
      </c>
      <c r="I39" s="66">
        <v>5.4907000000000004</v>
      </c>
      <c r="J39" s="66">
        <v>0.1096</v>
      </c>
      <c r="K39" s="61">
        <v>1.0649</v>
      </c>
      <c r="L39" s="60">
        <v>0.05</v>
      </c>
      <c r="M39" s="66">
        <f t="shared" si="29"/>
        <v>3.8905095991558336E-2</v>
      </c>
      <c r="N39" s="66">
        <f t="shared" si="30"/>
        <v>3.5813956945228262E-3</v>
      </c>
      <c r="O39" s="64">
        <f t="shared" si="31"/>
        <v>289915.45365359302</v>
      </c>
      <c r="P39" s="64">
        <f t="shared" si="32"/>
        <v>29070.514424445282</v>
      </c>
      <c r="Q39" s="63">
        <f t="shared" si="33"/>
        <v>5.4760705529872711</v>
      </c>
      <c r="R39" s="63">
        <f t="shared" si="34"/>
        <v>0.54909866305405064</v>
      </c>
      <c r="S39" s="66">
        <v>3.4466999999999999</v>
      </c>
      <c r="T39" s="61">
        <v>105.3339</v>
      </c>
      <c r="U39" s="67">
        <f t="shared" si="35"/>
        <v>1.0026715227408363</v>
      </c>
      <c r="V39" s="67">
        <f t="shared" si="36"/>
        <v>0.10251302084048354</v>
      </c>
    </row>
    <row r="40" spans="2:22" s="66" customFormat="1" x14ac:dyDescent="0.2">
      <c r="B40" s="60" t="s">
        <v>39</v>
      </c>
      <c r="C40" s="60">
        <v>0.05</v>
      </c>
      <c r="D40" s="68">
        <v>75.769199999999998</v>
      </c>
      <c r="E40" s="23">
        <v>3</v>
      </c>
      <c r="F40" s="63">
        <f t="shared" si="27"/>
        <v>3.7884600000000002</v>
      </c>
      <c r="G40" s="64">
        <f t="shared" si="1"/>
        <v>23677875</v>
      </c>
      <c r="H40" s="64">
        <f t="shared" si="28"/>
        <v>937500.00000000012</v>
      </c>
      <c r="I40" s="66">
        <v>4.2107999999999999</v>
      </c>
      <c r="J40" s="66">
        <v>9.5299999999999996E-2</v>
      </c>
      <c r="K40" s="61">
        <v>1.2199</v>
      </c>
      <c r="L40" s="60">
        <v>0.05</v>
      </c>
      <c r="M40" s="66">
        <f t="shared" si="29"/>
        <v>2.9786147304511568E-2</v>
      </c>
      <c r="N40" s="66">
        <f t="shared" si="30"/>
        <v>2.4049568633769552E-3</v>
      </c>
      <c r="O40" s="64">
        <f t="shared" si="31"/>
        <v>228508.34592493105</v>
      </c>
      <c r="P40" s="64">
        <f t="shared" si="32"/>
        <v>20548.927248252789</v>
      </c>
      <c r="Q40" s="63">
        <f t="shared" si="33"/>
        <v>4.3161818677196129</v>
      </c>
      <c r="R40" s="63">
        <f t="shared" si="34"/>
        <v>0.38813858999765077</v>
      </c>
      <c r="S40" s="66">
        <v>3.3372000000000002</v>
      </c>
      <c r="T40" s="61">
        <v>108</v>
      </c>
      <c r="U40" s="67">
        <f t="shared" si="35"/>
        <v>0.9755844700364098</v>
      </c>
      <c r="V40" s="67">
        <f t="shared" si="36"/>
        <v>9.0466579682653425E-2</v>
      </c>
    </row>
    <row r="41" spans="2:22" s="66" customFormat="1" x14ac:dyDescent="0.2">
      <c r="B41" s="60" t="s">
        <v>39</v>
      </c>
      <c r="C41" s="60">
        <v>0.05</v>
      </c>
      <c r="D41" s="68">
        <v>76.076899999999995</v>
      </c>
      <c r="E41" s="61">
        <v>3</v>
      </c>
      <c r="F41" s="63">
        <f t="shared" si="27"/>
        <v>3.8038449999999999</v>
      </c>
      <c r="G41" s="64">
        <f t="shared" si="1"/>
        <v>23774031.25</v>
      </c>
      <c r="H41" s="64">
        <f t="shared" si="28"/>
        <v>937500.00000000012</v>
      </c>
      <c r="I41" s="66">
        <v>3.1309999999999998</v>
      </c>
      <c r="J41" s="66">
        <v>3.8100000000000002E-2</v>
      </c>
      <c r="K41" s="63">
        <v>1.4355</v>
      </c>
      <c r="L41" s="60">
        <v>0.05</v>
      </c>
      <c r="M41" s="66">
        <f t="shared" si="29"/>
        <v>2.160094552787617E-2</v>
      </c>
      <c r="N41" s="66">
        <f t="shared" si="30"/>
        <v>1.4883975538719702E-3</v>
      </c>
      <c r="O41" s="64">
        <f t="shared" si="31"/>
        <v>171009.33748508885</v>
      </c>
      <c r="P41" s="64">
        <f t="shared" si="32"/>
        <v>13576.485899127272</v>
      </c>
      <c r="Q41" s="63">
        <f t="shared" si="33"/>
        <v>3.2301113496588232</v>
      </c>
      <c r="R41" s="63">
        <f t="shared" si="34"/>
        <v>0.2564395712899466</v>
      </c>
      <c r="S41" s="66">
        <v>3.2248999999999999</v>
      </c>
      <c r="T41" s="61">
        <v>111</v>
      </c>
      <c r="U41" s="67">
        <f t="shared" si="35"/>
        <v>0.96931642939513774</v>
      </c>
      <c r="V41" s="67">
        <f t="shared" si="36"/>
        <v>7.785305839767645E-2</v>
      </c>
    </row>
    <row r="42" spans="2:22" s="66" customFormat="1" x14ac:dyDescent="0.2">
      <c r="B42" s="60" t="s">
        <v>39</v>
      </c>
      <c r="C42" s="60">
        <v>0.05</v>
      </c>
      <c r="D42" s="68">
        <v>76.384600000000006</v>
      </c>
      <c r="E42" s="23">
        <v>3</v>
      </c>
      <c r="F42" s="63">
        <f t="shared" si="27"/>
        <v>3.8192300000000006</v>
      </c>
      <c r="G42" s="64">
        <f t="shared" si="1"/>
        <v>23870187.500000004</v>
      </c>
      <c r="H42" s="64">
        <f t="shared" si="28"/>
        <v>937500</v>
      </c>
      <c r="I42" s="66">
        <v>2.6177999999999999</v>
      </c>
      <c r="J42" s="66">
        <v>3.5000000000000003E-2</v>
      </c>
      <c r="K42" s="63">
        <v>1.5277000000000001</v>
      </c>
      <c r="L42" s="60">
        <v>0.05</v>
      </c>
      <c r="M42" s="66">
        <f t="shared" si="29"/>
        <v>1.9096606637523661E-2</v>
      </c>
      <c r="N42" s="66">
        <f t="shared" si="30"/>
        <v>1.2380110323191944E-3</v>
      </c>
      <c r="O42" s="64">
        <f t="shared" si="31"/>
        <v>155897.13671959058</v>
      </c>
      <c r="P42" s="64">
        <f t="shared" si="32"/>
        <v>11816.653325713851</v>
      </c>
      <c r="Q42" s="63">
        <f t="shared" si="33"/>
        <v>2.9446644148374128</v>
      </c>
      <c r="R42" s="63">
        <f t="shared" si="34"/>
        <v>0.22319895851125754</v>
      </c>
      <c r="S42" s="66">
        <v>3.1097000000000001</v>
      </c>
      <c r="T42" s="61">
        <v>114</v>
      </c>
      <c r="U42" s="67">
        <f t="shared" si="35"/>
        <v>0.88899773665534632</v>
      </c>
      <c r="V42" s="67">
        <f t="shared" si="36"/>
        <v>6.8424285530410106E-2</v>
      </c>
    </row>
    <row r="43" spans="2:22" s="66" customFormat="1" x14ac:dyDescent="0.2">
      <c r="B43" s="60" t="s">
        <v>39</v>
      </c>
      <c r="C43" s="60">
        <v>0.05</v>
      </c>
      <c r="D43" s="68">
        <v>76.692300000000003</v>
      </c>
      <c r="E43" s="61">
        <v>3</v>
      </c>
      <c r="F43" s="63">
        <f t="shared" si="27"/>
        <v>3.8346150000000003</v>
      </c>
      <c r="G43" s="64">
        <f t="shared" si="1"/>
        <v>23966343.75</v>
      </c>
      <c r="H43" s="64">
        <f t="shared" si="28"/>
        <v>937499.99999999988</v>
      </c>
      <c r="I43" s="66">
        <v>2.1617000000000002</v>
      </c>
      <c r="J43" s="66">
        <v>3.5900000000000001E-2</v>
      </c>
      <c r="K43" s="63">
        <v>1.7391000000000001</v>
      </c>
      <c r="L43" s="60">
        <v>0.05</v>
      </c>
      <c r="M43" s="66">
        <f t="shared" si="29"/>
        <v>1.4768505620320949E-2</v>
      </c>
      <c r="N43" s="66">
        <f t="shared" si="30"/>
        <v>8.4290209790649376E-4</v>
      </c>
      <c r="O43" s="64">
        <f t="shared" si="31"/>
        <v>125077.0412844774</v>
      </c>
      <c r="P43" s="64">
        <f t="shared" si="32"/>
        <v>8654.4302631142</v>
      </c>
      <c r="Q43" s="63">
        <f t="shared" si="33"/>
        <v>2.3625187757362287</v>
      </c>
      <c r="R43" s="63">
        <f t="shared" si="34"/>
        <v>0.16346928085230136</v>
      </c>
      <c r="S43" s="66">
        <v>2.9921000000000002</v>
      </c>
      <c r="T43" s="61">
        <v>117.79259999999999</v>
      </c>
      <c r="U43" s="67">
        <f t="shared" si="35"/>
        <v>0.91499801914858958</v>
      </c>
      <c r="V43" s="67">
        <f t="shared" si="36"/>
        <v>6.5109329578411868E-2</v>
      </c>
    </row>
    <row r="44" spans="2:22" s="66" customFormat="1" x14ac:dyDescent="0.2">
      <c r="B44" s="60" t="s">
        <v>39</v>
      </c>
      <c r="C44" s="60">
        <v>0.05</v>
      </c>
      <c r="D44" s="68">
        <v>77</v>
      </c>
      <c r="E44" s="23">
        <v>3</v>
      </c>
      <c r="F44" s="63">
        <f t="shared" si="27"/>
        <v>3.85</v>
      </c>
      <c r="G44" s="64">
        <f t="shared" si="1"/>
        <v>24062500</v>
      </c>
      <c r="H44" s="64">
        <f t="shared" si="28"/>
        <v>937500</v>
      </c>
      <c r="I44" s="66">
        <v>1.7351000000000001</v>
      </c>
      <c r="J44" s="66">
        <v>3.1699999999999999E-2</v>
      </c>
      <c r="K44" s="63">
        <v>1.8945000000000001</v>
      </c>
      <c r="L44" s="60">
        <v>0.05</v>
      </c>
      <c r="M44" s="66">
        <f t="shared" si="29"/>
        <v>1.2459585028035791E-2</v>
      </c>
      <c r="N44" s="66">
        <f t="shared" si="30"/>
        <v>6.5355713916225207E-4</v>
      </c>
      <c r="O44" s="64">
        <f t="shared" si="31"/>
        <v>108933.2061397409</v>
      </c>
      <c r="P44" s="64">
        <f t="shared" si="32"/>
        <v>7117.7677684812797</v>
      </c>
      <c r="Q44" s="63">
        <f t="shared" si="33"/>
        <v>2.0575858060229155</v>
      </c>
      <c r="R44" s="63">
        <f t="shared" si="34"/>
        <v>0.13444401803621894</v>
      </c>
      <c r="S44" s="66">
        <v>2.8689</v>
      </c>
      <c r="T44" s="61">
        <v>121.11409999999999</v>
      </c>
      <c r="U44" s="67">
        <f t="shared" si="35"/>
        <v>0.84326981403208423</v>
      </c>
      <c r="V44" s="67">
        <f t="shared" si="36"/>
        <v>5.7213163797969153E-2</v>
      </c>
    </row>
    <row r="45" spans="2:22" s="66" customFormat="1" x14ac:dyDescent="0.2">
      <c r="B45" s="60" t="s">
        <v>39</v>
      </c>
      <c r="C45" s="60">
        <v>0.05</v>
      </c>
      <c r="D45" s="68">
        <v>77.307699999999997</v>
      </c>
      <c r="E45" s="61">
        <v>3</v>
      </c>
      <c r="F45" s="63">
        <f t="shared" si="27"/>
        <v>3.8653849999999998</v>
      </c>
      <c r="G45" s="64">
        <f t="shared" si="1"/>
        <v>24158656.25</v>
      </c>
      <c r="H45" s="64">
        <f t="shared" si="28"/>
        <v>937500</v>
      </c>
      <c r="I45" s="66">
        <v>1.4321999999999999</v>
      </c>
      <c r="J45" s="66">
        <v>3.56E-2</v>
      </c>
      <c r="K45" s="63">
        <v>2.0737000000000001</v>
      </c>
      <c r="L45" s="60">
        <v>0.05</v>
      </c>
      <c r="M45" s="66">
        <f t="shared" si="29"/>
        <v>1.0409989496986793E-2</v>
      </c>
      <c r="N45" s="66">
        <f t="shared" si="30"/>
        <v>4.9937872177510277E-4</v>
      </c>
      <c r="O45" s="64">
        <f t="shared" si="31"/>
        <v>94811.286232418293</v>
      </c>
      <c r="P45" s="64">
        <f t="shared" si="32"/>
        <v>5850.0408650360259</v>
      </c>
      <c r="Q45" s="63">
        <f t="shared" si="33"/>
        <v>1.7908437997532691</v>
      </c>
      <c r="R45" s="63">
        <f t="shared" si="34"/>
        <v>0.1104985474595412</v>
      </c>
      <c r="S45" s="66">
        <v>2.7433000000000001</v>
      </c>
      <c r="T45" s="61">
        <v>125.66540000000001</v>
      </c>
      <c r="U45" s="67">
        <f t="shared" si="35"/>
        <v>0.79973473967820041</v>
      </c>
      <c r="V45" s="67">
        <f t="shared" si="36"/>
        <v>5.3198856270998775E-2</v>
      </c>
    </row>
    <row r="46" spans="2:22" s="66" customFormat="1" x14ac:dyDescent="0.2">
      <c r="B46" s="60" t="s">
        <v>39</v>
      </c>
      <c r="C46" s="60">
        <v>0.05</v>
      </c>
      <c r="D46" s="68">
        <v>77.615399999999994</v>
      </c>
      <c r="E46" s="23">
        <v>3</v>
      </c>
      <c r="F46" s="63">
        <f t="shared" si="27"/>
        <v>3.8807700000000001</v>
      </c>
      <c r="G46" s="64">
        <f t="shared" si="1"/>
        <v>24254812.5</v>
      </c>
      <c r="H46" s="64">
        <f t="shared" si="28"/>
        <v>937500</v>
      </c>
      <c r="I46" s="66">
        <v>1.2430000000000001</v>
      </c>
      <c r="J46" s="66">
        <v>3.7499999999999999E-2</v>
      </c>
      <c r="K46" s="63">
        <v>2.1972</v>
      </c>
      <c r="L46" s="60">
        <v>0.05</v>
      </c>
      <c r="M46" s="66">
        <f t="shared" si="29"/>
        <v>9.2779243152238955E-3</v>
      </c>
      <c r="N46" s="66">
        <f t="shared" si="30"/>
        <v>4.2029631564652564E-4</v>
      </c>
      <c r="O46" s="64">
        <f t="shared" si="31"/>
        <v>87763.382715429121</v>
      </c>
      <c r="P46" s="64">
        <f t="shared" si="32"/>
        <v>5226.2623362783434</v>
      </c>
      <c r="Q46" s="63">
        <f t="shared" si="33"/>
        <v>1.6577194132354152</v>
      </c>
      <c r="R46" s="63">
        <f t="shared" si="34"/>
        <v>9.871630132582139E-2</v>
      </c>
      <c r="S46" s="66">
        <v>2.6183999999999998</v>
      </c>
      <c r="T46" s="61">
        <v>130</v>
      </c>
      <c r="U46" s="67">
        <f t="shared" si="35"/>
        <v>0.74982532633433052</v>
      </c>
      <c r="V46" s="67">
        <f t="shared" si="36"/>
        <v>5.0055004476780775E-2</v>
      </c>
    </row>
    <row r="47" spans="2:22" s="66" customFormat="1" x14ac:dyDescent="0.2">
      <c r="B47" s="55" t="s">
        <v>39</v>
      </c>
      <c r="C47" s="55">
        <v>0.25</v>
      </c>
      <c r="D47" s="56">
        <v>77.923100000000005</v>
      </c>
      <c r="E47" s="61">
        <v>3</v>
      </c>
      <c r="F47" s="24">
        <f t="shared" si="27"/>
        <v>19.480775000000001</v>
      </c>
      <c r="G47" s="25">
        <f t="shared" si="1"/>
        <v>121754843.75</v>
      </c>
      <c r="H47" s="25">
        <f t="shared" si="28"/>
        <v>4687500</v>
      </c>
      <c r="I47" s="22">
        <v>27.729399999999998</v>
      </c>
      <c r="J47" s="22">
        <v>1.5482</v>
      </c>
      <c r="K47" s="23">
        <v>0.63729999999999998</v>
      </c>
      <c r="L47" s="55">
        <v>0.05</v>
      </c>
      <c r="M47" s="22">
        <f t="shared" si="29"/>
        <v>0.10487880086518697</v>
      </c>
      <c r="N47" s="22">
        <f t="shared" si="30"/>
        <v>1.5561899309819832E-2</v>
      </c>
      <c r="O47" s="25">
        <f t="shared" si="31"/>
        <v>3775801.2804346075</v>
      </c>
      <c r="P47" s="25">
        <f t="shared" si="32"/>
        <v>578804.43654798123</v>
      </c>
      <c r="Q47" s="24">
        <f t="shared" si="33"/>
        <v>71.319255131618732</v>
      </c>
      <c r="R47" s="24">
        <f t="shared" si="34"/>
        <v>10.932752604164286</v>
      </c>
      <c r="S47" s="22">
        <v>3.7618999999999998</v>
      </c>
      <c r="T47" s="23">
        <v>98.563000000000002</v>
      </c>
      <c r="U47" s="59">
        <f t="shared" si="35"/>
        <v>0.3888066406305809</v>
      </c>
      <c r="V47" s="59">
        <f t="shared" si="36"/>
        <v>6.343156987049936E-2</v>
      </c>
    </row>
    <row r="48" spans="2:22" s="66" customFormat="1" x14ac:dyDescent="0.2">
      <c r="B48" s="55" t="s">
        <v>39</v>
      </c>
      <c r="C48" s="55">
        <v>0.25</v>
      </c>
      <c r="D48" s="56">
        <v>78.230800000000002</v>
      </c>
      <c r="E48" s="23">
        <v>3</v>
      </c>
      <c r="F48" s="24">
        <f t="shared" si="27"/>
        <v>19.557700000000001</v>
      </c>
      <c r="G48" s="25">
        <f t="shared" si="1"/>
        <v>122235625</v>
      </c>
      <c r="H48" s="25">
        <f t="shared" si="28"/>
        <v>4687500</v>
      </c>
      <c r="I48" s="22">
        <v>23.696000000000002</v>
      </c>
      <c r="J48" s="22">
        <v>0.75349999999999995</v>
      </c>
      <c r="K48" s="23">
        <v>0.76559999999999995</v>
      </c>
      <c r="L48" s="55">
        <v>0.05</v>
      </c>
      <c r="M48" s="22">
        <f t="shared" si="29"/>
        <v>7.3899970539564763E-2</v>
      </c>
      <c r="N48" s="22">
        <f t="shared" si="30"/>
        <v>9.2867688821171249E-3</v>
      </c>
      <c r="O48" s="25">
        <f t="shared" si="31"/>
        <v>2737062.3531747414</v>
      </c>
      <c r="P48" s="25">
        <f t="shared" si="32"/>
        <v>359616.0961855338</v>
      </c>
      <c r="Q48" s="24">
        <f t="shared" si="33"/>
        <v>51.699025922982194</v>
      </c>
      <c r="R48" s="24">
        <f t="shared" si="34"/>
        <v>6.7926117420937757</v>
      </c>
      <c r="S48" s="22">
        <v>3.6589999999999998</v>
      </c>
      <c r="T48" s="23">
        <v>101</v>
      </c>
      <c r="U48" s="59">
        <f t="shared" si="35"/>
        <v>0.45834519271795843</v>
      </c>
      <c r="V48" s="59">
        <f t="shared" si="36"/>
        <v>6.1959484741598063E-2</v>
      </c>
    </row>
    <row r="49" spans="2:22" s="66" customFormat="1" x14ac:dyDescent="0.2">
      <c r="B49" s="55" t="s">
        <v>39</v>
      </c>
      <c r="C49" s="55">
        <v>0.25</v>
      </c>
      <c r="D49" s="56">
        <v>78.538499999999999</v>
      </c>
      <c r="E49" s="61">
        <v>3</v>
      </c>
      <c r="F49" s="24">
        <f t="shared" si="27"/>
        <v>19.634625</v>
      </c>
      <c r="G49" s="25">
        <f t="shared" si="1"/>
        <v>122716406.25</v>
      </c>
      <c r="H49" s="25">
        <f t="shared" si="28"/>
        <v>4687500.0000000009</v>
      </c>
      <c r="I49" s="22">
        <v>20.939399999999999</v>
      </c>
      <c r="J49" s="22">
        <v>0.23430000000000001</v>
      </c>
      <c r="K49" s="23">
        <v>0.9042</v>
      </c>
      <c r="L49" s="55">
        <v>0.05</v>
      </c>
      <c r="M49" s="22">
        <f t="shared" si="29"/>
        <v>5.3553320409003513E-2</v>
      </c>
      <c r="N49" s="22">
        <f t="shared" si="30"/>
        <v>5.7612292588187751E-3</v>
      </c>
      <c r="O49" s="25">
        <f t="shared" si="31"/>
        <v>2030708.1462144367</v>
      </c>
      <c r="P49" s="25">
        <f t="shared" si="32"/>
        <v>231824.54173660066</v>
      </c>
      <c r="Q49" s="24">
        <f t="shared" si="33"/>
        <v>38.357048377570784</v>
      </c>
      <c r="R49" s="24">
        <f t="shared" si="34"/>
        <v>4.3788198609806477</v>
      </c>
      <c r="S49" s="22">
        <v>3.5541999999999998</v>
      </c>
      <c r="T49" s="23">
        <v>103</v>
      </c>
      <c r="U49" s="59">
        <f t="shared" si="35"/>
        <v>0.54590748990593019</v>
      </c>
      <c r="V49" s="59">
        <f t="shared" si="36"/>
        <v>6.2619147368841985E-2</v>
      </c>
    </row>
    <row r="50" spans="2:22" s="66" customFormat="1" x14ac:dyDescent="0.2">
      <c r="B50" s="55" t="s">
        <v>39</v>
      </c>
      <c r="C50" s="55">
        <v>0.25</v>
      </c>
      <c r="D50" s="56">
        <v>78.846199999999996</v>
      </c>
      <c r="E50" s="23">
        <v>3</v>
      </c>
      <c r="F50" s="24">
        <f t="shared" si="27"/>
        <v>19.711549999999999</v>
      </c>
      <c r="G50" s="25">
        <f t="shared" si="1"/>
        <v>123197187.49999999</v>
      </c>
      <c r="H50" s="25">
        <f t="shared" si="28"/>
        <v>4687499.9999999991</v>
      </c>
      <c r="I50" s="22">
        <v>18.7258</v>
      </c>
      <c r="J50" s="22">
        <v>0.23749999999999999</v>
      </c>
      <c r="K50" s="23">
        <v>1.0649</v>
      </c>
      <c r="L50" s="55">
        <v>0.05</v>
      </c>
      <c r="M50" s="22">
        <f t="shared" si="29"/>
        <v>3.8905095991558336E-2</v>
      </c>
      <c r="N50" s="22">
        <f t="shared" si="30"/>
        <v>3.5813956945228262E-3</v>
      </c>
      <c r="O50" s="25">
        <f t="shared" si="31"/>
        <v>1514595.644259783</v>
      </c>
      <c r="P50" s="25">
        <f t="shared" si="32"/>
        <v>150865.96637221519</v>
      </c>
      <c r="Q50" s="24">
        <f t="shared" si="33"/>
        <v>28.608452922016188</v>
      </c>
      <c r="R50" s="24">
        <f t="shared" si="34"/>
        <v>2.8496331102307786</v>
      </c>
      <c r="S50" s="22">
        <v>3.4466999999999999</v>
      </c>
      <c r="T50" s="23">
        <v>105.3339</v>
      </c>
      <c r="U50" s="59">
        <f t="shared" si="35"/>
        <v>0.65455479368439384</v>
      </c>
      <c r="V50" s="59">
        <f t="shared" si="36"/>
        <v>6.5725350083602169E-2</v>
      </c>
    </row>
    <row r="51" spans="2:22" s="66" customFormat="1" x14ac:dyDescent="0.2">
      <c r="B51" s="55" t="s">
        <v>39</v>
      </c>
      <c r="C51" s="55">
        <v>0.25</v>
      </c>
      <c r="D51" s="56">
        <v>79.153800000000004</v>
      </c>
      <c r="E51" s="61">
        <v>3</v>
      </c>
      <c r="F51" s="24">
        <f t="shared" si="27"/>
        <v>19.788450000000001</v>
      </c>
      <c r="G51" s="25">
        <f t="shared" si="1"/>
        <v>123677812.5</v>
      </c>
      <c r="H51" s="25">
        <f t="shared" si="28"/>
        <v>4687500</v>
      </c>
      <c r="I51" s="22">
        <v>16.4345</v>
      </c>
      <c r="J51" s="22">
        <v>0.19139999999999999</v>
      </c>
      <c r="K51" s="23">
        <v>1.2199</v>
      </c>
      <c r="L51" s="55">
        <v>0.05</v>
      </c>
      <c r="M51" s="22">
        <f t="shared" si="29"/>
        <v>2.9786147304511568E-2</v>
      </c>
      <c r="N51" s="22">
        <f t="shared" si="30"/>
        <v>2.4049568633769552E-3</v>
      </c>
      <c r="O51" s="25">
        <f t="shared" si="31"/>
        <v>1193578.9154216228</v>
      </c>
      <c r="P51" s="25">
        <f t="shared" si="32"/>
        <v>106459.96013713877</v>
      </c>
      <c r="Q51" s="24">
        <f t="shared" si="33"/>
        <v>22.544925663799049</v>
      </c>
      <c r="R51" s="24">
        <f t="shared" si="34"/>
        <v>2.0108698775187186</v>
      </c>
      <c r="S51" s="22">
        <v>3.3372000000000002</v>
      </c>
      <c r="T51" s="23">
        <v>108</v>
      </c>
      <c r="U51" s="59">
        <f t="shared" si="35"/>
        <v>0.72896669721068486</v>
      </c>
      <c r="V51" s="59">
        <f t="shared" si="36"/>
        <v>6.557130109741241E-2</v>
      </c>
    </row>
    <row r="52" spans="2:22" s="66" customFormat="1" x14ac:dyDescent="0.2">
      <c r="B52" s="55" t="s">
        <v>39</v>
      </c>
      <c r="C52" s="55">
        <v>0.25</v>
      </c>
      <c r="D52" s="56">
        <v>79.461500000000001</v>
      </c>
      <c r="E52" s="23">
        <v>3</v>
      </c>
      <c r="F52" s="24">
        <f t="shared" si="27"/>
        <v>19.865375</v>
      </c>
      <c r="G52" s="25">
        <f t="shared" si="1"/>
        <v>124158593.75</v>
      </c>
      <c r="H52" s="25">
        <f t="shared" si="28"/>
        <v>4687500</v>
      </c>
      <c r="I52" s="22">
        <v>13.9809</v>
      </c>
      <c r="J52" s="22">
        <v>0.1565</v>
      </c>
      <c r="K52" s="24">
        <v>1.4355</v>
      </c>
      <c r="L52" s="55">
        <v>0.05</v>
      </c>
      <c r="M52" s="22">
        <f t="shared" si="29"/>
        <v>2.160094552787617E-2</v>
      </c>
      <c r="N52" s="22">
        <f t="shared" si="30"/>
        <v>1.4883975538719702E-3</v>
      </c>
      <c r="O52" s="25">
        <f t="shared" si="31"/>
        <v>893087.02579701506</v>
      </c>
      <c r="P52" s="25">
        <f t="shared" si="32"/>
        <v>70169.444868934152</v>
      </c>
      <c r="Q52" s="24">
        <f t="shared" si="33"/>
        <v>16.869082008527855</v>
      </c>
      <c r="R52" s="24">
        <f t="shared" si="34"/>
        <v>1.3253961661021374</v>
      </c>
      <c r="S52" s="22">
        <v>3.2248999999999999</v>
      </c>
      <c r="T52" s="23">
        <v>111</v>
      </c>
      <c r="U52" s="59">
        <f t="shared" si="35"/>
        <v>0.82878843039189765</v>
      </c>
      <c r="V52" s="59">
        <f t="shared" si="36"/>
        <v>6.5775086016524806E-2</v>
      </c>
    </row>
    <row r="53" spans="2:22" s="66" customFormat="1" x14ac:dyDescent="0.2">
      <c r="B53" s="55" t="s">
        <v>39</v>
      </c>
      <c r="C53" s="55">
        <v>0.25</v>
      </c>
      <c r="D53" s="56">
        <v>79.769199999999998</v>
      </c>
      <c r="E53" s="61">
        <v>3</v>
      </c>
      <c r="F53" s="24">
        <f t="shared" si="27"/>
        <v>19.942299999999999</v>
      </c>
      <c r="G53" s="25">
        <f t="shared" si="1"/>
        <v>124639375</v>
      </c>
      <c r="H53" s="25">
        <f t="shared" si="28"/>
        <v>4687500</v>
      </c>
      <c r="I53" s="22">
        <v>12.3393</v>
      </c>
      <c r="J53" s="22">
        <v>0.28299999999999997</v>
      </c>
      <c r="K53" s="24">
        <v>1.5277000000000001</v>
      </c>
      <c r="L53" s="55">
        <v>0.05</v>
      </c>
      <c r="M53" s="22">
        <f t="shared" si="29"/>
        <v>1.9096606637523661E-2</v>
      </c>
      <c r="N53" s="22">
        <f t="shared" si="30"/>
        <v>1.2380110323191944E-3</v>
      </c>
      <c r="O53" s="25">
        <f t="shared" si="31"/>
        <v>814024.67764525581</v>
      </c>
      <c r="P53" s="25">
        <f t="shared" si="32"/>
        <v>61009.392828719348</v>
      </c>
      <c r="Q53" s="24">
        <f t="shared" si="33"/>
        <v>15.375712161878736</v>
      </c>
      <c r="R53" s="24">
        <f t="shared" si="34"/>
        <v>1.1523764439413915</v>
      </c>
      <c r="S53" s="22">
        <v>3.1097000000000001</v>
      </c>
      <c r="T53" s="23">
        <v>114</v>
      </c>
      <c r="U53" s="59">
        <f t="shared" si="35"/>
        <v>0.80251892530825564</v>
      </c>
      <c r="V53" s="59">
        <f t="shared" si="36"/>
        <v>6.290021476727535E-2</v>
      </c>
    </row>
    <row r="54" spans="2:22" s="66" customFormat="1" x14ac:dyDescent="0.2">
      <c r="B54" s="60" t="s">
        <v>39</v>
      </c>
      <c r="C54" s="60">
        <v>0.25</v>
      </c>
      <c r="D54" s="68">
        <v>80.076899999999995</v>
      </c>
      <c r="E54" s="23">
        <v>3</v>
      </c>
      <c r="F54" s="63">
        <f t="shared" si="27"/>
        <v>20.019224999999999</v>
      </c>
      <c r="G54" s="64">
        <f t="shared" si="1"/>
        <v>125120156.24999999</v>
      </c>
      <c r="H54" s="64">
        <f t="shared" si="28"/>
        <v>4687500</v>
      </c>
      <c r="I54" s="66">
        <v>10.0496</v>
      </c>
      <c r="J54" s="66">
        <v>0.13400000000000001</v>
      </c>
      <c r="K54" s="63">
        <v>1.7391000000000001</v>
      </c>
      <c r="L54" s="60">
        <v>0.05</v>
      </c>
      <c r="M54" s="66">
        <f t="shared" si="29"/>
        <v>1.4768505620320949E-2</v>
      </c>
      <c r="N54" s="66">
        <f t="shared" si="30"/>
        <v>8.4290209790649376E-4</v>
      </c>
      <c r="O54" s="64">
        <f t="shared" si="31"/>
        <v>652984.83206482045</v>
      </c>
      <c r="P54" s="64">
        <f t="shared" si="32"/>
        <v>44580.388881634746</v>
      </c>
      <c r="Q54" s="63">
        <f t="shared" si="33"/>
        <v>12.333909646258643</v>
      </c>
      <c r="R54" s="63">
        <f t="shared" si="34"/>
        <v>0.84205706083931486</v>
      </c>
      <c r="S54" s="66">
        <v>2.9921000000000002</v>
      </c>
      <c r="T54" s="61">
        <v>117.79259999999999</v>
      </c>
      <c r="U54" s="67">
        <f t="shared" si="35"/>
        <v>0.81479435866051086</v>
      </c>
      <c r="V54" s="67">
        <f t="shared" si="36"/>
        <v>5.6678408982884947E-2</v>
      </c>
    </row>
    <row r="55" spans="2:22" s="66" customFormat="1" x14ac:dyDescent="0.2">
      <c r="B55" s="60" t="s">
        <v>39</v>
      </c>
      <c r="C55" s="60">
        <v>0.25</v>
      </c>
      <c r="D55" s="68">
        <v>80.384600000000006</v>
      </c>
      <c r="E55" s="61">
        <v>3</v>
      </c>
      <c r="F55" s="63">
        <f t="shared" si="27"/>
        <v>20.096150000000002</v>
      </c>
      <c r="G55" s="64">
        <f t="shared" si="1"/>
        <v>125600937.5</v>
      </c>
      <c r="H55" s="64">
        <f t="shared" si="28"/>
        <v>4687500</v>
      </c>
      <c r="I55" s="66">
        <v>8.0665999999999993</v>
      </c>
      <c r="J55" s="66">
        <v>7.1400000000000005E-2</v>
      </c>
      <c r="K55" s="63">
        <v>1.8945000000000001</v>
      </c>
      <c r="L55" s="60">
        <v>0.05</v>
      </c>
      <c r="M55" s="66">
        <f t="shared" si="29"/>
        <v>1.2459585028035791E-2</v>
      </c>
      <c r="N55" s="66">
        <f t="shared" si="30"/>
        <v>6.5355713916225207E-4</v>
      </c>
      <c r="O55" s="64">
        <f t="shared" si="31"/>
        <v>568607.28586107888</v>
      </c>
      <c r="P55" s="64">
        <f t="shared" si="32"/>
        <v>36604.644639459453</v>
      </c>
      <c r="Q55" s="63">
        <f t="shared" si="33"/>
        <v>10.740143635248677</v>
      </c>
      <c r="R55" s="63">
        <f t="shared" si="34"/>
        <v>0.6914071467615367</v>
      </c>
      <c r="S55" s="66">
        <v>2.8689</v>
      </c>
      <c r="T55" s="61">
        <v>121.11409999999999</v>
      </c>
      <c r="U55" s="67">
        <f t="shared" si="35"/>
        <v>0.7510700297830073</v>
      </c>
      <c r="V55" s="67">
        <f t="shared" si="36"/>
        <v>4.8805747858899802E-2</v>
      </c>
    </row>
    <row r="56" spans="2:22" s="66" customFormat="1" x14ac:dyDescent="0.2">
      <c r="B56" s="60" t="s">
        <v>39</v>
      </c>
      <c r="C56" s="60">
        <v>0.25</v>
      </c>
      <c r="D56" s="68">
        <v>80.692300000000003</v>
      </c>
      <c r="E56" s="23">
        <v>3</v>
      </c>
      <c r="F56" s="63">
        <f t="shared" si="27"/>
        <v>20.173075000000001</v>
      </c>
      <c r="G56" s="64">
        <f t="shared" si="1"/>
        <v>126081718.75</v>
      </c>
      <c r="H56" s="64">
        <f t="shared" si="28"/>
        <v>4687500</v>
      </c>
      <c r="I56" s="66">
        <v>6.7645</v>
      </c>
      <c r="J56" s="66">
        <v>5.3800000000000001E-2</v>
      </c>
      <c r="K56" s="63">
        <v>2.0737000000000001</v>
      </c>
      <c r="L56" s="60">
        <v>0.05</v>
      </c>
      <c r="M56" s="66">
        <f t="shared" si="29"/>
        <v>1.0409989496986793E-2</v>
      </c>
      <c r="N56" s="66">
        <f t="shared" si="30"/>
        <v>4.9937872177510277E-4</v>
      </c>
      <c r="O56" s="64">
        <f t="shared" si="31"/>
        <v>494811.04418137943</v>
      </c>
      <c r="P56" s="64">
        <f t="shared" si="32"/>
        <v>30030.794337129766</v>
      </c>
      <c r="Q56" s="63">
        <f t="shared" si="33"/>
        <v>9.3462426862285835</v>
      </c>
      <c r="R56" s="63">
        <f t="shared" si="34"/>
        <v>0.56723691848751201</v>
      </c>
      <c r="S56" s="66">
        <v>2.7433000000000001</v>
      </c>
      <c r="T56" s="61">
        <v>125.66540000000001</v>
      </c>
      <c r="U56" s="67">
        <f t="shared" si="35"/>
        <v>0.72376678277007445</v>
      </c>
      <c r="V56" s="67">
        <f t="shared" si="36"/>
        <v>4.4302009694025729E-2</v>
      </c>
    </row>
    <row r="57" spans="2:22" s="66" customFormat="1" x14ac:dyDescent="0.2">
      <c r="B57" s="60" t="s">
        <v>39</v>
      </c>
      <c r="C57" s="80">
        <v>0.25</v>
      </c>
      <c r="D57" s="86">
        <v>81</v>
      </c>
      <c r="E57" s="29">
        <v>3</v>
      </c>
      <c r="F57" s="83">
        <f t="shared" si="27"/>
        <v>20.25</v>
      </c>
      <c r="G57" s="84">
        <f t="shared" si="1"/>
        <v>126562500</v>
      </c>
      <c r="H57" s="84">
        <f t="shared" si="28"/>
        <v>4687500</v>
      </c>
      <c r="I57" s="81">
        <v>5.3884999999999996</v>
      </c>
      <c r="J57" s="81">
        <v>4.8800000000000003E-2</v>
      </c>
      <c r="K57" s="83">
        <v>2.1972</v>
      </c>
      <c r="L57" s="80">
        <v>0.05</v>
      </c>
      <c r="M57" s="81">
        <f t="shared" si="29"/>
        <v>9.2779243152238955E-3</v>
      </c>
      <c r="N57" s="81">
        <f t="shared" si="30"/>
        <v>4.2029631564652564E-4</v>
      </c>
      <c r="O57" s="84">
        <f t="shared" si="31"/>
        <v>457952.54549675452</v>
      </c>
      <c r="P57" s="84">
        <f t="shared" si="32"/>
        <v>26796.65821161677</v>
      </c>
      <c r="Q57" s="83">
        <f t="shared" si="33"/>
        <v>8.6500406151400799</v>
      </c>
      <c r="R57" s="83">
        <f t="shared" si="34"/>
        <v>0.50614891031794629</v>
      </c>
      <c r="S57" s="81">
        <v>2.6183999999999998</v>
      </c>
      <c r="T57" s="82">
        <v>130</v>
      </c>
      <c r="U57" s="85">
        <f t="shared" si="35"/>
        <v>0.62294505190745142</v>
      </c>
      <c r="V57" s="85">
        <f t="shared" si="36"/>
        <v>3.6885033984709756E-2</v>
      </c>
    </row>
    <row r="58" spans="2:22" s="66" customFormat="1" x14ac:dyDescent="0.2">
      <c r="B58" s="74" t="s">
        <v>43</v>
      </c>
      <c r="C58" s="87">
        <v>0.05</v>
      </c>
      <c r="D58" s="78">
        <v>62.076900000000002</v>
      </c>
      <c r="E58" s="75">
        <v>7.9</v>
      </c>
      <c r="F58" s="76">
        <f t="shared" ref="F58" si="37">C58*D58</f>
        <v>3.1038450000000002</v>
      </c>
      <c r="G58" s="77">
        <f t="shared" si="1"/>
        <v>19399031.25</v>
      </c>
      <c r="H58" s="77">
        <f t="shared" ref="H58" si="38">E58/D58*G58</f>
        <v>2468750</v>
      </c>
      <c r="I58" s="78">
        <v>11.7136</v>
      </c>
      <c r="J58" s="78">
        <v>0.66900000000000004</v>
      </c>
      <c r="K58" s="76">
        <v>0.52749999999999997</v>
      </c>
      <c r="L58" s="74">
        <v>0.05</v>
      </c>
      <c r="M58" s="78">
        <f t="shared" ref="M58" si="39">(1-EXP(-(0.3^2/(2*K58^2))))</f>
        <v>0.14932185916021201</v>
      </c>
      <c r="N58" s="78">
        <f t="shared" ref="N58" si="40">(1-M58)*$C$3*$C$3*L58/K58^3</f>
        <v>2.6080168628219533E-2</v>
      </c>
      <c r="O58" s="77">
        <f t="shared" ref="O58" si="41">M58*G58*T58*$E$3/10000</f>
        <v>693050.10752557672</v>
      </c>
      <c r="P58" s="77">
        <f t="shared" ref="P58" si="42">SQRT((N58/M58)^2 + (H58/G58)^2)*O58</f>
        <v>149770.51971693552</v>
      </c>
      <c r="Q58" s="76">
        <f t="shared" ref="Q58" si="43">O58*0.000000000000160218/$J$3</f>
        <v>13.090682948209366</v>
      </c>
      <c r="R58" s="76">
        <f t="shared" ref="R58" si="44">P58/O58*Q58</f>
        <v>2.8289417566111372</v>
      </c>
      <c r="S58" s="78">
        <v>4.9474</v>
      </c>
      <c r="T58" s="75">
        <v>79.7517</v>
      </c>
      <c r="U58" s="79">
        <f t="shared" ref="U58" si="45">I58/Q58</f>
        <v>0.89480434644567308</v>
      </c>
      <c r="V58" s="79">
        <f t="shared" ref="V58" si="46">U58*SQRT((J58/I58)^2 + (R58/Q58)^2)</f>
        <v>0.20000950399243272</v>
      </c>
    </row>
    <row r="59" spans="2:22" s="66" customFormat="1" x14ac:dyDescent="0.2">
      <c r="B59" s="60" t="s">
        <v>43</v>
      </c>
      <c r="C59" s="60">
        <v>0.05</v>
      </c>
      <c r="D59" s="68">
        <v>61.692300000000003</v>
      </c>
      <c r="E59" s="61">
        <v>7.9</v>
      </c>
      <c r="F59" s="63">
        <f t="shared" ref="F59:F79" si="47">C59*D59</f>
        <v>3.0846150000000003</v>
      </c>
      <c r="G59" s="64">
        <f t="shared" si="1"/>
        <v>19278843.75</v>
      </c>
      <c r="H59" s="64">
        <f t="shared" ref="H59:H79" si="48">E59/D59*G59</f>
        <v>2468750</v>
      </c>
      <c r="I59" s="66">
        <v>8.5302000000000007</v>
      </c>
      <c r="J59" s="66">
        <v>0.39079999999999998</v>
      </c>
      <c r="K59" s="63">
        <v>0.64070000000000005</v>
      </c>
      <c r="L59" s="60">
        <v>0.05</v>
      </c>
      <c r="M59" s="66">
        <f t="shared" ref="M59:M79" si="49">(1-EXP(-(0.3^2/(2*K59^2))))</f>
        <v>0.10382838435778163</v>
      </c>
      <c r="N59" s="66">
        <f t="shared" ref="N59:N79" si="50">(1-M59)*$C$3*$C$3*L59/K59^3</f>
        <v>1.5333437461341481E-2</v>
      </c>
      <c r="O59" s="64">
        <f t="shared" ref="O59:O79" si="51">M59*G59*T59*$E$3/10000</f>
        <v>485627.29921586445</v>
      </c>
      <c r="P59" s="64">
        <f t="shared" ref="P59:P79" si="52">SQRT((N59/M59)^2 + (H59/G59)^2)*O59</f>
        <v>94924.4363856454</v>
      </c>
      <c r="Q59" s="63">
        <f t="shared" ref="Q59:Q79" si="53">O59*0.000000000000160218/$J$3</f>
        <v>9.172775440043452</v>
      </c>
      <c r="R59" s="63">
        <f t="shared" ref="R59:R79" si="54">P59/O59*Q59</f>
        <v>1.7929810374008119</v>
      </c>
      <c r="S59" s="66">
        <v>4.8631000000000002</v>
      </c>
      <c r="T59" s="61">
        <v>80.869500000000002</v>
      </c>
      <c r="U59" s="67">
        <f t="shared" ref="U59:U79" si="55">I59/Q59</f>
        <v>0.92994754485776365</v>
      </c>
      <c r="V59" s="67">
        <f t="shared" ref="V59:V79" si="56">U59*SQRT((J59/I59)^2 + (R59/Q59)^2)</f>
        <v>0.18670073221253655</v>
      </c>
    </row>
    <row r="60" spans="2:22" s="66" customFormat="1" x14ac:dyDescent="0.2">
      <c r="B60" s="60" t="s">
        <v>43</v>
      </c>
      <c r="C60" s="60">
        <v>0.05</v>
      </c>
      <c r="D60" s="68">
        <v>61.307699999999997</v>
      </c>
      <c r="E60" s="61">
        <v>7.9</v>
      </c>
      <c r="F60" s="63">
        <f t="shared" si="47"/>
        <v>3.065385</v>
      </c>
      <c r="G60" s="64">
        <f t="shared" si="1"/>
        <v>19158656.25</v>
      </c>
      <c r="H60" s="64">
        <f t="shared" si="48"/>
        <v>2468750.0000000005</v>
      </c>
      <c r="I60" s="66">
        <v>6.7099000000000002</v>
      </c>
      <c r="J60" s="66">
        <v>0.21079999999999999</v>
      </c>
      <c r="K60" s="63">
        <v>0.75939999999999996</v>
      </c>
      <c r="L60" s="60">
        <v>0.05</v>
      </c>
      <c r="M60" s="66">
        <f t="shared" si="49"/>
        <v>7.5064937506612917E-2</v>
      </c>
      <c r="N60" s="66">
        <f t="shared" si="50"/>
        <v>9.5041214720218425E-3</v>
      </c>
      <c r="O60" s="64">
        <f t="shared" si="51"/>
        <v>353476.50421959738</v>
      </c>
      <c r="P60" s="64">
        <f t="shared" si="52"/>
        <v>63856.128225797183</v>
      </c>
      <c r="Q60" s="63">
        <f t="shared" si="53"/>
        <v>6.6766440061613759</v>
      </c>
      <c r="R60" s="63">
        <f t="shared" si="54"/>
        <v>1.2061470301023862</v>
      </c>
      <c r="S60" s="66">
        <v>4.7786</v>
      </c>
      <c r="T60" s="61">
        <v>81.928899999999999</v>
      </c>
      <c r="U60" s="67">
        <f t="shared" si="55"/>
        <v>1.0049809445895175</v>
      </c>
      <c r="V60" s="67">
        <f t="shared" si="56"/>
        <v>0.18427639066227244</v>
      </c>
    </row>
    <row r="61" spans="2:22" s="66" customFormat="1" x14ac:dyDescent="0.2">
      <c r="B61" s="60" t="s">
        <v>43</v>
      </c>
      <c r="C61" s="60">
        <v>0.05</v>
      </c>
      <c r="D61" s="68">
        <v>60.923099999999998</v>
      </c>
      <c r="E61" s="61">
        <v>7.9</v>
      </c>
      <c r="F61" s="63">
        <f t="shared" si="47"/>
        <v>3.0461550000000002</v>
      </c>
      <c r="G61" s="64">
        <f t="shared" si="1"/>
        <v>19038468.75</v>
      </c>
      <c r="H61" s="64">
        <f t="shared" si="48"/>
        <v>2468750</v>
      </c>
      <c r="I61" s="66">
        <v>4.6151999999999997</v>
      </c>
      <c r="J61" s="66">
        <v>0.16300000000000001</v>
      </c>
      <c r="K61" s="63">
        <v>0.87129999999999996</v>
      </c>
      <c r="L61" s="60">
        <v>0.05</v>
      </c>
      <c r="M61" s="66">
        <f t="shared" si="49"/>
        <v>5.7553150000213549E-2</v>
      </c>
      <c r="N61" s="66">
        <f t="shared" si="50"/>
        <v>6.4115973226325116E-3</v>
      </c>
      <c r="O61" s="64">
        <f t="shared" si="51"/>
        <v>273341.46250569622</v>
      </c>
      <c r="P61" s="64">
        <f t="shared" si="52"/>
        <v>46728.907774041516</v>
      </c>
      <c r="Q61" s="63">
        <f t="shared" si="53"/>
        <v>5.1630125778890728</v>
      </c>
      <c r="R61" s="63">
        <f t="shared" si="54"/>
        <v>0.88263937851494845</v>
      </c>
      <c r="S61" s="66">
        <v>4.6923000000000004</v>
      </c>
      <c r="T61" s="61">
        <v>83.153999999999996</v>
      </c>
      <c r="U61" s="67">
        <f t="shared" si="55"/>
        <v>0.8938967183161407</v>
      </c>
      <c r="V61" s="67">
        <f t="shared" si="56"/>
        <v>0.15604259913495455</v>
      </c>
    </row>
    <row r="62" spans="2:22" s="66" customFormat="1" x14ac:dyDescent="0.2">
      <c r="B62" s="60" t="s">
        <v>43</v>
      </c>
      <c r="C62" s="60">
        <v>0.05</v>
      </c>
      <c r="D62" s="68">
        <v>60.538499999999999</v>
      </c>
      <c r="E62" s="61">
        <v>7.9</v>
      </c>
      <c r="F62" s="63">
        <f t="shared" si="47"/>
        <v>3.0269250000000003</v>
      </c>
      <c r="G62" s="64">
        <f t="shared" si="1"/>
        <v>18918281.25</v>
      </c>
      <c r="H62" s="64">
        <f t="shared" si="48"/>
        <v>2468750</v>
      </c>
      <c r="I62" s="66">
        <v>3.3885999999999998</v>
      </c>
      <c r="J62" s="66">
        <v>8.3699999999999997E-2</v>
      </c>
      <c r="K62" s="63">
        <v>1.0226</v>
      </c>
      <c r="L62" s="60">
        <v>0.05</v>
      </c>
      <c r="M62" s="66">
        <f t="shared" si="49"/>
        <v>4.2120155326935582E-2</v>
      </c>
      <c r="N62" s="66">
        <f t="shared" si="50"/>
        <v>4.0309386070296171E-3</v>
      </c>
      <c r="O62" s="64">
        <f t="shared" si="51"/>
        <v>201639.64486457393</v>
      </c>
      <c r="P62" s="64">
        <f t="shared" si="52"/>
        <v>32630.589480636114</v>
      </c>
      <c r="Q62" s="63">
        <f t="shared" si="53"/>
        <v>3.808672175430341</v>
      </c>
      <c r="R62" s="63">
        <f t="shared" si="54"/>
        <v>0.61634317153384033</v>
      </c>
      <c r="S62" s="66">
        <v>4.6050000000000004</v>
      </c>
      <c r="T62" s="61">
        <v>84.349599999999995</v>
      </c>
      <c r="U62" s="67">
        <f t="shared" si="55"/>
        <v>0.88970639737906099</v>
      </c>
      <c r="V62" s="67">
        <f t="shared" si="56"/>
        <v>0.1456453755110631</v>
      </c>
    </row>
    <row r="63" spans="2:22" s="66" customFormat="1" x14ac:dyDescent="0.2">
      <c r="B63" s="60" t="s">
        <v>43</v>
      </c>
      <c r="C63" s="60">
        <v>0.05</v>
      </c>
      <c r="D63" s="68">
        <v>60.153799999999997</v>
      </c>
      <c r="E63" s="61">
        <v>7.9</v>
      </c>
      <c r="F63" s="63">
        <f t="shared" si="47"/>
        <v>3.0076900000000002</v>
      </c>
      <c r="G63" s="64">
        <f t="shared" si="1"/>
        <v>18798062.5</v>
      </c>
      <c r="H63" s="64">
        <f t="shared" si="48"/>
        <v>2468750</v>
      </c>
      <c r="I63" s="66">
        <v>2.5602</v>
      </c>
      <c r="J63" s="66">
        <v>4.8300000000000003E-2</v>
      </c>
      <c r="K63" s="63">
        <v>1.1862999999999999</v>
      </c>
      <c r="L63" s="60">
        <v>0.05</v>
      </c>
      <c r="M63" s="66">
        <f t="shared" si="49"/>
        <v>3.1470124830258794E-2</v>
      </c>
      <c r="N63" s="66">
        <f t="shared" si="50"/>
        <v>2.6106096800796452E-3</v>
      </c>
      <c r="O63" s="64">
        <f t="shared" si="51"/>
        <v>151974.74829381792</v>
      </c>
      <c r="P63" s="64">
        <f t="shared" si="52"/>
        <v>23607.082583856271</v>
      </c>
      <c r="Q63" s="63">
        <f t="shared" si="53"/>
        <v>2.8705763471436625</v>
      </c>
      <c r="R63" s="63">
        <f t="shared" si="54"/>
        <v>0.44590258349545503</v>
      </c>
      <c r="S63" s="66">
        <v>4.5167000000000002</v>
      </c>
      <c r="T63" s="61">
        <v>85.632499999999993</v>
      </c>
      <c r="U63" s="67">
        <f t="shared" si="55"/>
        <v>0.89187664440539993</v>
      </c>
      <c r="V63" s="67">
        <f t="shared" si="56"/>
        <v>0.13955818089772529</v>
      </c>
    </row>
    <row r="64" spans="2:22" s="66" customFormat="1" x14ac:dyDescent="0.2">
      <c r="B64" s="60" t="s">
        <v>43</v>
      </c>
      <c r="C64" s="60">
        <v>0.05</v>
      </c>
      <c r="D64" s="68">
        <v>59.769199999999998</v>
      </c>
      <c r="E64" s="61">
        <v>7.9</v>
      </c>
      <c r="F64" s="63">
        <f t="shared" si="47"/>
        <v>2.9884599999999999</v>
      </c>
      <c r="G64" s="64">
        <f t="shared" si="1"/>
        <v>18677875</v>
      </c>
      <c r="H64" s="64">
        <f t="shared" si="48"/>
        <v>2468750</v>
      </c>
      <c r="I64" s="66">
        <v>2.0341</v>
      </c>
      <c r="J64" s="66">
        <v>2.9899999999999999E-2</v>
      </c>
      <c r="K64" s="63">
        <v>1.2505999999999999</v>
      </c>
      <c r="L64" s="60">
        <v>0.05</v>
      </c>
      <c r="M64" s="66">
        <f t="shared" si="49"/>
        <v>2.8362388674618377E-2</v>
      </c>
      <c r="N64" s="66">
        <f t="shared" si="50"/>
        <v>2.2354324883323241E-3</v>
      </c>
      <c r="O64" s="64">
        <f t="shared" si="51"/>
        <v>138214.62587554529</v>
      </c>
      <c r="P64" s="64">
        <f t="shared" si="52"/>
        <v>21269.943851201839</v>
      </c>
      <c r="Q64" s="63">
        <f t="shared" si="53"/>
        <v>2.6106681558740905</v>
      </c>
      <c r="R64" s="63">
        <f t="shared" si="54"/>
        <v>0.40175751833646878</v>
      </c>
      <c r="S64" s="66">
        <v>4.4265999999999996</v>
      </c>
      <c r="T64" s="61">
        <v>86.968599999999995</v>
      </c>
      <c r="U64" s="67">
        <f t="shared" si="55"/>
        <v>0.77914919804081839</v>
      </c>
      <c r="V64" s="67">
        <f t="shared" si="56"/>
        <v>0.1204495498888042</v>
      </c>
    </row>
    <row r="65" spans="2:22" s="66" customFormat="1" x14ac:dyDescent="0.2">
      <c r="B65" s="60" t="s">
        <v>43</v>
      </c>
      <c r="C65" s="60">
        <v>0.05</v>
      </c>
      <c r="D65" s="68">
        <v>59.384599999999999</v>
      </c>
      <c r="E65" s="61">
        <v>7.9</v>
      </c>
      <c r="F65" s="63">
        <f t="shared" si="47"/>
        <v>2.96923</v>
      </c>
      <c r="G65" s="64">
        <f t="shared" si="1"/>
        <v>18557687.5</v>
      </c>
      <c r="H65" s="64">
        <f t="shared" si="48"/>
        <v>2468750.0000000005</v>
      </c>
      <c r="I65" s="66">
        <v>1.5687</v>
      </c>
      <c r="J65" s="66">
        <v>2.8000000000000001E-2</v>
      </c>
      <c r="K65" s="63">
        <v>1.4781</v>
      </c>
      <c r="L65" s="60">
        <v>0.05</v>
      </c>
      <c r="M65" s="66">
        <f t="shared" si="49"/>
        <v>2.0386372975132794E-2</v>
      </c>
      <c r="N65" s="66">
        <f t="shared" si="50"/>
        <v>1.3650730120298613E-3</v>
      </c>
      <c r="O65" s="64">
        <f t="shared" si="51"/>
        <v>100325.37975667982</v>
      </c>
      <c r="P65" s="64">
        <f t="shared" si="52"/>
        <v>14941.723536599604</v>
      </c>
      <c r="Q65" s="63">
        <f t="shared" si="53"/>
        <v>1.8949968029619413</v>
      </c>
      <c r="R65" s="63">
        <f t="shared" si="54"/>
        <v>0.28222687420938686</v>
      </c>
      <c r="S65" s="66">
        <v>4.3353000000000002</v>
      </c>
      <c r="T65" s="61">
        <v>88.394599999999997</v>
      </c>
      <c r="U65" s="67">
        <f t="shared" si="55"/>
        <v>0.82781142297869381</v>
      </c>
      <c r="V65" s="67">
        <f t="shared" si="56"/>
        <v>0.12417039970907139</v>
      </c>
    </row>
    <row r="66" spans="2:22" s="66" customFormat="1" x14ac:dyDescent="0.2">
      <c r="B66" s="60" t="s">
        <v>43</v>
      </c>
      <c r="C66" s="60">
        <v>0.05</v>
      </c>
      <c r="D66" s="68">
        <v>59</v>
      </c>
      <c r="E66" s="61">
        <v>7.9</v>
      </c>
      <c r="F66" s="63">
        <f t="shared" si="47"/>
        <v>2.95</v>
      </c>
      <c r="G66" s="64">
        <f t="shared" si="1"/>
        <v>18437500</v>
      </c>
      <c r="H66" s="64">
        <f t="shared" si="48"/>
        <v>2468750</v>
      </c>
      <c r="I66" s="66">
        <v>1.3150999999999999</v>
      </c>
      <c r="J66" s="66">
        <v>1.6799999999999999E-2</v>
      </c>
      <c r="K66" s="63">
        <v>1.6202000000000001</v>
      </c>
      <c r="L66" s="60">
        <v>0.05</v>
      </c>
      <c r="M66" s="66">
        <f t="shared" si="49"/>
        <v>1.6996446038680113E-2</v>
      </c>
      <c r="N66" s="66">
        <f t="shared" si="50"/>
        <v>1.0400679609811642E-3</v>
      </c>
      <c r="O66" s="64">
        <f t="shared" si="51"/>
        <v>84463.868864140313</v>
      </c>
      <c r="P66" s="64">
        <f t="shared" si="52"/>
        <v>12434.668339119202</v>
      </c>
      <c r="Q66" s="63">
        <f t="shared" si="53"/>
        <v>1.5953965173272677</v>
      </c>
      <c r="R66" s="63">
        <f t="shared" si="54"/>
        <v>0.23487234043541264</v>
      </c>
      <c r="S66" s="66">
        <v>4.2427999999999999</v>
      </c>
      <c r="T66" s="61">
        <v>89.844099999999997</v>
      </c>
      <c r="U66" s="67">
        <f t="shared" si="55"/>
        <v>0.8243091831510061</v>
      </c>
      <c r="V66" s="67">
        <f t="shared" si="56"/>
        <v>0.12180981699016531</v>
      </c>
    </row>
    <row r="67" spans="2:22" s="66" customFormat="1" x14ac:dyDescent="0.2">
      <c r="B67" s="60" t="s">
        <v>43</v>
      </c>
      <c r="C67" s="60">
        <v>0.05</v>
      </c>
      <c r="D67" s="68">
        <v>58.615400000000001</v>
      </c>
      <c r="E67" s="61">
        <v>7.9</v>
      </c>
      <c r="F67" s="63">
        <f t="shared" si="47"/>
        <v>2.9307700000000003</v>
      </c>
      <c r="G67" s="64">
        <f t="shared" si="1"/>
        <v>18317312.5</v>
      </c>
      <c r="H67" s="64">
        <f t="shared" si="48"/>
        <v>2468750</v>
      </c>
      <c r="I67" s="66">
        <v>1.1506000000000001</v>
      </c>
      <c r="J67" s="66">
        <v>1.49E-2</v>
      </c>
      <c r="K67" s="63">
        <v>1.7761</v>
      </c>
      <c r="L67" s="60">
        <v>0.05</v>
      </c>
      <c r="M67" s="66">
        <f t="shared" si="49"/>
        <v>1.4163928314264163E-2</v>
      </c>
      <c r="N67" s="66">
        <f t="shared" si="50"/>
        <v>7.9179904913949828E-4</v>
      </c>
      <c r="O67" s="64">
        <f t="shared" si="51"/>
        <v>71164.130799533683</v>
      </c>
      <c r="P67" s="64">
        <f t="shared" si="52"/>
        <v>10383.59875500065</v>
      </c>
      <c r="Q67" s="63">
        <f t="shared" si="53"/>
        <v>1.3441842999024665</v>
      </c>
      <c r="R67" s="63">
        <f t="shared" si="54"/>
        <v>0.19613069486194204</v>
      </c>
      <c r="S67" s="66">
        <v>4.1483999999999996</v>
      </c>
      <c r="T67" s="61">
        <v>91.431200000000004</v>
      </c>
      <c r="U67" s="67">
        <f t="shared" si="55"/>
        <v>0.85598381121062583</v>
      </c>
      <c r="V67" s="67">
        <f t="shared" si="56"/>
        <v>0.12538801457611154</v>
      </c>
    </row>
    <row r="68" spans="2:22" s="66" customFormat="1" x14ac:dyDescent="0.2">
      <c r="B68" s="60" t="s">
        <v>43</v>
      </c>
      <c r="C68" s="60">
        <v>0.05</v>
      </c>
      <c r="D68" s="68">
        <v>58.230800000000002</v>
      </c>
      <c r="E68" s="61">
        <v>7.9</v>
      </c>
      <c r="F68" s="63">
        <f t="shared" si="47"/>
        <v>2.9115400000000005</v>
      </c>
      <c r="G68" s="64">
        <f t="shared" si="1"/>
        <v>18197125.000000004</v>
      </c>
      <c r="H68" s="64">
        <f t="shared" si="48"/>
        <v>2468750.0000000009</v>
      </c>
      <c r="I68" s="66">
        <v>0.96789999999999998</v>
      </c>
      <c r="J68" s="66">
        <v>1.47E-2</v>
      </c>
      <c r="K68" s="63">
        <v>1.9149</v>
      </c>
      <c r="L68" s="60">
        <v>0.05</v>
      </c>
      <c r="M68" s="66">
        <f t="shared" si="49"/>
        <v>1.2197144791784575E-2</v>
      </c>
      <c r="N68" s="66">
        <f t="shared" si="50"/>
        <v>6.3305944615161267E-4</v>
      </c>
      <c r="O68" s="64">
        <f t="shared" si="51"/>
        <v>61971.821241778263</v>
      </c>
      <c r="P68" s="64">
        <f t="shared" si="52"/>
        <v>9001.7968041093463</v>
      </c>
      <c r="Q68" s="63">
        <f t="shared" si="53"/>
        <v>1.1705552813427513</v>
      </c>
      <c r="R68" s="63">
        <f t="shared" si="54"/>
        <v>0.17003051676527001</v>
      </c>
      <c r="S68" s="66">
        <v>4.0529999999999999</v>
      </c>
      <c r="T68" s="61">
        <v>93.070499999999996</v>
      </c>
      <c r="U68" s="67">
        <f t="shared" si="55"/>
        <v>0.82687252402954925</v>
      </c>
      <c r="V68" s="67">
        <f t="shared" si="56"/>
        <v>0.1207631691620302</v>
      </c>
    </row>
    <row r="69" spans="2:22" s="22" customFormat="1" x14ac:dyDescent="0.2">
      <c r="B69" s="55" t="s">
        <v>43</v>
      </c>
      <c r="C69" s="55">
        <v>0.25</v>
      </c>
      <c r="D69" s="56">
        <v>57.846200000000003</v>
      </c>
      <c r="E69" s="61">
        <v>7.9</v>
      </c>
      <c r="F69" s="24">
        <f t="shared" si="47"/>
        <v>14.461550000000001</v>
      </c>
      <c r="G69" s="25">
        <f t="shared" si="1"/>
        <v>90384687.5</v>
      </c>
      <c r="H69" s="25">
        <f t="shared" si="48"/>
        <v>12343750</v>
      </c>
      <c r="I69" s="22">
        <v>25.493300000000001</v>
      </c>
      <c r="J69" s="22">
        <v>1.1059000000000001</v>
      </c>
      <c r="K69" s="24">
        <v>0.52749999999999997</v>
      </c>
      <c r="L69" s="55">
        <v>0.05</v>
      </c>
      <c r="M69" s="22">
        <f t="shared" si="49"/>
        <v>0.14932185916021201</v>
      </c>
      <c r="N69" s="22">
        <f t="shared" si="50"/>
        <v>2.6080168628219533E-2</v>
      </c>
      <c r="O69" s="25">
        <f t="shared" si="51"/>
        <v>3229084.8230135534</v>
      </c>
      <c r="P69" s="25">
        <f t="shared" si="52"/>
        <v>715927.59209460753</v>
      </c>
      <c r="Q69" s="24">
        <f t="shared" si="53"/>
        <v>60.992596598630762</v>
      </c>
      <c r="R69" s="24">
        <f t="shared" si="54"/>
        <v>13.522804513293575</v>
      </c>
      <c r="S69" s="22">
        <v>4.9474</v>
      </c>
      <c r="T69" s="23">
        <v>79.7517</v>
      </c>
      <c r="U69" s="59">
        <f t="shared" si="55"/>
        <v>0.4179736791296455</v>
      </c>
      <c r="V69" s="59">
        <f t="shared" si="56"/>
        <v>9.442703401992536E-2</v>
      </c>
    </row>
    <row r="70" spans="2:22" s="22" customFormat="1" x14ac:dyDescent="0.2">
      <c r="B70" s="55" t="s">
        <v>43</v>
      </c>
      <c r="C70" s="55">
        <v>0.25</v>
      </c>
      <c r="D70" s="56">
        <v>57.461500000000001</v>
      </c>
      <c r="E70" s="61">
        <v>7.9</v>
      </c>
      <c r="F70" s="24">
        <f t="shared" si="47"/>
        <v>14.365375</v>
      </c>
      <c r="G70" s="25">
        <f t="shared" ref="G70:G123" si="57">F70/0.00000016</f>
        <v>89783593.75</v>
      </c>
      <c r="H70" s="25">
        <f t="shared" si="48"/>
        <v>12343750.000000002</v>
      </c>
      <c r="I70" s="22">
        <v>22.989699999999999</v>
      </c>
      <c r="J70" s="22">
        <v>0.76749999999999996</v>
      </c>
      <c r="K70" s="24">
        <v>0.64070000000000005</v>
      </c>
      <c r="L70" s="55">
        <v>0.05</v>
      </c>
      <c r="M70" s="22">
        <f t="shared" si="49"/>
        <v>0.10382838435778163</v>
      </c>
      <c r="N70" s="22">
        <f t="shared" si="50"/>
        <v>1.5333437461341481E-2</v>
      </c>
      <c r="O70" s="25">
        <f t="shared" si="51"/>
        <v>2261617.1753924233</v>
      </c>
      <c r="P70" s="25">
        <f t="shared" si="52"/>
        <v>456327.0508927402</v>
      </c>
      <c r="Q70" s="24">
        <f t="shared" si="53"/>
        <v>42.718575571672389</v>
      </c>
      <c r="R70" s="24">
        <f t="shared" si="54"/>
        <v>8.6193374462578909</v>
      </c>
      <c r="S70" s="22">
        <v>4.8631000000000002</v>
      </c>
      <c r="T70" s="23">
        <v>80.869500000000002</v>
      </c>
      <c r="U70" s="59">
        <f t="shared" si="55"/>
        <v>0.53816635251398615</v>
      </c>
      <c r="V70" s="59">
        <f t="shared" si="56"/>
        <v>0.11006226571759979</v>
      </c>
    </row>
    <row r="71" spans="2:22" s="22" customFormat="1" x14ac:dyDescent="0.2">
      <c r="B71" s="55" t="s">
        <v>43</v>
      </c>
      <c r="C71" s="55">
        <v>0.25</v>
      </c>
      <c r="D71" s="56">
        <v>57.076900000000002</v>
      </c>
      <c r="E71" s="61">
        <v>7.9</v>
      </c>
      <c r="F71" s="24">
        <f t="shared" si="47"/>
        <v>14.269225</v>
      </c>
      <c r="G71" s="25">
        <f t="shared" si="57"/>
        <v>89182656.25</v>
      </c>
      <c r="H71" s="25">
        <f t="shared" si="48"/>
        <v>12343750</v>
      </c>
      <c r="I71" s="22">
        <v>20.0669</v>
      </c>
      <c r="J71" s="22">
        <v>0.2802</v>
      </c>
      <c r="K71" s="24">
        <v>0.75939999999999996</v>
      </c>
      <c r="L71" s="55">
        <v>0.05</v>
      </c>
      <c r="M71" s="22">
        <f t="shared" si="49"/>
        <v>7.5064937506612917E-2</v>
      </c>
      <c r="N71" s="22">
        <f t="shared" si="50"/>
        <v>9.5041214720218425E-3</v>
      </c>
      <c r="O71" s="25">
        <f t="shared" si="51"/>
        <v>1645416.7326201713</v>
      </c>
      <c r="P71" s="25">
        <f t="shared" si="52"/>
        <v>308654.29827150929</v>
      </c>
      <c r="Q71" s="24">
        <f t="shared" si="53"/>
        <v>31.079468180609631</v>
      </c>
      <c r="R71" s="24">
        <f t="shared" si="54"/>
        <v>5.8300193815715717</v>
      </c>
      <c r="S71" s="22">
        <v>4.7786</v>
      </c>
      <c r="T71" s="23">
        <v>81.928899999999999</v>
      </c>
      <c r="U71" s="59">
        <f t="shared" si="55"/>
        <v>0.64566420131087277</v>
      </c>
      <c r="V71" s="59">
        <f t="shared" si="56"/>
        <v>0.12145153400516398</v>
      </c>
    </row>
    <row r="72" spans="2:22" s="22" customFormat="1" x14ac:dyDescent="0.2">
      <c r="B72" s="55" t="s">
        <v>43</v>
      </c>
      <c r="C72" s="55">
        <v>0.25</v>
      </c>
      <c r="D72" s="56">
        <v>56.692300000000003</v>
      </c>
      <c r="E72" s="61">
        <v>7.9</v>
      </c>
      <c r="F72" s="24">
        <f t="shared" si="47"/>
        <v>14.173075000000001</v>
      </c>
      <c r="G72" s="25">
        <f t="shared" si="57"/>
        <v>88581718.75</v>
      </c>
      <c r="H72" s="25">
        <f t="shared" si="48"/>
        <v>12343750</v>
      </c>
      <c r="I72" s="22">
        <v>17.02</v>
      </c>
      <c r="J72" s="22">
        <v>0.28549999999999998</v>
      </c>
      <c r="K72" s="24">
        <v>0.87129999999999996</v>
      </c>
      <c r="L72" s="55">
        <v>0.05</v>
      </c>
      <c r="M72" s="22">
        <f t="shared" si="49"/>
        <v>5.7553150000213549E-2</v>
      </c>
      <c r="N72" s="22">
        <f t="shared" si="50"/>
        <v>6.4115973226325116E-3</v>
      </c>
      <c r="O72" s="25">
        <f t="shared" si="51"/>
        <v>1271796.4281866553</v>
      </c>
      <c r="P72" s="25">
        <f t="shared" si="52"/>
        <v>226896.15144466222</v>
      </c>
      <c r="Q72" s="24">
        <f t="shared" si="53"/>
        <v>24.02233782994141</v>
      </c>
      <c r="R72" s="24">
        <f t="shared" si="54"/>
        <v>4.2857299183397854</v>
      </c>
      <c r="S72" s="22">
        <v>4.6923000000000004</v>
      </c>
      <c r="T72" s="23">
        <v>83.153999999999996</v>
      </c>
      <c r="U72" s="59">
        <f t="shared" si="55"/>
        <v>0.70850722858398463</v>
      </c>
      <c r="V72" s="59">
        <f t="shared" si="56"/>
        <v>0.12695945701383585</v>
      </c>
    </row>
    <row r="73" spans="2:22" s="22" customFormat="1" x14ac:dyDescent="0.2">
      <c r="B73" s="55" t="s">
        <v>43</v>
      </c>
      <c r="C73" s="55">
        <v>0.25</v>
      </c>
      <c r="D73" s="56">
        <v>56.307699999999997</v>
      </c>
      <c r="E73" s="61">
        <v>7.9</v>
      </c>
      <c r="F73" s="24">
        <f t="shared" si="47"/>
        <v>14.076924999999999</v>
      </c>
      <c r="G73" s="25">
        <f t="shared" si="57"/>
        <v>87980781.25</v>
      </c>
      <c r="H73" s="25">
        <f t="shared" si="48"/>
        <v>12343750.000000002</v>
      </c>
      <c r="I73" s="22">
        <v>14.514200000000001</v>
      </c>
      <c r="J73" s="22">
        <v>0.27900000000000003</v>
      </c>
      <c r="K73" s="24">
        <v>1.0226</v>
      </c>
      <c r="L73" s="55">
        <v>0.05</v>
      </c>
      <c r="M73" s="22">
        <f t="shared" si="49"/>
        <v>4.2120155326935582E-2</v>
      </c>
      <c r="N73" s="22">
        <f t="shared" si="50"/>
        <v>4.0309386070296171E-3</v>
      </c>
      <c r="O73" s="25">
        <f t="shared" si="51"/>
        <v>937739.17681648617</v>
      </c>
      <c r="P73" s="25">
        <f t="shared" si="52"/>
        <v>159258.1207791467</v>
      </c>
      <c r="Q73" s="24">
        <f t="shared" si="53"/>
        <v>17.712494549128159</v>
      </c>
      <c r="R73" s="24">
        <f t="shared" si="54"/>
        <v>3.0081483913058982</v>
      </c>
      <c r="S73" s="22">
        <v>4.6050000000000004</v>
      </c>
      <c r="T73" s="23">
        <v>84.349599999999995</v>
      </c>
      <c r="U73" s="59">
        <f t="shared" si="55"/>
        <v>0.81943285626667506</v>
      </c>
      <c r="V73" s="59">
        <f t="shared" si="56"/>
        <v>0.14005451230516686</v>
      </c>
    </row>
    <row r="74" spans="2:22" s="22" customFormat="1" x14ac:dyDescent="0.2">
      <c r="B74" s="55" t="s">
        <v>43</v>
      </c>
      <c r="C74" s="55">
        <v>0.25</v>
      </c>
      <c r="D74" s="56">
        <v>55.923099999999998</v>
      </c>
      <c r="E74" s="61">
        <v>7.9</v>
      </c>
      <c r="F74" s="24">
        <f t="shared" si="47"/>
        <v>13.980775</v>
      </c>
      <c r="G74" s="25">
        <f t="shared" si="57"/>
        <v>87379843.75</v>
      </c>
      <c r="H74" s="25">
        <f t="shared" si="48"/>
        <v>12343750</v>
      </c>
      <c r="I74" s="22">
        <v>12.733599999999999</v>
      </c>
      <c r="J74" s="22">
        <v>0.2157</v>
      </c>
      <c r="K74" s="24">
        <v>1.1862999999999999</v>
      </c>
      <c r="L74" s="55">
        <v>0.05</v>
      </c>
      <c r="M74" s="22">
        <f t="shared" si="49"/>
        <v>3.1470124830258794E-2</v>
      </c>
      <c r="N74" s="22">
        <f t="shared" si="50"/>
        <v>2.6106096800796452E-3</v>
      </c>
      <c r="O74" s="25">
        <f t="shared" si="51"/>
        <v>706430.76965295698</v>
      </c>
      <c r="P74" s="25">
        <f t="shared" si="52"/>
        <v>115728.53724107175</v>
      </c>
      <c r="Q74" s="24">
        <f t="shared" si="53"/>
        <v>13.343423700493547</v>
      </c>
      <c r="R74" s="24">
        <f t="shared" si="54"/>
        <v>2.1859394762838287</v>
      </c>
      <c r="S74" s="22">
        <v>4.5167000000000002</v>
      </c>
      <c r="T74" s="23">
        <v>85.632499999999993</v>
      </c>
      <c r="U74" s="59">
        <f t="shared" si="55"/>
        <v>0.95429780885463511</v>
      </c>
      <c r="V74" s="59">
        <f t="shared" si="56"/>
        <v>0.15716802020712578</v>
      </c>
    </row>
    <row r="75" spans="2:22" s="66" customFormat="1" x14ac:dyDescent="0.2">
      <c r="B75" s="60" t="s">
        <v>43</v>
      </c>
      <c r="C75" s="89">
        <v>0.25</v>
      </c>
      <c r="D75" s="68">
        <v>55.538499999999999</v>
      </c>
      <c r="E75" s="61">
        <v>7.9</v>
      </c>
      <c r="F75" s="63">
        <f t="shared" si="47"/>
        <v>13.884625</v>
      </c>
      <c r="G75" s="64">
        <f t="shared" si="57"/>
        <v>86778906.25</v>
      </c>
      <c r="H75" s="64">
        <f t="shared" si="48"/>
        <v>12343750.000000002</v>
      </c>
      <c r="I75" s="66">
        <v>10.861000000000001</v>
      </c>
      <c r="J75" s="66">
        <v>0.1108</v>
      </c>
      <c r="K75" s="63">
        <v>1.2505999999999999</v>
      </c>
      <c r="L75" s="60">
        <v>0.05</v>
      </c>
      <c r="M75" s="66">
        <f t="shared" si="49"/>
        <v>2.8362388674618377E-2</v>
      </c>
      <c r="N75" s="66">
        <f t="shared" si="50"/>
        <v>2.2354324883323241E-3</v>
      </c>
      <c r="O75" s="64">
        <f t="shared" si="51"/>
        <v>642156.24428543216</v>
      </c>
      <c r="P75" s="64">
        <f t="shared" si="52"/>
        <v>104427.61353387445</v>
      </c>
      <c r="Q75" s="63">
        <f t="shared" si="53"/>
        <v>12.129373772362115</v>
      </c>
      <c r="R75" s="63">
        <f t="shared" si="54"/>
        <v>1.9724818811309948</v>
      </c>
      <c r="S75" s="66">
        <v>4.4265999999999996</v>
      </c>
      <c r="T75" s="61">
        <v>86.968599999999995</v>
      </c>
      <c r="U75" s="67">
        <f t="shared" si="55"/>
        <v>0.89542957483491692</v>
      </c>
      <c r="V75" s="67">
        <f t="shared" si="56"/>
        <v>0.14590123406190719</v>
      </c>
    </row>
    <row r="76" spans="2:22" s="66" customFormat="1" x14ac:dyDescent="0.2">
      <c r="B76" s="60" t="s">
        <v>43</v>
      </c>
      <c r="C76" s="60">
        <v>0.25</v>
      </c>
      <c r="D76" s="68">
        <v>55.153799999999997</v>
      </c>
      <c r="E76" s="61">
        <v>7.9</v>
      </c>
      <c r="F76" s="63">
        <f t="shared" si="47"/>
        <v>13.788449999999999</v>
      </c>
      <c r="G76" s="64">
        <f t="shared" si="57"/>
        <v>86177812.5</v>
      </c>
      <c r="H76" s="64">
        <f t="shared" si="48"/>
        <v>12343750.000000002</v>
      </c>
      <c r="I76" s="66">
        <v>8.6995000000000005</v>
      </c>
      <c r="J76" s="66">
        <v>0.12859999999999999</v>
      </c>
      <c r="K76" s="63">
        <v>1.4781</v>
      </c>
      <c r="L76" s="60">
        <v>0.05</v>
      </c>
      <c r="M76" s="66">
        <f t="shared" si="49"/>
        <v>2.0386372975132794E-2</v>
      </c>
      <c r="N76" s="66">
        <f t="shared" si="50"/>
        <v>1.3650730120298613E-3</v>
      </c>
      <c r="O76" s="64">
        <f t="shared" si="51"/>
        <v>465888.96195511695</v>
      </c>
      <c r="P76" s="64">
        <f t="shared" si="52"/>
        <v>73663.737700535654</v>
      </c>
      <c r="Q76" s="63">
        <f t="shared" si="53"/>
        <v>8.7999476860332742</v>
      </c>
      <c r="R76" s="63">
        <f t="shared" si="54"/>
        <v>1.3913981464640086</v>
      </c>
      <c r="S76" s="66">
        <v>4.3353000000000002</v>
      </c>
      <c r="T76" s="61">
        <v>88.394599999999997</v>
      </c>
      <c r="U76" s="67">
        <f t="shared" si="55"/>
        <v>0.98858542236646496</v>
      </c>
      <c r="V76" s="67">
        <f t="shared" si="56"/>
        <v>0.156991205205888</v>
      </c>
    </row>
    <row r="77" spans="2:22" s="66" customFormat="1" x14ac:dyDescent="0.2">
      <c r="B77" s="60" t="s">
        <v>43</v>
      </c>
      <c r="C77" s="60">
        <v>0.25</v>
      </c>
      <c r="D77" s="68">
        <v>54.769199999999998</v>
      </c>
      <c r="E77" s="61">
        <v>7.9</v>
      </c>
      <c r="F77" s="63">
        <f t="shared" si="47"/>
        <v>13.692299999999999</v>
      </c>
      <c r="G77" s="64">
        <f t="shared" si="57"/>
        <v>85576875</v>
      </c>
      <c r="H77" s="64">
        <f t="shared" si="48"/>
        <v>12343750.000000002</v>
      </c>
      <c r="I77" s="66">
        <v>6.5816999999999997</v>
      </c>
      <c r="J77" s="66">
        <v>7.5899999999999995E-2</v>
      </c>
      <c r="K77" s="63">
        <v>1.6202000000000001</v>
      </c>
      <c r="L77" s="60">
        <v>0.05</v>
      </c>
      <c r="M77" s="66">
        <f t="shared" si="49"/>
        <v>1.6996446038680113E-2</v>
      </c>
      <c r="N77" s="66">
        <f t="shared" si="50"/>
        <v>1.0400679609811642E-3</v>
      </c>
      <c r="O77" s="64">
        <f t="shared" si="51"/>
        <v>392035.46835541306</v>
      </c>
      <c r="P77" s="64">
        <f t="shared" si="52"/>
        <v>61426.17838357031</v>
      </c>
      <c r="Q77" s="63">
        <f t="shared" si="53"/>
        <v>7.4049653336271684</v>
      </c>
      <c r="R77" s="63">
        <f t="shared" si="54"/>
        <v>1.1602489014977826</v>
      </c>
      <c r="S77" s="66">
        <v>4.2427999999999999</v>
      </c>
      <c r="T77" s="61">
        <v>89.844099999999997</v>
      </c>
      <c r="U77" s="67">
        <f t="shared" si="55"/>
        <v>0.88882252697543562</v>
      </c>
      <c r="V77" s="67">
        <f t="shared" si="56"/>
        <v>0.13964207084797686</v>
      </c>
    </row>
    <row r="78" spans="2:22" s="66" customFormat="1" x14ac:dyDescent="0.2">
      <c r="B78" s="60" t="s">
        <v>43</v>
      </c>
      <c r="C78" s="60">
        <v>0.25</v>
      </c>
      <c r="D78" s="68">
        <v>54.384599999999999</v>
      </c>
      <c r="E78" s="61">
        <v>7.9</v>
      </c>
      <c r="F78" s="63">
        <f t="shared" si="47"/>
        <v>13.59615</v>
      </c>
      <c r="G78" s="64">
        <f t="shared" si="57"/>
        <v>84975937.5</v>
      </c>
      <c r="H78" s="64">
        <f t="shared" si="48"/>
        <v>12343750</v>
      </c>
      <c r="I78" s="66">
        <v>5.3491999999999997</v>
      </c>
      <c r="J78" s="66">
        <v>3.7400000000000003E-2</v>
      </c>
      <c r="K78" s="63">
        <v>1.7761</v>
      </c>
      <c r="L78" s="60">
        <v>0.05</v>
      </c>
      <c r="M78" s="66">
        <f t="shared" si="49"/>
        <v>1.4163928314264163E-2</v>
      </c>
      <c r="N78" s="66">
        <f t="shared" si="50"/>
        <v>7.9179904913949828E-4</v>
      </c>
      <c r="O78" s="64">
        <f t="shared" si="51"/>
        <v>330137.88081974356</v>
      </c>
      <c r="P78" s="64">
        <f t="shared" si="52"/>
        <v>51385.040403094667</v>
      </c>
      <c r="Q78" s="63">
        <f t="shared" si="53"/>
        <v>6.2358122162840885</v>
      </c>
      <c r="R78" s="63">
        <f t="shared" si="54"/>
        <v>0.97058677993642217</v>
      </c>
      <c r="S78" s="66">
        <v>4.1483999999999996</v>
      </c>
      <c r="T78" s="61">
        <v>91.431200000000004</v>
      </c>
      <c r="U78" s="67">
        <f t="shared" si="55"/>
        <v>0.85781928872572433</v>
      </c>
      <c r="V78" s="67">
        <f t="shared" si="56"/>
        <v>0.13365181891730904</v>
      </c>
    </row>
    <row r="79" spans="2:22" s="66" customFormat="1" x14ac:dyDescent="0.2">
      <c r="B79" s="60" t="s">
        <v>43</v>
      </c>
      <c r="C79" s="80">
        <v>0.25</v>
      </c>
      <c r="D79" s="86">
        <v>54</v>
      </c>
      <c r="E79" s="82">
        <v>7.9</v>
      </c>
      <c r="F79" s="83">
        <f t="shared" si="47"/>
        <v>13.5</v>
      </c>
      <c r="G79" s="84">
        <f t="shared" si="57"/>
        <v>84375000</v>
      </c>
      <c r="H79" s="84">
        <f t="shared" si="48"/>
        <v>12343750.000000002</v>
      </c>
      <c r="I79" s="81">
        <v>4.5106000000000002</v>
      </c>
      <c r="J79" s="81">
        <v>4.6899999999999997E-2</v>
      </c>
      <c r="K79" s="83">
        <v>1.9149</v>
      </c>
      <c r="L79" s="80">
        <v>0.05</v>
      </c>
      <c r="M79" s="81">
        <f t="shared" si="49"/>
        <v>1.2197144791784575E-2</v>
      </c>
      <c r="N79" s="81">
        <f t="shared" si="50"/>
        <v>6.3305944615161267E-4</v>
      </c>
      <c r="O79" s="84">
        <f t="shared" si="51"/>
        <v>287346.07347452088</v>
      </c>
      <c r="P79" s="84">
        <f t="shared" si="52"/>
        <v>44604.822211264211</v>
      </c>
      <c r="Q79" s="83">
        <f t="shared" si="53"/>
        <v>5.4275387932596306</v>
      </c>
      <c r="R79" s="83">
        <f t="shared" si="54"/>
        <v>0.84251856999727526</v>
      </c>
      <c r="S79" s="81">
        <v>4.0529999999999999</v>
      </c>
      <c r="T79" s="82">
        <v>93.070499999999996</v>
      </c>
      <c r="U79" s="85">
        <f t="shared" si="55"/>
        <v>0.83105808577575502</v>
      </c>
      <c r="V79" s="85">
        <f t="shared" si="56"/>
        <v>0.12929448885278189</v>
      </c>
    </row>
    <row r="80" spans="2:22" s="22" customFormat="1" x14ac:dyDescent="0.2">
      <c r="B80" s="87" t="s">
        <v>45</v>
      </c>
      <c r="C80" s="87">
        <v>0.05</v>
      </c>
      <c r="D80" s="88">
        <v>55.653799999999997</v>
      </c>
      <c r="E80" s="70">
        <v>5.8</v>
      </c>
      <c r="F80" s="71">
        <f t="shared" ref="F80" si="58">C80*D80</f>
        <v>2.7826900000000001</v>
      </c>
      <c r="G80" s="72">
        <f t="shared" si="57"/>
        <v>17391812.5</v>
      </c>
      <c r="H80" s="72">
        <f t="shared" ref="H80" si="59">E80/D80*G80</f>
        <v>1812500.0000000002</v>
      </c>
      <c r="I80" s="69">
        <v>12.1539</v>
      </c>
      <c r="J80" s="69">
        <v>0.99539999999999995</v>
      </c>
      <c r="K80" s="71">
        <v>0.42849999999999999</v>
      </c>
      <c r="L80" s="69">
        <v>0.02</v>
      </c>
      <c r="M80" s="69">
        <f t="shared" ref="M80" si="60">(1-EXP(-(0.3^2/(2*K80^2))))</f>
        <v>0.21735939600118781</v>
      </c>
      <c r="N80" s="69">
        <f t="shared" ref="N80" si="61">(1-M80)*$C$3*$C$3*L80/K80^3</f>
        <v>1.7905332985904267E-2</v>
      </c>
      <c r="O80" s="72">
        <f t="shared" ref="O80" si="62">M80*G80*T80*$E$3/10000</f>
        <v>675023.8458214663</v>
      </c>
      <c r="P80" s="72">
        <f t="shared" ref="P80" si="63">SQRT((N80/M80)^2 + (H80/G80)^2)*O80</f>
        <v>89671.071031477128</v>
      </c>
      <c r="Q80" s="71">
        <f t="shared" ref="Q80" si="64">O80*0.000000000000160218/$J$3</f>
        <v>12.750193748153581</v>
      </c>
      <c r="R80" s="71">
        <f t="shared" ref="R80" si="65">P80/O80*Q80</f>
        <v>1.6937528004872398</v>
      </c>
      <c r="S80" s="69">
        <v>7.1778000000000004</v>
      </c>
      <c r="T80" s="70">
        <v>59.521599999999999</v>
      </c>
      <c r="U80" s="73">
        <f t="shared" ref="U80" si="66">I80/Q80</f>
        <v>0.95323257356462265</v>
      </c>
      <c r="V80" s="73">
        <f t="shared" ref="V80" si="67">U80*SQRT((J80/I80)^2 + (R80/Q80)^2)</f>
        <v>0.14876040074842123</v>
      </c>
    </row>
    <row r="81" spans="2:22" s="66" customFormat="1" x14ac:dyDescent="0.2">
      <c r="B81" s="60" t="s">
        <v>45</v>
      </c>
      <c r="C81" s="60">
        <v>0.05</v>
      </c>
      <c r="D81" s="68">
        <v>55.384599999999999</v>
      </c>
      <c r="E81" s="61">
        <v>5.8</v>
      </c>
      <c r="F81" s="63">
        <f t="shared" ref="F81:F101" si="68">C81*D81</f>
        <v>2.7692300000000003</v>
      </c>
      <c r="G81" s="64">
        <f t="shared" si="57"/>
        <v>17307687.5</v>
      </c>
      <c r="H81" s="64">
        <f t="shared" ref="H81:H101" si="69">E81/D81*G81</f>
        <v>1812500</v>
      </c>
      <c r="I81" s="66">
        <v>9.6744000000000003</v>
      </c>
      <c r="J81" s="66">
        <v>0.51700000000000002</v>
      </c>
      <c r="K81" s="63">
        <v>0.51590000000000003</v>
      </c>
      <c r="L81" s="60">
        <v>0.02</v>
      </c>
      <c r="M81" s="66">
        <f t="shared" ref="M81:M101" si="70">(1-EXP(-(0.3^2/(2*K81^2))))</f>
        <v>0.1555551102694005</v>
      </c>
      <c r="N81" s="66">
        <f t="shared" ref="N81:N101" si="71">(1-M81)*$C$3*$C$3*L81/K81^3</f>
        <v>1.1069990121630692E-2</v>
      </c>
      <c r="O81" s="64">
        <f t="shared" ref="O81:O101" si="72">M81*G81*T81*$E$3/10000</f>
        <v>484239.09470887849</v>
      </c>
      <c r="P81" s="64">
        <f t="shared" ref="P81:P101" si="73">SQRT((N81/M81)^2 + (H81/G81)^2)*O81</f>
        <v>61311.487825449738</v>
      </c>
      <c r="Q81" s="63">
        <f t="shared" ref="Q81:Q101" si="74">O81*0.000000000000160218/$J$3</f>
        <v>9.1465543272106284</v>
      </c>
      <c r="R81" s="63">
        <f t="shared" ref="R81:R101" si="75">P81/O81*Q81</f>
        <v>1.1580825678990909</v>
      </c>
      <c r="S81" s="66">
        <v>7.1146000000000003</v>
      </c>
      <c r="T81" s="61">
        <v>59.953600000000002</v>
      </c>
      <c r="U81" s="67">
        <f t="shared" ref="U81:U101" si="76">I81/Q81</f>
        <v>1.057709783805586</v>
      </c>
      <c r="V81" s="67">
        <f t="shared" ref="V81:V101" si="77">U81*SQRT((J81/I81)^2 + (R81/Q81)^2)</f>
        <v>0.14536088181899845</v>
      </c>
    </row>
    <row r="82" spans="2:22" s="66" customFormat="1" x14ac:dyDescent="0.2">
      <c r="B82" s="60" t="s">
        <v>45</v>
      </c>
      <c r="C82" s="60">
        <v>0.05</v>
      </c>
      <c r="D82" s="68">
        <v>55.115400000000001</v>
      </c>
      <c r="E82" s="61">
        <v>5.8</v>
      </c>
      <c r="F82" s="63">
        <f t="shared" si="68"/>
        <v>2.7557700000000001</v>
      </c>
      <c r="G82" s="64">
        <f t="shared" si="57"/>
        <v>17223562.5</v>
      </c>
      <c r="H82" s="64">
        <f t="shared" si="69"/>
        <v>1812500</v>
      </c>
      <c r="I82" s="66">
        <v>7.4275000000000002</v>
      </c>
      <c r="J82" s="66">
        <v>0.40389999999999998</v>
      </c>
      <c r="K82" s="63">
        <v>0.59709999999999996</v>
      </c>
      <c r="L82" s="60">
        <v>0.02</v>
      </c>
      <c r="M82" s="66">
        <f t="shared" si="70"/>
        <v>0.11857657558016677</v>
      </c>
      <c r="N82" s="66">
        <f t="shared" si="71"/>
        <v>7.4527384396247389E-3</v>
      </c>
      <c r="O82" s="64">
        <f t="shared" si="72"/>
        <v>369958.93014602823</v>
      </c>
      <c r="P82" s="64">
        <f t="shared" si="73"/>
        <v>45347.483274463128</v>
      </c>
      <c r="Q82" s="63">
        <f t="shared" si="74"/>
        <v>6.9879724507822285</v>
      </c>
      <c r="R82" s="63">
        <f t="shared" si="75"/>
        <v>0.85654632991066415</v>
      </c>
      <c r="S82" s="66">
        <v>7.0518000000000001</v>
      </c>
      <c r="T82" s="61">
        <v>60.382399999999997</v>
      </c>
      <c r="U82" s="67">
        <f t="shared" si="76"/>
        <v>1.0628977220951368</v>
      </c>
      <c r="V82" s="67">
        <f t="shared" si="77"/>
        <v>0.14252959815727489</v>
      </c>
    </row>
    <row r="83" spans="2:22" s="66" customFormat="1" x14ac:dyDescent="0.2">
      <c r="B83" s="60" t="s">
        <v>45</v>
      </c>
      <c r="C83" s="60">
        <v>0.05</v>
      </c>
      <c r="D83" s="68">
        <v>54.846200000000003</v>
      </c>
      <c r="E83" s="61">
        <v>5.8</v>
      </c>
      <c r="F83" s="63">
        <f t="shared" si="68"/>
        <v>2.7423100000000002</v>
      </c>
      <c r="G83" s="64">
        <f t="shared" si="57"/>
        <v>17139437.5</v>
      </c>
      <c r="H83" s="64">
        <f t="shared" si="69"/>
        <v>1812499.9999999998</v>
      </c>
      <c r="I83" s="66">
        <v>5.5045000000000002</v>
      </c>
      <c r="J83" s="66">
        <v>0.21060000000000001</v>
      </c>
      <c r="K83" s="63">
        <v>0.68240000000000001</v>
      </c>
      <c r="L83" s="60">
        <v>0.02</v>
      </c>
      <c r="M83" s="66">
        <f t="shared" si="70"/>
        <v>9.2112680809244729E-2</v>
      </c>
      <c r="N83" s="66">
        <f t="shared" si="71"/>
        <v>5.1426551252453144E-3</v>
      </c>
      <c r="O83" s="64">
        <f t="shared" si="72"/>
        <v>288068.99018303386</v>
      </c>
      <c r="P83" s="64">
        <f t="shared" si="73"/>
        <v>34448.17559580761</v>
      </c>
      <c r="Q83" s="63">
        <f t="shared" si="74"/>
        <v>5.4411936117588215</v>
      </c>
      <c r="R83" s="63">
        <f t="shared" si="75"/>
        <v>0.65067466258537232</v>
      </c>
      <c r="S83" s="66">
        <v>6.9878</v>
      </c>
      <c r="T83" s="61">
        <v>60.821800000000003</v>
      </c>
      <c r="U83" s="67">
        <f t="shared" si="76"/>
        <v>1.0116346509163667</v>
      </c>
      <c r="V83" s="67">
        <f t="shared" si="77"/>
        <v>0.12701518906598722</v>
      </c>
    </row>
    <row r="84" spans="2:22" s="66" customFormat="1" x14ac:dyDescent="0.2">
      <c r="B84" s="60" t="s">
        <v>45</v>
      </c>
      <c r="C84" s="60">
        <v>0.05</v>
      </c>
      <c r="D84" s="68">
        <v>54.576900000000002</v>
      </c>
      <c r="E84" s="61">
        <v>5.8</v>
      </c>
      <c r="F84" s="63">
        <f t="shared" si="68"/>
        <v>2.7288450000000002</v>
      </c>
      <c r="G84" s="64">
        <f t="shared" si="57"/>
        <v>17055281.25</v>
      </c>
      <c r="H84" s="64">
        <f t="shared" si="69"/>
        <v>1812499.9999999998</v>
      </c>
      <c r="I84" s="66">
        <v>4.1726999999999999</v>
      </c>
      <c r="J84" s="66">
        <v>0.13289999999999999</v>
      </c>
      <c r="K84" s="63">
        <v>0.7661</v>
      </c>
      <c r="L84" s="60">
        <v>0.02</v>
      </c>
      <c r="M84" s="66">
        <f t="shared" si="70"/>
        <v>7.3807189099640125E-2</v>
      </c>
      <c r="N84" s="66">
        <f t="shared" si="71"/>
        <v>3.7078104469939412E-3</v>
      </c>
      <c r="O84" s="64">
        <f t="shared" si="72"/>
        <v>231363.46949743605</v>
      </c>
      <c r="P84" s="64">
        <f t="shared" si="73"/>
        <v>27196.234338451271</v>
      </c>
      <c r="Q84" s="63">
        <f t="shared" si="74"/>
        <v>4.3701108940046884</v>
      </c>
      <c r="R84" s="63">
        <f t="shared" si="75"/>
        <v>0.51369630744445327</v>
      </c>
      <c r="S84" s="66">
        <v>6.9234</v>
      </c>
      <c r="T84" s="61">
        <v>61.265500000000003</v>
      </c>
      <c r="U84" s="67">
        <f t="shared" si="76"/>
        <v>0.95482702869725466</v>
      </c>
      <c r="V84" s="67">
        <f t="shared" si="77"/>
        <v>0.1162847111546528</v>
      </c>
    </row>
    <row r="85" spans="2:22" s="66" customFormat="1" x14ac:dyDescent="0.2">
      <c r="B85" s="60" t="s">
        <v>45</v>
      </c>
      <c r="C85" s="60">
        <v>0.05</v>
      </c>
      <c r="D85" s="61">
        <v>54.307699999999997</v>
      </c>
      <c r="E85" s="61">
        <v>5.8</v>
      </c>
      <c r="F85" s="63">
        <f t="shared" si="68"/>
        <v>2.7153849999999999</v>
      </c>
      <c r="G85" s="64">
        <f t="shared" si="57"/>
        <v>16971156.25</v>
      </c>
      <c r="H85" s="64">
        <f t="shared" si="69"/>
        <v>1812500</v>
      </c>
      <c r="I85" s="66">
        <v>3.2519</v>
      </c>
      <c r="J85" s="66">
        <v>7.9399999999999998E-2</v>
      </c>
      <c r="K85" s="66">
        <v>0.9224</v>
      </c>
      <c r="L85" s="60">
        <v>0.02</v>
      </c>
      <c r="M85" s="66">
        <f t="shared" si="70"/>
        <v>5.1515701352146781E-2</v>
      </c>
      <c r="N85" s="66">
        <f t="shared" si="71"/>
        <v>2.1754282709978983E-3</v>
      </c>
      <c r="O85" s="64">
        <f t="shared" si="72"/>
        <v>161848.03842784869</v>
      </c>
      <c r="P85" s="64">
        <f t="shared" si="73"/>
        <v>18587.341283078691</v>
      </c>
      <c r="Q85" s="63">
        <f t="shared" si="74"/>
        <v>3.0570680732062119</v>
      </c>
      <c r="R85" s="63">
        <f t="shared" si="75"/>
        <v>0.35108715653430084</v>
      </c>
      <c r="S85" s="66">
        <v>6.8593000000000002</v>
      </c>
      <c r="T85" s="61">
        <v>61.707099999999997</v>
      </c>
      <c r="U85" s="67">
        <f t="shared" si="76"/>
        <v>1.0637316285173366</v>
      </c>
      <c r="V85" s="67">
        <f t="shared" si="77"/>
        <v>0.12489406200638932</v>
      </c>
    </row>
    <row r="86" spans="2:22" s="66" customFormat="1" x14ac:dyDescent="0.2">
      <c r="B86" s="60" t="s">
        <v>45</v>
      </c>
      <c r="C86" s="60">
        <v>0.05</v>
      </c>
      <c r="D86" s="61">
        <v>54.038499999999999</v>
      </c>
      <c r="E86" s="61">
        <v>5.8</v>
      </c>
      <c r="F86" s="63">
        <f t="shared" si="68"/>
        <v>2.7019250000000001</v>
      </c>
      <c r="G86" s="64">
        <f t="shared" si="57"/>
        <v>16887031.25</v>
      </c>
      <c r="H86" s="64">
        <f t="shared" si="69"/>
        <v>1812500</v>
      </c>
      <c r="I86" s="66">
        <v>2.7557999999999998</v>
      </c>
      <c r="J86" s="66">
        <v>6.0600000000000001E-2</v>
      </c>
      <c r="K86" s="66">
        <v>0.95330000000000004</v>
      </c>
      <c r="L86" s="60">
        <v>0.02</v>
      </c>
      <c r="M86" s="66">
        <f t="shared" si="70"/>
        <v>4.8310912504837322E-2</v>
      </c>
      <c r="N86" s="66">
        <f t="shared" si="71"/>
        <v>1.9773284521818362E-3</v>
      </c>
      <c r="O86" s="64">
        <f t="shared" si="72"/>
        <v>152136.31902035704</v>
      </c>
      <c r="P86" s="64">
        <f t="shared" si="73"/>
        <v>17475.901437549019</v>
      </c>
      <c r="Q86" s="63">
        <f t="shared" si="74"/>
        <v>2.8736281772088605</v>
      </c>
      <c r="R86" s="63">
        <f t="shared" si="75"/>
        <v>0.33009371540234228</v>
      </c>
      <c r="S86" s="66">
        <v>6.7939999999999996</v>
      </c>
      <c r="T86" s="61">
        <v>62.160299999999999</v>
      </c>
      <c r="U86" s="67">
        <f t="shared" si="76"/>
        <v>0.95899672123785107</v>
      </c>
      <c r="V86" s="67">
        <f t="shared" si="77"/>
        <v>0.1121603144511109</v>
      </c>
    </row>
    <row r="87" spans="2:22" s="66" customFormat="1" x14ac:dyDescent="0.2">
      <c r="B87" s="60" t="s">
        <v>45</v>
      </c>
      <c r="C87" s="60">
        <v>0.05</v>
      </c>
      <c r="D87" s="61">
        <v>53.769199999999998</v>
      </c>
      <c r="E87" s="61">
        <v>5.8</v>
      </c>
      <c r="F87" s="63">
        <f t="shared" si="68"/>
        <v>2.6884600000000001</v>
      </c>
      <c r="G87" s="64">
        <f t="shared" si="57"/>
        <v>16802875</v>
      </c>
      <c r="H87" s="64">
        <f t="shared" si="69"/>
        <v>1812500</v>
      </c>
      <c r="I87" s="66">
        <v>2.2507000000000001</v>
      </c>
      <c r="J87" s="66">
        <v>3.27E-2</v>
      </c>
      <c r="K87" s="66">
        <v>1.1238999999999999</v>
      </c>
      <c r="L87" s="60">
        <v>0.02</v>
      </c>
      <c r="M87" s="66">
        <f t="shared" si="70"/>
        <v>3.4998080505315277E-2</v>
      </c>
      <c r="N87" s="66">
        <f t="shared" si="71"/>
        <v>1.2235385822662224E-3</v>
      </c>
      <c r="O87" s="64">
        <f t="shared" si="72"/>
        <v>110471.17236870478</v>
      </c>
      <c r="P87" s="64">
        <f t="shared" si="73"/>
        <v>12526.580668914761</v>
      </c>
      <c r="Q87" s="63">
        <f t="shared" si="74"/>
        <v>2.0866356944361804</v>
      </c>
      <c r="R87" s="63">
        <f t="shared" si="75"/>
        <v>0.23660842727144354</v>
      </c>
      <c r="S87" s="66">
        <v>6.7282000000000002</v>
      </c>
      <c r="T87" s="61">
        <v>62.618099999999998</v>
      </c>
      <c r="U87" s="67">
        <f t="shared" si="76"/>
        <v>1.0786262336071801</v>
      </c>
      <c r="V87" s="67">
        <f t="shared" si="77"/>
        <v>0.12330778882004882</v>
      </c>
    </row>
    <row r="88" spans="2:22" s="66" customFormat="1" x14ac:dyDescent="0.2">
      <c r="B88" s="60" t="s">
        <v>45</v>
      </c>
      <c r="C88" s="60">
        <v>0.05</v>
      </c>
      <c r="D88" s="61">
        <v>53.5</v>
      </c>
      <c r="E88" s="61">
        <v>5.8</v>
      </c>
      <c r="F88" s="63">
        <f t="shared" si="68"/>
        <v>2.6750000000000003</v>
      </c>
      <c r="G88" s="64">
        <f t="shared" si="57"/>
        <v>16718750.000000002</v>
      </c>
      <c r="H88" s="64">
        <f t="shared" si="69"/>
        <v>1812500.0000000002</v>
      </c>
      <c r="I88" s="66">
        <v>1.8885000000000001</v>
      </c>
      <c r="J88" s="66">
        <v>7.8799999999999995E-2</v>
      </c>
      <c r="K88" s="66">
        <v>1.232</v>
      </c>
      <c r="L88" s="60">
        <v>0.02</v>
      </c>
      <c r="M88" s="66">
        <f t="shared" si="70"/>
        <v>2.9212524268476425E-2</v>
      </c>
      <c r="N88" s="66">
        <f t="shared" si="71"/>
        <v>9.3446824199144352E-4</v>
      </c>
      <c r="O88" s="64">
        <f t="shared" si="72"/>
        <v>92571.332628398042</v>
      </c>
      <c r="P88" s="64">
        <f t="shared" si="73"/>
        <v>10463.535196468763</v>
      </c>
      <c r="Q88" s="63">
        <f t="shared" si="74"/>
        <v>1.7485344167367665</v>
      </c>
      <c r="R88" s="63">
        <f t="shared" si="75"/>
        <v>0.19764057502775464</v>
      </c>
      <c r="S88" s="66">
        <v>6.6619999999999999</v>
      </c>
      <c r="T88" s="61">
        <v>63.180399999999999</v>
      </c>
      <c r="U88" s="67">
        <f t="shared" si="76"/>
        <v>1.0800473710574408</v>
      </c>
      <c r="V88" s="67">
        <f t="shared" si="77"/>
        <v>0.13013267548383656</v>
      </c>
    </row>
    <row r="89" spans="2:22" s="66" customFormat="1" x14ac:dyDescent="0.2">
      <c r="B89" s="60" t="s">
        <v>45</v>
      </c>
      <c r="C89" s="60">
        <v>0.05</v>
      </c>
      <c r="D89" s="61">
        <v>53.230800000000002</v>
      </c>
      <c r="E89" s="61">
        <v>5.8</v>
      </c>
      <c r="F89" s="63">
        <f t="shared" si="68"/>
        <v>2.6615400000000005</v>
      </c>
      <c r="G89" s="64">
        <f t="shared" si="57"/>
        <v>16634625.000000002</v>
      </c>
      <c r="H89" s="64">
        <f t="shared" si="69"/>
        <v>1812500</v>
      </c>
      <c r="I89" s="66">
        <v>1.5065999999999999</v>
      </c>
      <c r="J89" s="66">
        <v>2.3099999999999999E-2</v>
      </c>
      <c r="K89" s="66">
        <v>1.3262</v>
      </c>
      <c r="L89" s="60">
        <v>0.02</v>
      </c>
      <c r="M89" s="66">
        <f t="shared" si="70"/>
        <v>2.5260996833985971E-2</v>
      </c>
      <c r="N89" s="66">
        <f t="shared" si="71"/>
        <v>7.5220077861031735E-4</v>
      </c>
      <c r="O89" s="64">
        <f t="shared" si="72"/>
        <v>80232.515662483711</v>
      </c>
      <c r="P89" s="64">
        <f t="shared" si="73"/>
        <v>9062.668926542543</v>
      </c>
      <c r="Q89" s="63">
        <f t="shared" si="74"/>
        <v>1.5154725657928789</v>
      </c>
      <c r="R89" s="63">
        <f t="shared" si="75"/>
        <v>0.17118030037615875</v>
      </c>
      <c r="S89" s="66">
        <v>6.5955000000000004</v>
      </c>
      <c r="T89" s="61">
        <v>63.645200000000003</v>
      </c>
      <c r="U89" s="67">
        <f t="shared" si="76"/>
        <v>0.99414534713913683</v>
      </c>
      <c r="V89" s="67">
        <f t="shared" si="77"/>
        <v>0.11332355705645512</v>
      </c>
    </row>
    <row r="90" spans="2:22" s="66" customFormat="1" x14ac:dyDescent="0.2">
      <c r="B90" s="60" t="s">
        <v>45</v>
      </c>
      <c r="C90" s="60">
        <v>0.05</v>
      </c>
      <c r="D90" s="61">
        <v>52.961500000000001</v>
      </c>
      <c r="E90" s="61">
        <v>5.8</v>
      </c>
      <c r="F90" s="63">
        <f t="shared" si="68"/>
        <v>2.6480750000000004</v>
      </c>
      <c r="G90" s="64">
        <f t="shared" si="57"/>
        <v>16550468.750000002</v>
      </c>
      <c r="H90" s="64">
        <f t="shared" si="69"/>
        <v>1812500.0000000002</v>
      </c>
      <c r="I90" s="66">
        <v>1.2504999999999999</v>
      </c>
      <c r="J90" s="66">
        <v>2.2499999999999999E-2</v>
      </c>
      <c r="K90" s="66">
        <v>1.4674</v>
      </c>
      <c r="L90" s="60">
        <v>0.02</v>
      </c>
      <c r="M90" s="66">
        <f t="shared" si="70"/>
        <v>2.0681657039614776E-2</v>
      </c>
      <c r="N90" s="66">
        <f t="shared" si="71"/>
        <v>5.5789291995599066E-4</v>
      </c>
      <c r="O90" s="64">
        <f t="shared" si="72"/>
        <v>65925.269429332897</v>
      </c>
      <c r="P90" s="64">
        <f t="shared" si="73"/>
        <v>7435.5036432695315</v>
      </c>
      <c r="Q90" s="63">
        <f t="shared" si="74"/>
        <v>1.2452300216154679</v>
      </c>
      <c r="R90" s="63">
        <f t="shared" si="75"/>
        <v>0.14044557485434764</v>
      </c>
      <c r="S90" s="66">
        <v>6.5286</v>
      </c>
      <c r="T90" s="61">
        <v>64.2</v>
      </c>
      <c r="U90" s="67">
        <f t="shared" si="76"/>
        <v>1.0042321324518784</v>
      </c>
      <c r="V90" s="67">
        <f t="shared" si="77"/>
        <v>0.11469638959124569</v>
      </c>
    </row>
    <row r="91" spans="2:22" s="22" customFormat="1" x14ac:dyDescent="0.2">
      <c r="B91" s="55" t="s">
        <v>45</v>
      </c>
      <c r="C91" s="55">
        <v>0.25</v>
      </c>
      <c r="D91" s="23">
        <v>52.692300000000003</v>
      </c>
      <c r="E91" s="23">
        <v>5.8</v>
      </c>
      <c r="F91" s="24">
        <f t="shared" si="68"/>
        <v>13.173075000000001</v>
      </c>
      <c r="G91" s="25">
        <f t="shared" si="57"/>
        <v>82331718.75</v>
      </c>
      <c r="H91" s="25">
        <f t="shared" si="69"/>
        <v>9062500</v>
      </c>
      <c r="I91" s="22">
        <v>26.6815</v>
      </c>
      <c r="J91" s="22">
        <v>1.5434000000000001</v>
      </c>
      <c r="K91" s="22">
        <v>0.42849999999999999</v>
      </c>
      <c r="L91" s="55">
        <v>0.02</v>
      </c>
      <c r="M91" s="22">
        <f t="shared" si="70"/>
        <v>0.21735939600118781</v>
      </c>
      <c r="N91" s="22">
        <f t="shared" si="71"/>
        <v>1.7905332985904267E-2</v>
      </c>
      <c r="O91" s="25">
        <f t="shared" si="72"/>
        <v>3195519.3527825992</v>
      </c>
      <c r="P91" s="25">
        <f t="shared" si="73"/>
        <v>439334.23531239148</v>
      </c>
      <c r="Q91" s="24">
        <f t="shared" si="74"/>
        <v>60.358594923961427</v>
      </c>
      <c r="R91" s="24">
        <f t="shared" si="75"/>
        <v>8.2983685022461078</v>
      </c>
      <c r="S91" s="69">
        <v>7.1778000000000004</v>
      </c>
      <c r="T91" s="23">
        <v>59.521599999999999</v>
      </c>
      <c r="U91" s="59">
        <f t="shared" si="76"/>
        <v>0.44204972023641093</v>
      </c>
      <c r="V91" s="59">
        <f t="shared" si="77"/>
        <v>6.5935174734268659E-2</v>
      </c>
    </row>
    <row r="92" spans="2:22" s="22" customFormat="1" x14ac:dyDescent="0.2">
      <c r="B92" s="55" t="s">
        <v>45</v>
      </c>
      <c r="C92" s="55">
        <v>0.25</v>
      </c>
      <c r="D92" s="23">
        <v>52.423099999999998</v>
      </c>
      <c r="E92" s="23">
        <v>5.8</v>
      </c>
      <c r="F92" s="24">
        <f t="shared" si="68"/>
        <v>13.105775</v>
      </c>
      <c r="G92" s="25">
        <f t="shared" si="57"/>
        <v>81911093.75</v>
      </c>
      <c r="H92" s="25">
        <f t="shared" si="69"/>
        <v>9062500</v>
      </c>
      <c r="I92" s="22">
        <v>23.6173</v>
      </c>
      <c r="J92" s="22">
        <v>0.69440000000000002</v>
      </c>
      <c r="K92" s="22">
        <v>0.51590000000000003</v>
      </c>
      <c r="L92" s="55">
        <v>0.02</v>
      </c>
      <c r="M92" s="22">
        <f t="shared" si="70"/>
        <v>0.1555551102694005</v>
      </c>
      <c r="N92" s="22">
        <f t="shared" si="71"/>
        <v>1.1069990121630692E-2</v>
      </c>
      <c r="O92" s="25">
        <f t="shared" si="72"/>
        <v>2291730.416562818</v>
      </c>
      <c r="P92" s="25">
        <f t="shared" si="73"/>
        <v>301475.35235006997</v>
      </c>
      <c r="Q92" s="24">
        <f t="shared" si="74"/>
        <v>43.287369787882874</v>
      </c>
      <c r="R92" s="24">
        <f t="shared" si="75"/>
        <v>5.6944197994642494</v>
      </c>
      <c r="S92" s="66">
        <v>7.1146000000000003</v>
      </c>
      <c r="T92" s="23">
        <v>59.953600000000002</v>
      </c>
      <c r="U92" s="59">
        <f t="shared" si="76"/>
        <v>0.54559332469793587</v>
      </c>
      <c r="V92" s="59">
        <f t="shared" si="77"/>
        <v>7.3543239243418504E-2</v>
      </c>
    </row>
    <row r="93" spans="2:22" s="22" customFormat="1" x14ac:dyDescent="0.2">
      <c r="B93" s="55" t="s">
        <v>45</v>
      </c>
      <c r="C93" s="55">
        <v>0.25</v>
      </c>
      <c r="D93" s="23">
        <v>52.153799999999997</v>
      </c>
      <c r="E93" s="23">
        <v>5.8</v>
      </c>
      <c r="F93" s="24">
        <f t="shared" si="68"/>
        <v>13.038449999999999</v>
      </c>
      <c r="G93" s="25">
        <f t="shared" si="57"/>
        <v>81490312.5</v>
      </c>
      <c r="H93" s="25">
        <f t="shared" si="69"/>
        <v>9062500</v>
      </c>
      <c r="I93" s="22">
        <v>20.380800000000001</v>
      </c>
      <c r="J93" s="22">
        <v>0.50260000000000005</v>
      </c>
      <c r="K93" s="22">
        <v>0.59709999999999996</v>
      </c>
      <c r="L93" s="55">
        <v>0.02</v>
      </c>
      <c r="M93" s="22">
        <f t="shared" si="70"/>
        <v>0.11857657558016677</v>
      </c>
      <c r="N93" s="22">
        <f t="shared" si="71"/>
        <v>7.4527384396247389E-3</v>
      </c>
      <c r="O93" s="25">
        <f t="shared" si="72"/>
        <v>1750396.8084283092</v>
      </c>
      <c r="P93" s="25">
        <f t="shared" si="73"/>
        <v>223598.35315815202</v>
      </c>
      <c r="Q93" s="24">
        <f t="shared" si="74"/>
        <v>33.062385250184718</v>
      </c>
      <c r="R93" s="24">
        <f t="shared" si="75"/>
        <v>4.2234394268917912</v>
      </c>
      <c r="S93" s="66">
        <v>7.0518000000000001</v>
      </c>
      <c r="T93" s="23">
        <v>60.382399999999997</v>
      </c>
      <c r="U93" s="59">
        <f t="shared" si="76"/>
        <v>0.61643465363365257</v>
      </c>
      <c r="V93" s="59">
        <f t="shared" si="77"/>
        <v>8.0198207838707472E-2</v>
      </c>
    </row>
    <row r="94" spans="2:22" s="22" customFormat="1" x14ac:dyDescent="0.2">
      <c r="B94" s="55" t="s">
        <v>45</v>
      </c>
      <c r="C94" s="55">
        <v>0.25</v>
      </c>
      <c r="D94" s="23">
        <v>51.884599999999999</v>
      </c>
      <c r="E94" s="23">
        <v>5.8</v>
      </c>
      <c r="F94" s="24">
        <f t="shared" si="68"/>
        <v>12.97115</v>
      </c>
      <c r="G94" s="25">
        <f t="shared" si="57"/>
        <v>81069687.5</v>
      </c>
      <c r="H94" s="25">
        <f t="shared" si="69"/>
        <v>9062500</v>
      </c>
      <c r="I94" s="22">
        <v>18.867100000000001</v>
      </c>
      <c r="J94" s="22">
        <v>0.40899999999999997</v>
      </c>
      <c r="K94" s="22">
        <v>0.68240000000000001</v>
      </c>
      <c r="L94" s="55">
        <v>0.02</v>
      </c>
      <c r="M94" s="22">
        <f t="shared" si="70"/>
        <v>9.2112680809244729E-2</v>
      </c>
      <c r="N94" s="22">
        <f t="shared" si="71"/>
        <v>5.1426551252453144E-3</v>
      </c>
      <c r="O94" s="25">
        <f t="shared" si="72"/>
        <v>1362568.8131584905</v>
      </c>
      <c r="P94" s="25">
        <f t="shared" si="73"/>
        <v>170256.91166609607</v>
      </c>
      <c r="Q94" s="24">
        <f t="shared" si="74"/>
        <v>25.736892808313225</v>
      </c>
      <c r="R94" s="24">
        <f t="shared" si="75"/>
        <v>3.2158991480711947</v>
      </c>
      <c r="S94" s="66">
        <v>6.9878</v>
      </c>
      <c r="T94" s="23">
        <v>60.821800000000003</v>
      </c>
      <c r="U94" s="59">
        <f t="shared" si="76"/>
        <v>0.73307606091073174</v>
      </c>
      <c r="V94" s="59">
        <f t="shared" si="77"/>
        <v>9.2968260477265516E-2</v>
      </c>
    </row>
    <row r="95" spans="2:22" s="22" customFormat="1" x14ac:dyDescent="0.2">
      <c r="B95" s="55" t="s">
        <v>45</v>
      </c>
      <c r="C95" s="55">
        <v>0.25</v>
      </c>
      <c r="D95" s="23">
        <v>51.615400000000001</v>
      </c>
      <c r="E95" s="23">
        <v>5.8</v>
      </c>
      <c r="F95" s="24">
        <f t="shared" si="68"/>
        <v>12.90385</v>
      </c>
      <c r="G95" s="25">
        <f t="shared" si="57"/>
        <v>80649062.5</v>
      </c>
      <c r="H95" s="25">
        <f t="shared" si="69"/>
        <v>9062500</v>
      </c>
      <c r="I95" s="22">
        <v>16.786300000000001</v>
      </c>
      <c r="J95" s="22">
        <v>0.42070000000000002</v>
      </c>
      <c r="K95" s="22">
        <v>0.7661</v>
      </c>
      <c r="L95" s="55">
        <v>0.02</v>
      </c>
      <c r="M95" s="22">
        <f t="shared" si="70"/>
        <v>7.3807189099640125E-2</v>
      </c>
      <c r="N95" s="22">
        <f t="shared" si="71"/>
        <v>3.7078104469939412E-3</v>
      </c>
      <c r="O95" s="25">
        <f t="shared" si="72"/>
        <v>1094045.1018194475</v>
      </c>
      <c r="P95" s="25">
        <f t="shared" si="73"/>
        <v>134663.65962962346</v>
      </c>
      <c r="Q95" s="24">
        <f t="shared" si="74"/>
        <v>20.664880364990463</v>
      </c>
      <c r="R95" s="24">
        <f t="shared" si="75"/>
        <v>2.5435956992358228</v>
      </c>
      <c r="S95" s="66">
        <v>6.9234</v>
      </c>
      <c r="T95" s="23">
        <v>61.265500000000003</v>
      </c>
      <c r="U95" s="59">
        <f t="shared" si="76"/>
        <v>0.81231053379039231</v>
      </c>
      <c r="V95" s="59">
        <f t="shared" si="77"/>
        <v>0.1020370934392841</v>
      </c>
    </row>
    <row r="96" spans="2:22" s="22" customFormat="1" x14ac:dyDescent="0.2">
      <c r="B96" s="55" t="s">
        <v>45</v>
      </c>
      <c r="C96" s="55">
        <v>0.25</v>
      </c>
      <c r="D96" s="23">
        <v>51.346200000000003</v>
      </c>
      <c r="E96" s="23">
        <v>5.8</v>
      </c>
      <c r="F96" s="24">
        <f t="shared" si="68"/>
        <v>12.836550000000001</v>
      </c>
      <c r="G96" s="25">
        <f t="shared" si="57"/>
        <v>80228437.5</v>
      </c>
      <c r="H96" s="25">
        <f t="shared" si="69"/>
        <v>9062499.9999999981</v>
      </c>
      <c r="I96" s="22">
        <v>15.0364</v>
      </c>
      <c r="J96" s="22">
        <v>0.2641</v>
      </c>
      <c r="K96" s="22">
        <v>0.9224</v>
      </c>
      <c r="L96" s="55">
        <v>0.02</v>
      </c>
      <c r="M96" s="22">
        <f t="shared" si="70"/>
        <v>5.1515701352146781E-2</v>
      </c>
      <c r="N96" s="22">
        <f t="shared" si="71"/>
        <v>2.1754282709978983E-3</v>
      </c>
      <c r="O96" s="25">
        <f t="shared" si="72"/>
        <v>765110.81768552202</v>
      </c>
      <c r="P96" s="25">
        <f t="shared" si="73"/>
        <v>92267.764863223216</v>
      </c>
      <c r="Q96" s="24">
        <f t="shared" si="74"/>
        <v>14.451802295112923</v>
      </c>
      <c r="R96" s="24">
        <f t="shared" si="75"/>
        <v>1.7428004743795704</v>
      </c>
      <c r="S96" s="66">
        <v>6.8593000000000002</v>
      </c>
      <c r="T96" s="23">
        <v>61.707099999999997</v>
      </c>
      <c r="U96" s="59">
        <f t="shared" si="76"/>
        <v>1.0404515432019692</v>
      </c>
      <c r="V96" s="59">
        <f t="shared" si="77"/>
        <v>0.12679602497249304</v>
      </c>
    </row>
    <row r="97" spans="2:22" s="22" customFormat="1" x14ac:dyDescent="0.2">
      <c r="B97" s="55" t="s">
        <v>45</v>
      </c>
      <c r="C97" s="55">
        <v>0.25</v>
      </c>
      <c r="D97" s="23">
        <v>51.076900000000002</v>
      </c>
      <c r="E97" s="23">
        <v>5.8</v>
      </c>
      <c r="F97" s="24">
        <f t="shared" si="68"/>
        <v>12.769225</v>
      </c>
      <c r="G97" s="25">
        <f t="shared" si="57"/>
        <v>79807656.25</v>
      </c>
      <c r="H97" s="25">
        <f t="shared" si="69"/>
        <v>9062500</v>
      </c>
      <c r="I97" s="22">
        <v>13.4283</v>
      </c>
      <c r="J97" s="22">
        <v>0.29699999999999999</v>
      </c>
      <c r="K97" s="22">
        <v>0.95330000000000004</v>
      </c>
      <c r="L97" s="55">
        <v>0.02</v>
      </c>
      <c r="M97" s="22">
        <f t="shared" si="70"/>
        <v>4.8310912504837322E-2</v>
      </c>
      <c r="N97" s="22">
        <f t="shared" si="71"/>
        <v>1.9773284521818362E-3</v>
      </c>
      <c r="O97" s="25">
        <f t="shared" si="72"/>
        <v>718992.15864345559</v>
      </c>
      <c r="P97" s="25">
        <f t="shared" si="73"/>
        <v>86786.176849824216</v>
      </c>
      <c r="Q97" s="24">
        <f t="shared" si="74"/>
        <v>13.580689605048184</v>
      </c>
      <c r="R97" s="24">
        <f t="shared" si="75"/>
        <v>1.6392614517938722</v>
      </c>
      <c r="S97" s="66">
        <v>6.7939999999999996</v>
      </c>
      <c r="T97" s="23">
        <v>62.160299999999999</v>
      </c>
      <c r="U97" s="59">
        <f t="shared" si="76"/>
        <v>0.98877894941420819</v>
      </c>
      <c r="V97" s="59">
        <f t="shared" si="77"/>
        <v>0.1213379478366248</v>
      </c>
    </row>
    <row r="98" spans="2:22" s="66" customFormat="1" x14ac:dyDescent="0.2">
      <c r="B98" s="60" t="s">
        <v>45</v>
      </c>
      <c r="C98" s="60">
        <v>0.25</v>
      </c>
      <c r="D98" s="61">
        <v>50.807699999999997</v>
      </c>
      <c r="E98" s="61">
        <v>5.8</v>
      </c>
      <c r="F98" s="63">
        <f t="shared" si="68"/>
        <v>12.701924999999999</v>
      </c>
      <c r="G98" s="64">
        <f t="shared" si="57"/>
        <v>79387031.25</v>
      </c>
      <c r="H98" s="64">
        <f t="shared" si="69"/>
        <v>9062500</v>
      </c>
      <c r="I98" s="66">
        <v>10.7677</v>
      </c>
      <c r="J98" s="66">
        <v>0.27329999999999999</v>
      </c>
      <c r="K98" s="66">
        <v>1.1238999999999999</v>
      </c>
      <c r="L98" s="60">
        <v>0.02</v>
      </c>
      <c r="M98" s="66">
        <f t="shared" si="70"/>
        <v>3.4998080505315277E-2</v>
      </c>
      <c r="N98" s="66">
        <f t="shared" si="71"/>
        <v>1.2235385822662224E-3</v>
      </c>
      <c r="O98" s="64">
        <f t="shared" si="72"/>
        <v>521933.20566025161</v>
      </c>
      <c r="P98" s="64">
        <f t="shared" si="73"/>
        <v>62313.203487123967</v>
      </c>
      <c r="Q98" s="63">
        <f t="shared" si="74"/>
        <v>9.8585398678244314</v>
      </c>
      <c r="R98" s="63">
        <f t="shared" si="75"/>
        <v>1.1770034828356046</v>
      </c>
      <c r="S98" s="66">
        <v>6.7282000000000002</v>
      </c>
      <c r="T98" s="61">
        <v>62.618099999999998</v>
      </c>
      <c r="U98" s="67">
        <f t="shared" si="76"/>
        <v>1.0922205665712037</v>
      </c>
      <c r="V98" s="67">
        <f t="shared" si="77"/>
        <v>0.13331359401666004</v>
      </c>
    </row>
    <row r="99" spans="2:22" s="66" customFormat="1" x14ac:dyDescent="0.2">
      <c r="B99" s="60" t="s">
        <v>45</v>
      </c>
      <c r="C99" s="60">
        <v>0.25</v>
      </c>
      <c r="D99" s="61">
        <v>50.538499999999999</v>
      </c>
      <c r="E99" s="61">
        <v>5.8</v>
      </c>
      <c r="F99" s="63">
        <f t="shared" si="68"/>
        <v>12.634625</v>
      </c>
      <c r="G99" s="64">
        <f t="shared" si="57"/>
        <v>78966406.25</v>
      </c>
      <c r="H99" s="64">
        <f t="shared" si="69"/>
        <v>9062500</v>
      </c>
      <c r="I99" s="66">
        <v>9.1440999999999999</v>
      </c>
      <c r="J99" s="66">
        <v>0.1135</v>
      </c>
      <c r="K99" s="66">
        <v>1.232</v>
      </c>
      <c r="L99" s="60">
        <v>0.02</v>
      </c>
      <c r="M99" s="66">
        <f t="shared" si="70"/>
        <v>2.9212524268476425E-2</v>
      </c>
      <c r="N99" s="66">
        <f t="shared" si="71"/>
        <v>9.3446824199144352E-4</v>
      </c>
      <c r="O99" s="64">
        <f t="shared" si="72"/>
        <v>437235.16766731709</v>
      </c>
      <c r="P99" s="64">
        <f t="shared" si="73"/>
        <v>52091.658054004867</v>
      </c>
      <c r="Q99" s="63">
        <f t="shared" si="74"/>
        <v>8.2587202448832731</v>
      </c>
      <c r="R99" s="63">
        <f t="shared" si="75"/>
        <v>0.98393373354515878</v>
      </c>
      <c r="S99" s="66">
        <v>6.6619999999999999</v>
      </c>
      <c r="T99" s="61">
        <v>63.180399999999999</v>
      </c>
      <c r="U99" s="67">
        <f t="shared" si="76"/>
        <v>1.1072054421101463</v>
      </c>
      <c r="V99" s="67">
        <f t="shared" si="77"/>
        <v>0.1326250613927773</v>
      </c>
    </row>
    <row r="100" spans="2:22" s="66" customFormat="1" x14ac:dyDescent="0.2">
      <c r="B100" s="60" t="s">
        <v>45</v>
      </c>
      <c r="C100" s="60">
        <v>0.25</v>
      </c>
      <c r="D100" s="61">
        <v>50.269199999999998</v>
      </c>
      <c r="E100" s="61">
        <v>5.8</v>
      </c>
      <c r="F100" s="63">
        <f t="shared" si="68"/>
        <v>12.567299999999999</v>
      </c>
      <c r="G100" s="64">
        <f t="shared" si="57"/>
        <v>78545625</v>
      </c>
      <c r="H100" s="64">
        <f t="shared" si="69"/>
        <v>9062500</v>
      </c>
      <c r="I100" s="66">
        <v>7.2310999999999996</v>
      </c>
      <c r="J100" s="66">
        <v>7.7100000000000002E-2</v>
      </c>
      <c r="K100" s="66">
        <v>1.3262</v>
      </c>
      <c r="L100" s="60">
        <v>0.02</v>
      </c>
      <c r="M100" s="66">
        <f t="shared" si="70"/>
        <v>2.5260996833985971E-2</v>
      </c>
      <c r="N100" s="66">
        <f t="shared" si="71"/>
        <v>7.5220077861031735E-4</v>
      </c>
      <c r="O100" s="64">
        <f t="shared" si="72"/>
        <v>378843.11116313533</v>
      </c>
      <c r="P100" s="64">
        <f t="shared" si="73"/>
        <v>45142.692931713769</v>
      </c>
      <c r="Q100" s="63">
        <f t="shared" si="74"/>
        <v>7.1557813807377828</v>
      </c>
      <c r="R100" s="63">
        <f t="shared" si="75"/>
        <v>0.85267814575099554</v>
      </c>
      <c r="S100" s="66">
        <v>6.5955000000000004</v>
      </c>
      <c r="T100" s="61">
        <v>63.645200000000003</v>
      </c>
      <c r="U100" s="67">
        <f t="shared" si="76"/>
        <v>1.0105255618156477</v>
      </c>
      <c r="V100" s="67">
        <f t="shared" si="77"/>
        <v>0.12089463906938473</v>
      </c>
    </row>
    <row r="101" spans="2:22" s="66" customFormat="1" x14ac:dyDescent="0.2">
      <c r="B101" s="80" t="s">
        <v>45</v>
      </c>
      <c r="C101" s="80">
        <v>0.25</v>
      </c>
      <c r="D101" s="82">
        <v>50</v>
      </c>
      <c r="E101" s="82">
        <v>5.8</v>
      </c>
      <c r="F101" s="83">
        <f t="shared" si="68"/>
        <v>12.5</v>
      </c>
      <c r="G101" s="84">
        <f t="shared" si="57"/>
        <v>78125000</v>
      </c>
      <c r="H101" s="84">
        <f t="shared" si="69"/>
        <v>9062500</v>
      </c>
      <c r="I101" s="81">
        <v>6.0972</v>
      </c>
      <c r="J101" s="81">
        <v>9.3100000000000002E-2</v>
      </c>
      <c r="K101" s="81">
        <v>1.4674</v>
      </c>
      <c r="L101" s="80">
        <v>0.02</v>
      </c>
      <c r="M101" s="81">
        <f t="shared" si="70"/>
        <v>2.0681657039614776E-2</v>
      </c>
      <c r="N101" s="81">
        <f t="shared" si="71"/>
        <v>5.5789291995599066E-4</v>
      </c>
      <c r="O101" s="84">
        <f t="shared" si="72"/>
        <v>311194.30826795357</v>
      </c>
      <c r="P101" s="84">
        <f t="shared" si="73"/>
        <v>37061.745223318096</v>
      </c>
      <c r="Q101" s="83">
        <f t="shared" si="74"/>
        <v>5.8779963823507071</v>
      </c>
      <c r="R101" s="83">
        <f t="shared" si="75"/>
        <v>0.70004109509190915</v>
      </c>
      <c r="S101" s="66">
        <v>6.5286</v>
      </c>
      <c r="T101" s="82">
        <v>64.2</v>
      </c>
      <c r="U101" s="85">
        <f t="shared" si="76"/>
        <v>1.0372922341884174</v>
      </c>
      <c r="V101" s="85">
        <f t="shared" si="77"/>
        <v>0.12454772602301252</v>
      </c>
    </row>
    <row r="102" spans="2:22" s="66" customFormat="1" x14ac:dyDescent="0.2">
      <c r="B102" s="74" t="s">
        <v>49</v>
      </c>
      <c r="C102" s="87">
        <v>0.05</v>
      </c>
      <c r="D102" s="75">
        <v>28.807700000000001</v>
      </c>
      <c r="E102" s="90">
        <v>2.6</v>
      </c>
      <c r="F102" s="76">
        <f t="shared" ref="F102" si="78">C102*D102</f>
        <v>1.440385</v>
      </c>
      <c r="G102" s="77">
        <f t="shared" si="57"/>
        <v>9002406.25</v>
      </c>
      <c r="H102" s="77">
        <f t="shared" ref="H102" si="79">E102/D102*G102</f>
        <v>812500</v>
      </c>
      <c r="I102" s="78">
        <v>6.9229000000000003</v>
      </c>
      <c r="J102" s="78">
        <v>0.89980000000000004</v>
      </c>
      <c r="K102" s="78">
        <v>0.37980000000000003</v>
      </c>
      <c r="L102" s="74">
        <v>0.02</v>
      </c>
      <c r="M102" s="78">
        <f t="shared" ref="M102" si="80">(1-EXP(-(0.3^2/(2*K102^2))))</f>
        <v>0.2679911276116107</v>
      </c>
      <c r="N102" s="78">
        <f t="shared" ref="N102" si="81">(1-M102)*$C$3*$C$3*L102/K102^3</f>
        <v>2.4050492207937663E-2</v>
      </c>
      <c r="O102" s="77">
        <f t="shared" ref="O102:O113" si="82">M102*G102*T102*$E$3/10000</f>
        <v>363762.20840797405</v>
      </c>
      <c r="P102" s="77">
        <f t="shared" ref="P102" si="83">SQRT((N102/M102)^2 + (H102/G102)^2)*O102</f>
        <v>46298.851739635196</v>
      </c>
      <c r="Q102" s="76">
        <f t="shared" ref="Q102" si="84">O102*0.000000000000160218/$J$3</f>
        <v>6.8709256186552308</v>
      </c>
      <c r="R102" s="76">
        <f t="shared" ref="R102" si="85">P102/O102*Q102</f>
        <v>0.87451626139073757</v>
      </c>
      <c r="S102" s="78">
        <v>8.8741000000000003</v>
      </c>
      <c r="T102" s="75">
        <v>50.259399999999999</v>
      </c>
      <c r="U102" s="79">
        <f t="shared" ref="U102" si="86">I102/Q102</f>
        <v>1.0075643929550997</v>
      </c>
      <c r="V102" s="79">
        <f t="shared" ref="V102" si="87">U102*SQRT((J102/I102)^2 + (R102/Q102)^2)</f>
        <v>0.18329086327824165</v>
      </c>
    </row>
    <row r="103" spans="2:22" s="66" customFormat="1" x14ac:dyDescent="0.2">
      <c r="B103" s="60" t="s">
        <v>49</v>
      </c>
      <c r="C103" s="60">
        <v>0.05</v>
      </c>
      <c r="D103" s="61">
        <v>28.769200000000001</v>
      </c>
      <c r="E103" s="62">
        <v>2.6</v>
      </c>
      <c r="F103" s="63">
        <f t="shared" ref="F103:F123" si="88">C103*D103</f>
        <v>1.4384600000000001</v>
      </c>
      <c r="G103" s="64">
        <f t="shared" si="57"/>
        <v>8990375</v>
      </c>
      <c r="H103" s="64">
        <f t="shared" ref="H103:H123" si="89">E103/D103*G103</f>
        <v>812500</v>
      </c>
      <c r="I103" s="66">
        <v>5.5232999999999999</v>
      </c>
      <c r="J103" s="66">
        <v>0.58560000000000001</v>
      </c>
      <c r="K103" s="66">
        <v>0.42659999999999998</v>
      </c>
      <c r="L103" s="60">
        <v>0.02</v>
      </c>
      <c r="M103" s="66">
        <f t="shared" ref="M103:M123" si="90">(1-EXP(-(0.3^2/(2*K103^2))))</f>
        <v>0.21906991152085487</v>
      </c>
      <c r="N103" s="66">
        <f t="shared" ref="N103:N123" si="91">(1-M103)*$C$3*$C$3*L103/K103^3</f>
        <v>1.8105982982952056E-2</v>
      </c>
      <c r="O103" s="64">
        <f t="shared" si="82"/>
        <v>298382.37935207976</v>
      </c>
      <c r="P103" s="64">
        <f t="shared" ref="P103:P123" si="92">SQRT((N103/M103)^2 + (H103/G103)^2)*O103</f>
        <v>36542.340971009493</v>
      </c>
      <c r="Q103" s="63">
        <f t="shared" ref="Q103:Q123" si="93">O103*0.000000000000160218/$J$3</f>
        <v>5.6359981522494147</v>
      </c>
      <c r="R103" s="63">
        <f t="shared" ref="R103:R123" si="94">P103/O103*Q103</f>
        <v>0.69023032338133294</v>
      </c>
      <c r="S103" s="66">
        <v>8.8209999999999997</v>
      </c>
      <c r="T103" s="61">
        <v>50.5</v>
      </c>
      <c r="U103" s="67">
        <f t="shared" ref="U103:U123" si="95">I103/Q103</f>
        <v>0.9800038699082193</v>
      </c>
      <c r="V103" s="67">
        <f t="shared" ref="V103:V123" si="96">U103*SQRT((J103/I103)^2 + (R103/Q103)^2)</f>
        <v>0.15874685852238118</v>
      </c>
    </row>
    <row r="104" spans="2:22" s="66" customFormat="1" x14ac:dyDescent="0.2">
      <c r="B104" s="60" t="s">
        <v>49</v>
      </c>
      <c r="C104" s="60">
        <v>0.05</v>
      </c>
      <c r="D104" s="61">
        <v>28.730799999999999</v>
      </c>
      <c r="E104" s="62">
        <v>2.6</v>
      </c>
      <c r="F104" s="63">
        <f t="shared" si="88"/>
        <v>1.4365399999999999</v>
      </c>
      <c r="G104" s="64">
        <f t="shared" si="57"/>
        <v>8978375</v>
      </c>
      <c r="H104" s="64">
        <f t="shared" si="89"/>
        <v>812500.00000000012</v>
      </c>
      <c r="I104" s="66">
        <v>4.6878000000000002</v>
      </c>
      <c r="J104" s="66">
        <v>0.1812</v>
      </c>
      <c r="K104" s="66">
        <v>0.49149999999999999</v>
      </c>
      <c r="L104" s="60">
        <v>0.02</v>
      </c>
      <c r="M104" s="66">
        <f t="shared" si="90"/>
        <v>0.16995857856500929</v>
      </c>
      <c r="N104" s="66">
        <f t="shared" si="91"/>
        <v>1.2583507260948153E-2</v>
      </c>
      <c r="O104" s="64">
        <f t="shared" si="82"/>
        <v>232202.56749231671</v>
      </c>
      <c r="P104" s="64">
        <f t="shared" si="92"/>
        <v>27149.941224606351</v>
      </c>
      <c r="Q104" s="63">
        <f t="shared" si="93"/>
        <v>4.385960203735956</v>
      </c>
      <c r="R104" s="63">
        <f t="shared" si="94"/>
        <v>0.51282189956333646</v>
      </c>
      <c r="S104" s="66">
        <v>8.7676999999999996</v>
      </c>
      <c r="T104" s="61">
        <v>50.722999999999999</v>
      </c>
      <c r="U104" s="67">
        <f t="shared" si="95"/>
        <v>1.0688195474293034</v>
      </c>
      <c r="V104" s="67">
        <f t="shared" si="96"/>
        <v>0.1316220105677223</v>
      </c>
    </row>
    <row r="105" spans="2:22" s="66" customFormat="1" x14ac:dyDescent="0.2">
      <c r="B105" s="60" t="s">
        <v>49</v>
      </c>
      <c r="C105" s="60">
        <v>0.05</v>
      </c>
      <c r="D105" s="61">
        <v>28.692299999999999</v>
      </c>
      <c r="E105" s="62">
        <v>2.6</v>
      </c>
      <c r="F105" s="63">
        <f t="shared" si="88"/>
        <v>1.434615</v>
      </c>
      <c r="G105" s="64">
        <f t="shared" si="57"/>
        <v>8966343.75</v>
      </c>
      <c r="H105" s="64">
        <f t="shared" si="89"/>
        <v>812500.00000000012</v>
      </c>
      <c r="I105" s="66">
        <v>3.5632999999999999</v>
      </c>
      <c r="J105" s="66">
        <v>0.20030000000000001</v>
      </c>
      <c r="K105" s="66">
        <v>0.5595</v>
      </c>
      <c r="L105" s="60">
        <v>0.02</v>
      </c>
      <c r="M105" s="66">
        <f t="shared" si="90"/>
        <v>0.13389703688670385</v>
      </c>
      <c r="N105" s="66">
        <f t="shared" si="91"/>
        <v>8.9010605820021797E-3</v>
      </c>
      <c r="O105" s="64">
        <f t="shared" si="82"/>
        <v>183686.72955439033</v>
      </c>
      <c r="P105" s="64">
        <f t="shared" si="92"/>
        <v>20643.769770303734</v>
      </c>
      <c r="Q105" s="63">
        <f t="shared" si="93"/>
        <v>3.4695683793704086</v>
      </c>
      <c r="R105" s="63">
        <f t="shared" si="94"/>
        <v>0.38993002379543229</v>
      </c>
      <c r="S105" s="66">
        <v>8.7141999999999999</v>
      </c>
      <c r="T105" s="61">
        <v>51</v>
      </c>
      <c r="U105" s="67">
        <f t="shared" si="95"/>
        <v>1.0270153547590839</v>
      </c>
      <c r="V105" s="67">
        <f t="shared" si="96"/>
        <v>0.12905434850344888</v>
      </c>
    </row>
    <row r="106" spans="2:22" s="66" customFormat="1" x14ac:dyDescent="0.2">
      <c r="B106" s="60" t="s">
        <v>49</v>
      </c>
      <c r="C106" s="60">
        <v>0.05</v>
      </c>
      <c r="D106" s="61">
        <v>28.6538</v>
      </c>
      <c r="E106" s="62">
        <v>2.6</v>
      </c>
      <c r="F106" s="63">
        <f t="shared" si="88"/>
        <v>1.43269</v>
      </c>
      <c r="G106" s="64">
        <f t="shared" si="57"/>
        <v>8954312.5</v>
      </c>
      <c r="H106" s="64">
        <f t="shared" si="89"/>
        <v>812500</v>
      </c>
      <c r="I106" s="66">
        <v>2.8338999999999999</v>
      </c>
      <c r="J106" s="66">
        <v>0.1268</v>
      </c>
      <c r="K106" s="66">
        <v>0.62819999999999998</v>
      </c>
      <c r="L106" s="60">
        <v>0.02</v>
      </c>
      <c r="M106" s="66">
        <f t="shared" si="90"/>
        <v>0.10776823172067695</v>
      </c>
      <c r="N106" s="66">
        <f t="shared" si="91"/>
        <v>6.4782304235990922E-3</v>
      </c>
      <c r="O106" s="64">
        <f t="shared" si="82"/>
        <v>148497.26196156727</v>
      </c>
      <c r="P106" s="64">
        <f t="shared" si="92"/>
        <v>16163.014029622655</v>
      </c>
      <c r="Q106" s="63">
        <f t="shared" si="93"/>
        <v>2.8048918164900911</v>
      </c>
      <c r="R106" s="63">
        <f t="shared" si="94"/>
        <v>0.30529523024630884</v>
      </c>
      <c r="S106" s="66">
        <v>8.6605000000000008</v>
      </c>
      <c r="T106" s="61">
        <v>51.294899999999998</v>
      </c>
      <c r="U106" s="67">
        <f t="shared" si="95"/>
        <v>1.0103419972704004</v>
      </c>
      <c r="V106" s="67">
        <f t="shared" si="96"/>
        <v>0.11889887755812374</v>
      </c>
    </row>
    <row r="107" spans="2:22" s="66" customFormat="1" x14ac:dyDescent="0.2">
      <c r="B107" s="60" t="s">
        <v>49</v>
      </c>
      <c r="C107" s="60">
        <v>0.05</v>
      </c>
      <c r="D107" s="61">
        <v>28.615400000000001</v>
      </c>
      <c r="E107" s="62">
        <v>2.6</v>
      </c>
      <c r="F107" s="63">
        <f t="shared" si="88"/>
        <v>1.4307700000000001</v>
      </c>
      <c r="G107" s="64">
        <f t="shared" si="57"/>
        <v>8942312.5</v>
      </c>
      <c r="H107" s="64">
        <f t="shared" si="89"/>
        <v>812500</v>
      </c>
      <c r="I107" s="66">
        <v>2.2395</v>
      </c>
      <c r="J107" s="66">
        <v>8.6800000000000002E-2</v>
      </c>
      <c r="K107" s="66">
        <v>0.72889999999999999</v>
      </c>
      <c r="L107" s="60">
        <v>0.02</v>
      </c>
      <c r="M107" s="66">
        <f t="shared" si="90"/>
        <v>8.1210902626436487E-2</v>
      </c>
      <c r="N107" s="66">
        <f t="shared" si="91"/>
        <v>4.2705566523327902E-3</v>
      </c>
      <c r="O107" s="64">
        <f t="shared" si="82"/>
        <v>112199.95016751686</v>
      </c>
      <c r="P107" s="64">
        <f t="shared" si="92"/>
        <v>11778.781208791532</v>
      </c>
      <c r="Q107" s="63">
        <f t="shared" si="93"/>
        <v>2.119289728836308</v>
      </c>
      <c r="R107" s="63">
        <f t="shared" si="94"/>
        <v>0.22248361070332248</v>
      </c>
      <c r="S107" s="66">
        <v>8.6066000000000003</v>
      </c>
      <c r="T107" s="61">
        <v>51.5</v>
      </c>
      <c r="U107" s="67">
        <f t="shared" si="95"/>
        <v>1.0567219618573336</v>
      </c>
      <c r="V107" s="67">
        <f t="shared" si="96"/>
        <v>0.11825417749760503</v>
      </c>
    </row>
    <row r="108" spans="2:22" s="66" customFormat="1" x14ac:dyDescent="0.2">
      <c r="B108" s="60" t="s">
        <v>49</v>
      </c>
      <c r="C108" s="60">
        <v>0.05</v>
      </c>
      <c r="D108" s="61">
        <v>28.576899999999998</v>
      </c>
      <c r="E108" s="62">
        <v>2.6</v>
      </c>
      <c r="F108" s="63">
        <f t="shared" si="88"/>
        <v>1.4288449999999999</v>
      </c>
      <c r="G108" s="64">
        <f t="shared" si="57"/>
        <v>8930281.25</v>
      </c>
      <c r="H108" s="64">
        <f t="shared" si="89"/>
        <v>812500</v>
      </c>
      <c r="I108" s="66">
        <v>1.8900999999999999</v>
      </c>
      <c r="J108" s="66">
        <v>6.6699999999999995E-2</v>
      </c>
      <c r="K108" s="66">
        <v>0.80310000000000004</v>
      </c>
      <c r="L108" s="60">
        <v>0.02</v>
      </c>
      <c r="M108" s="66">
        <f t="shared" si="90"/>
        <v>6.7392384907260627E-2</v>
      </c>
      <c r="N108" s="66">
        <f t="shared" si="91"/>
        <v>3.2408772685975397E-3</v>
      </c>
      <c r="O108" s="64">
        <f t="shared" si="82"/>
        <v>93480.064265117428</v>
      </c>
      <c r="P108" s="64">
        <f t="shared" si="92"/>
        <v>9620.0230335683282</v>
      </c>
      <c r="Q108" s="63">
        <f t="shared" si="93"/>
        <v>1.7656990021139671</v>
      </c>
      <c r="R108" s="63">
        <f t="shared" si="94"/>
        <v>0.18170788824568035</v>
      </c>
      <c r="S108" s="66">
        <v>8.5525000000000002</v>
      </c>
      <c r="T108" s="61">
        <v>51.775199999999998</v>
      </c>
      <c r="U108" s="67">
        <f t="shared" si="95"/>
        <v>1.0704542494145914</v>
      </c>
      <c r="V108" s="67">
        <f t="shared" si="96"/>
        <v>0.11645719940601452</v>
      </c>
    </row>
    <row r="109" spans="2:22" s="66" customFormat="1" x14ac:dyDescent="0.2">
      <c r="B109" s="60" t="s">
        <v>49</v>
      </c>
      <c r="C109" s="60">
        <v>0.05</v>
      </c>
      <c r="D109" s="61">
        <v>28.538499999999999</v>
      </c>
      <c r="E109" s="62">
        <v>2.6</v>
      </c>
      <c r="F109" s="63">
        <f t="shared" si="88"/>
        <v>1.426925</v>
      </c>
      <c r="G109" s="64">
        <f t="shared" si="57"/>
        <v>8918281.25</v>
      </c>
      <c r="H109" s="64">
        <f t="shared" si="89"/>
        <v>812500.00000000012</v>
      </c>
      <c r="I109" s="66">
        <v>1.5530999999999999</v>
      </c>
      <c r="J109" s="66">
        <v>3.6400000000000002E-2</v>
      </c>
      <c r="K109" s="66">
        <v>0.872</v>
      </c>
      <c r="L109" s="60">
        <v>0.02</v>
      </c>
      <c r="M109" s="66">
        <f t="shared" si="90"/>
        <v>5.746349142967766E-2</v>
      </c>
      <c r="N109" s="66">
        <f t="shared" si="91"/>
        <v>2.5587109732234103E-3</v>
      </c>
      <c r="O109" s="64">
        <f t="shared" si="82"/>
        <v>79974.78633284774</v>
      </c>
      <c r="P109" s="64">
        <f t="shared" si="92"/>
        <v>8109.7853549926376</v>
      </c>
      <c r="Q109" s="63">
        <f t="shared" si="93"/>
        <v>1.5106044431216843</v>
      </c>
      <c r="R109" s="63">
        <f t="shared" si="94"/>
        <v>0.15318175079616775</v>
      </c>
      <c r="S109" s="66">
        <v>8.4981000000000009</v>
      </c>
      <c r="T109" s="61">
        <v>52.018599999999999</v>
      </c>
      <c r="U109" s="67">
        <f t="shared" si="95"/>
        <v>1.0281314920473146</v>
      </c>
      <c r="V109" s="67">
        <f t="shared" si="96"/>
        <v>0.10700532639662123</v>
      </c>
    </row>
    <row r="110" spans="2:22" s="66" customFormat="1" x14ac:dyDescent="0.2">
      <c r="B110" s="60" t="s">
        <v>49</v>
      </c>
      <c r="C110" s="60">
        <v>0.05</v>
      </c>
      <c r="D110" s="61">
        <v>28.5</v>
      </c>
      <c r="E110" s="62">
        <v>2.6</v>
      </c>
      <c r="F110" s="63">
        <f t="shared" si="88"/>
        <v>1.425</v>
      </c>
      <c r="G110" s="64">
        <f t="shared" si="57"/>
        <v>8906250</v>
      </c>
      <c r="H110" s="64">
        <f t="shared" si="89"/>
        <v>812500</v>
      </c>
      <c r="I110" s="66">
        <v>1.3501000000000001</v>
      </c>
      <c r="J110" s="66">
        <v>3.8800000000000001E-2</v>
      </c>
      <c r="K110" s="66">
        <v>0.97130000000000005</v>
      </c>
      <c r="L110" s="60">
        <v>0.02</v>
      </c>
      <c r="M110" s="66">
        <f t="shared" si="90"/>
        <v>4.6578905996852438E-2</v>
      </c>
      <c r="N110" s="66">
        <f t="shared" si="91"/>
        <v>1.8728245563192133E-3</v>
      </c>
      <c r="O110" s="64">
        <f t="shared" si="82"/>
        <v>65088.926562757872</v>
      </c>
      <c r="P110" s="64">
        <f t="shared" si="92"/>
        <v>6489.0785091579592</v>
      </c>
      <c r="Q110" s="63">
        <f t="shared" si="93"/>
        <v>1.2294327521490229</v>
      </c>
      <c r="R110" s="63">
        <f t="shared" si="94"/>
        <v>0.12256901552575118</v>
      </c>
      <c r="S110" s="66">
        <v>8.4419000000000004</v>
      </c>
      <c r="T110" s="61">
        <v>52.3</v>
      </c>
      <c r="U110" s="67">
        <f t="shared" si="95"/>
        <v>1.0981487174797102</v>
      </c>
      <c r="V110" s="67">
        <f t="shared" si="96"/>
        <v>0.11393851093783469</v>
      </c>
    </row>
    <row r="111" spans="2:22" s="66" customFormat="1" x14ac:dyDescent="0.2">
      <c r="B111" s="60" t="s">
        <v>49</v>
      </c>
      <c r="C111" s="60">
        <v>0.05</v>
      </c>
      <c r="D111" s="61">
        <v>28.461500000000001</v>
      </c>
      <c r="E111" s="62">
        <v>2.6</v>
      </c>
      <c r="F111" s="63">
        <f t="shared" si="88"/>
        <v>1.4230750000000001</v>
      </c>
      <c r="G111" s="64">
        <f t="shared" si="57"/>
        <v>8894218.75</v>
      </c>
      <c r="H111" s="64">
        <f t="shared" si="89"/>
        <v>812500</v>
      </c>
      <c r="I111" s="66">
        <v>1.1833</v>
      </c>
      <c r="J111" s="66">
        <v>1.7500000000000002E-2</v>
      </c>
      <c r="K111" s="66">
        <v>1.0815999999999999</v>
      </c>
      <c r="L111" s="60">
        <v>0.02</v>
      </c>
      <c r="M111" s="66">
        <f t="shared" si="90"/>
        <v>3.7735760305573685E-2</v>
      </c>
      <c r="N111" s="66">
        <f t="shared" si="91"/>
        <v>1.3688845311981242E-3</v>
      </c>
      <c r="O111" s="64">
        <f t="shared" si="82"/>
        <v>52962.430861772533</v>
      </c>
      <c r="P111" s="64">
        <f t="shared" si="92"/>
        <v>5205.6993114227871</v>
      </c>
      <c r="Q111" s="63">
        <f t="shared" si="93"/>
        <v>1.0003813332535074</v>
      </c>
      <c r="R111" s="63">
        <f t="shared" si="94"/>
        <v>9.8327896453046293E-2</v>
      </c>
      <c r="S111" s="66">
        <v>8.3870000000000005</v>
      </c>
      <c r="T111" s="61">
        <v>52.6</v>
      </c>
      <c r="U111" s="67">
        <f t="shared" si="95"/>
        <v>1.1828489403651627</v>
      </c>
      <c r="V111" s="67">
        <f t="shared" si="96"/>
        <v>0.11757140412642073</v>
      </c>
    </row>
    <row r="112" spans="2:22" s="66" customFormat="1" x14ac:dyDescent="0.2">
      <c r="B112" s="60" t="s">
        <v>49</v>
      </c>
      <c r="C112" s="60">
        <v>0.05</v>
      </c>
      <c r="D112" s="61">
        <v>28.423100000000002</v>
      </c>
      <c r="E112" s="62">
        <v>2.6</v>
      </c>
      <c r="F112" s="63">
        <f t="shared" si="88"/>
        <v>1.4211550000000002</v>
      </c>
      <c r="G112" s="64">
        <f t="shared" si="57"/>
        <v>8882218.75</v>
      </c>
      <c r="H112" s="64">
        <f t="shared" si="89"/>
        <v>812500</v>
      </c>
      <c r="I112" s="66">
        <v>1.0147999999999999</v>
      </c>
      <c r="J112" s="66">
        <v>2.35E-2</v>
      </c>
      <c r="K112" s="66">
        <v>1.1973</v>
      </c>
      <c r="L112" s="60">
        <v>0.02</v>
      </c>
      <c r="M112" s="66">
        <f t="shared" si="90"/>
        <v>3.0903515690325123E-2</v>
      </c>
      <c r="N112" s="66">
        <f t="shared" si="91"/>
        <v>1.0163202423378675E-3</v>
      </c>
      <c r="O112" s="64">
        <f t="shared" si="82"/>
        <v>43545.212316164587</v>
      </c>
      <c r="P112" s="64">
        <f t="shared" si="92"/>
        <v>4232.8998881147027</v>
      </c>
      <c r="Q112" s="63">
        <f t="shared" si="93"/>
        <v>0.82250411933214407</v>
      </c>
      <c r="R112" s="63">
        <f t="shared" si="94"/>
        <v>7.9953166134925591E-2</v>
      </c>
      <c r="S112" s="66">
        <v>8.3320000000000007</v>
      </c>
      <c r="T112" s="61">
        <v>52.879800000000003</v>
      </c>
      <c r="U112" s="67">
        <f t="shared" si="95"/>
        <v>1.2337932128826248</v>
      </c>
      <c r="V112" s="67">
        <f t="shared" si="96"/>
        <v>0.12328960456387236</v>
      </c>
    </row>
    <row r="113" spans="2:22" s="22" customFormat="1" x14ac:dyDescent="0.2">
      <c r="B113" s="55" t="s">
        <v>49</v>
      </c>
      <c r="C113" s="55">
        <v>0.25</v>
      </c>
      <c r="D113" s="23">
        <v>28.384599999999999</v>
      </c>
      <c r="E113" s="57">
        <v>2.6</v>
      </c>
      <c r="F113" s="24">
        <f t="shared" si="88"/>
        <v>7.0961499999999997</v>
      </c>
      <c r="G113" s="25">
        <f t="shared" si="57"/>
        <v>44350937.5</v>
      </c>
      <c r="H113" s="25">
        <f t="shared" si="89"/>
        <v>4062500</v>
      </c>
      <c r="I113" s="22">
        <v>20.383700000000001</v>
      </c>
      <c r="J113" s="22">
        <v>0.70399999999999996</v>
      </c>
      <c r="K113" s="22">
        <v>0.37980000000000003</v>
      </c>
      <c r="L113" s="55">
        <v>0.02</v>
      </c>
      <c r="M113" s="22">
        <f t="shared" si="90"/>
        <v>0.2679911276116107</v>
      </c>
      <c r="N113" s="22">
        <f t="shared" si="91"/>
        <v>2.4050492207937663E-2</v>
      </c>
      <c r="O113" s="25">
        <f t="shared" si="82"/>
        <v>1792098.0815505891</v>
      </c>
      <c r="P113" s="25">
        <f t="shared" si="92"/>
        <v>229810.19685167909</v>
      </c>
      <c r="Q113" s="24">
        <f t="shared" si="93"/>
        <v>33.850060108110206</v>
      </c>
      <c r="R113" s="24">
        <f t="shared" si="94"/>
        <v>4.3407718902054864</v>
      </c>
      <c r="S113" s="22">
        <v>8.8741000000000003</v>
      </c>
      <c r="T113" s="23">
        <v>50.259399999999999</v>
      </c>
      <c r="U113" s="59">
        <f t="shared" si="95"/>
        <v>0.60217618328885114</v>
      </c>
      <c r="V113" s="59">
        <f t="shared" si="96"/>
        <v>7.9971896165982853E-2</v>
      </c>
    </row>
    <row r="114" spans="2:22" s="22" customFormat="1" x14ac:dyDescent="0.2">
      <c r="B114" s="55" t="s">
        <v>49</v>
      </c>
      <c r="C114" s="55">
        <v>0.25</v>
      </c>
      <c r="D114" s="23">
        <v>28.3462</v>
      </c>
      <c r="E114" s="57">
        <v>2.6</v>
      </c>
      <c r="F114" s="24">
        <f t="shared" si="88"/>
        <v>7.0865499999999999</v>
      </c>
      <c r="G114" s="25">
        <f t="shared" si="57"/>
        <v>44290937.5</v>
      </c>
      <c r="H114" s="25">
        <f t="shared" si="89"/>
        <v>4062500</v>
      </c>
      <c r="I114" s="22">
        <v>18.5746</v>
      </c>
      <c r="J114" s="22">
        <v>0.66210000000000002</v>
      </c>
      <c r="K114" s="22">
        <v>0.42659999999999998</v>
      </c>
      <c r="L114" s="55">
        <v>0.02</v>
      </c>
      <c r="M114" s="22">
        <f t="shared" si="90"/>
        <v>0.21906991152085487</v>
      </c>
      <c r="N114" s="22">
        <f t="shared" si="91"/>
        <v>1.8105982982952056E-2</v>
      </c>
      <c r="O114" s="25">
        <f t="shared" ref="O114:O123" si="97">M114*G114*T114*$E$3/10000</f>
        <v>1469975.981534058</v>
      </c>
      <c r="P114" s="25">
        <f t="shared" si="92"/>
        <v>181493.11534819598</v>
      </c>
      <c r="Q114" s="24">
        <f t="shared" si="93"/>
        <v>27.765654036833205</v>
      </c>
      <c r="R114" s="24">
        <f t="shared" si="94"/>
        <v>3.4281342784703974</v>
      </c>
      <c r="S114" s="22">
        <v>8.8209999999999997</v>
      </c>
      <c r="T114" s="23">
        <v>50.5</v>
      </c>
      <c r="U114" s="59">
        <f t="shared" si="95"/>
        <v>0.668977578390893</v>
      </c>
      <c r="V114" s="59">
        <f t="shared" si="96"/>
        <v>8.596981264300009E-2</v>
      </c>
    </row>
    <row r="115" spans="2:22" s="22" customFormat="1" x14ac:dyDescent="0.2">
      <c r="B115" s="55" t="s">
        <v>49</v>
      </c>
      <c r="C115" s="55">
        <v>0.25</v>
      </c>
      <c r="D115" s="23">
        <v>28.307700000000001</v>
      </c>
      <c r="E115" s="57">
        <v>2.6</v>
      </c>
      <c r="F115" s="24">
        <f t="shared" si="88"/>
        <v>7.0769250000000001</v>
      </c>
      <c r="G115" s="25">
        <f t="shared" si="57"/>
        <v>44230781.25</v>
      </c>
      <c r="H115" s="25">
        <f t="shared" si="89"/>
        <v>4062500</v>
      </c>
      <c r="I115" s="22">
        <v>16.7759</v>
      </c>
      <c r="J115" s="22">
        <v>0.65900000000000003</v>
      </c>
      <c r="K115" s="22">
        <v>0.49149999999999999</v>
      </c>
      <c r="L115" s="55">
        <v>0.02</v>
      </c>
      <c r="M115" s="22">
        <f t="shared" si="90"/>
        <v>0.16995857856500929</v>
      </c>
      <c r="N115" s="22">
        <f t="shared" si="91"/>
        <v>1.2583507260948153E-2</v>
      </c>
      <c r="O115" s="25">
        <f t="shared" si="97"/>
        <v>1143915.3486506213</v>
      </c>
      <c r="P115" s="25">
        <f t="shared" si="92"/>
        <v>134951.68116664697</v>
      </c>
      <c r="Q115" s="24">
        <f t="shared" si="93"/>
        <v>21.606854953446533</v>
      </c>
      <c r="R115" s="24">
        <f t="shared" si="94"/>
        <v>2.5490359965281679</v>
      </c>
      <c r="S115" s="22">
        <v>8.7676999999999996</v>
      </c>
      <c r="T115" s="23">
        <v>50.722999999999999</v>
      </c>
      <c r="U115" s="59">
        <f t="shared" si="95"/>
        <v>0.7764156345819343</v>
      </c>
      <c r="V115" s="59">
        <f t="shared" si="96"/>
        <v>9.6540849655995437E-2</v>
      </c>
    </row>
    <row r="116" spans="2:22" s="22" customFormat="1" x14ac:dyDescent="0.2">
      <c r="B116" s="55" t="s">
        <v>49</v>
      </c>
      <c r="C116" s="55">
        <v>0.25</v>
      </c>
      <c r="D116" s="23">
        <v>28.269200000000001</v>
      </c>
      <c r="E116" s="57">
        <v>2.6</v>
      </c>
      <c r="F116" s="24">
        <f t="shared" si="88"/>
        <v>7.0673000000000004</v>
      </c>
      <c r="G116" s="25">
        <f t="shared" si="57"/>
        <v>44170625</v>
      </c>
      <c r="H116" s="25">
        <f t="shared" si="89"/>
        <v>4062500</v>
      </c>
      <c r="I116" s="22">
        <v>14.658099999999999</v>
      </c>
      <c r="J116" s="22">
        <v>0.52510000000000001</v>
      </c>
      <c r="K116" s="22">
        <v>0.5595</v>
      </c>
      <c r="L116" s="55">
        <v>0.02</v>
      </c>
      <c r="M116" s="22">
        <f t="shared" si="90"/>
        <v>0.13389703688670385</v>
      </c>
      <c r="N116" s="22">
        <f t="shared" si="91"/>
        <v>8.9010605820021797E-3</v>
      </c>
      <c r="O116" s="25">
        <f t="shared" si="97"/>
        <v>904890.31815486564</v>
      </c>
      <c r="P116" s="25">
        <f t="shared" si="92"/>
        <v>102688.87036317325</v>
      </c>
      <c r="Q116" s="24">
        <f t="shared" si="93"/>
        <v>17.092028598282109</v>
      </c>
      <c r="R116" s="24">
        <f t="shared" si="94"/>
        <v>1.9396396157177778</v>
      </c>
      <c r="S116" s="22">
        <v>8.7141999999999999</v>
      </c>
      <c r="T116" s="23">
        <v>51</v>
      </c>
      <c r="U116" s="59">
        <f t="shared" si="95"/>
        <v>0.85759861187414932</v>
      </c>
      <c r="V116" s="59">
        <f t="shared" si="96"/>
        <v>0.10205601001052442</v>
      </c>
    </row>
    <row r="117" spans="2:22" s="22" customFormat="1" x14ac:dyDescent="0.2">
      <c r="B117" s="55" t="s">
        <v>49</v>
      </c>
      <c r="C117" s="55">
        <v>0.25</v>
      </c>
      <c r="D117" s="23">
        <v>28.230799999999999</v>
      </c>
      <c r="E117" s="57">
        <v>2.6</v>
      </c>
      <c r="F117" s="24">
        <f t="shared" si="88"/>
        <v>7.0576999999999996</v>
      </c>
      <c r="G117" s="25">
        <f t="shared" si="57"/>
        <v>44110625</v>
      </c>
      <c r="H117" s="25">
        <f t="shared" si="89"/>
        <v>4062500.0000000005</v>
      </c>
      <c r="I117" s="22">
        <v>12.4038</v>
      </c>
      <c r="J117" s="22">
        <v>0.32819999999999999</v>
      </c>
      <c r="K117" s="22">
        <v>0.62819999999999998</v>
      </c>
      <c r="L117" s="55">
        <v>0.02</v>
      </c>
      <c r="M117" s="22">
        <f t="shared" si="90"/>
        <v>0.10776823172067695</v>
      </c>
      <c r="N117" s="22">
        <f t="shared" si="91"/>
        <v>6.4782304235990922E-3</v>
      </c>
      <c r="O117" s="25">
        <f t="shared" si="97"/>
        <v>731525.40029326198</v>
      </c>
      <c r="P117" s="25">
        <f t="shared" si="92"/>
        <v>80453.052063749128</v>
      </c>
      <c r="Q117" s="24">
        <f t="shared" si="93"/>
        <v>13.817423848314791</v>
      </c>
      <c r="R117" s="24">
        <f t="shared" si="94"/>
        <v>1.5196381695149705</v>
      </c>
      <c r="S117" s="22">
        <v>8.6605000000000008</v>
      </c>
      <c r="T117" s="23">
        <v>51.294899999999998</v>
      </c>
      <c r="U117" s="59">
        <f t="shared" si="95"/>
        <v>0.8976926622622784</v>
      </c>
      <c r="V117" s="59">
        <f t="shared" si="96"/>
        <v>0.10154518729174995</v>
      </c>
    </row>
    <row r="118" spans="2:22" s="66" customFormat="1" x14ac:dyDescent="0.2">
      <c r="B118" s="60" t="s">
        <v>49</v>
      </c>
      <c r="C118" s="55">
        <v>0.25</v>
      </c>
      <c r="D118" s="61">
        <v>28.192299999999999</v>
      </c>
      <c r="E118" s="62">
        <v>2.6</v>
      </c>
      <c r="F118" s="63">
        <f t="shared" si="88"/>
        <v>7.0480749999999999</v>
      </c>
      <c r="G118" s="64">
        <f t="shared" si="57"/>
        <v>44050468.75</v>
      </c>
      <c r="H118" s="64">
        <f t="shared" si="89"/>
        <v>4062500.0000000005</v>
      </c>
      <c r="I118" s="66">
        <v>10.382400000000001</v>
      </c>
      <c r="J118" s="66">
        <v>0.31919999999999998</v>
      </c>
      <c r="K118" s="66">
        <v>0.72889999999999999</v>
      </c>
      <c r="L118" s="60">
        <v>0.02</v>
      </c>
      <c r="M118" s="66">
        <f t="shared" si="90"/>
        <v>8.1210902626436487E-2</v>
      </c>
      <c r="N118" s="66">
        <f t="shared" si="91"/>
        <v>4.2705566523327902E-3</v>
      </c>
      <c r="O118" s="64">
        <f t="shared" si="97"/>
        <v>552704.95172314311</v>
      </c>
      <c r="P118" s="64">
        <f t="shared" si="92"/>
        <v>58676.627051554817</v>
      </c>
      <c r="Q118" s="63">
        <f t="shared" si="93"/>
        <v>10.43977225939037</v>
      </c>
      <c r="R118" s="63">
        <f t="shared" si="94"/>
        <v>1.1083139773899853</v>
      </c>
      <c r="S118" s="66">
        <v>8.6066000000000003</v>
      </c>
      <c r="T118" s="61">
        <v>51.5</v>
      </c>
      <c r="U118" s="67">
        <f t="shared" si="95"/>
        <v>0.99450445297417633</v>
      </c>
      <c r="V118" s="67">
        <f t="shared" si="96"/>
        <v>0.10991737373062367</v>
      </c>
    </row>
    <row r="119" spans="2:22" s="66" customFormat="1" x14ac:dyDescent="0.2">
      <c r="B119" s="60" t="s">
        <v>49</v>
      </c>
      <c r="C119" s="55">
        <v>0.25</v>
      </c>
      <c r="D119" s="61">
        <v>28.1538</v>
      </c>
      <c r="E119" s="62">
        <v>2.6</v>
      </c>
      <c r="F119" s="63">
        <f t="shared" si="88"/>
        <v>7.0384500000000001</v>
      </c>
      <c r="G119" s="64">
        <f t="shared" si="57"/>
        <v>43990312.5</v>
      </c>
      <c r="H119" s="64">
        <f t="shared" si="89"/>
        <v>4062500.0000000005</v>
      </c>
      <c r="I119" s="66">
        <v>8.7529000000000003</v>
      </c>
      <c r="J119" s="66">
        <v>0.27800000000000002</v>
      </c>
      <c r="K119" s="66">
        <v>0.80310000000000004</v>
      </c>
      <c r="L119" s="60">
        <v>0.02</v>
      </c>
      <c r="M119" s="66">
        <f t="shared" si="90"/>
        <v>6.7392384907260627E-2</v>
      </c>
      <c r="N119" s="66">
        <f t="shared" si="91"/>
        <v>3.2408772685975397E-3</v>
      </c>
      <c r="O119" s="64">
        <f t="shared" si="97"/>
        <v>460480.14888026047</v>
      </c>
      <c r="P119" s="64">
        <f t="shared" si="92"/>
        <v>47945.506122445127</v>
      </c>
      <c r="Q119" s="63">
        <f t="shared" si="93"/>
        <v>8.6977832735034593</v>
      </c>
      <c r="R119" s="63">
        <f t="shared" si="94"/>
        <v>0.90561910693765713</v>
      </c>
      <c r="S119" s="66">
        <v>8.5525000000000002</v>
      </c>
      <c r="T119" s="61">
        <v>51.775199999999998</v>
      </c>
      <c r="U119" s="67">
        <f t="shared" si="95"/>
        <v>1.0063368705293505</v>
      </c>
      <c r="V119" s="67">
        <f t="shared" si="96"/>
        <v>0.10954692554168567</v>
      </c>
    </row>
    <row r="120" spans="2:22" s="66" customFormat="1" x14ac:dyDescent="0.2">
      <c r="B120" s="60" t="s">
        <v>49</v>
      </c>
      <c r="C120" s="60">
        <v>0.25</v>
      </c>
      <c r="D120" s="61">
        <v>28.115400000000001</v>
      </c>
      <c r="E120" s="62">
        <v>2.6</v>
      </c>
      <c r="F120" s="63">
        <f t="shared" si="88"/>
        <v>7.0288500000000003</v>
      </c>
      <c r="G120" s="64">
        <f t="shared" si="57"/>
        <v>43930312.5</v>
      </c>
      <c r="H120" s="64">
        <f t="shared" si="89"/>
        <v>4062499.9999999995</v>
      </c>
      <c r="I120" s="66">
        <v>7.1275000000000004</v>
      </c>
      <c r="J120" s="66">
        <v>0.13220000000000001</v>
      </c>
      <c r="K120" s="66">
        <v>0.872</v>
      </c>
      <c r="L120" s="60">
        <v>0.02</v>
      </c>
      <c r="M120" s="66">
        <f t="shared" si="90"/>
        <v>5.746349142967766E-2</v>
      </c>
      <c r="N120" s="66">
        <f t="shared" si="91"/>
        <v>2.5587109732234103E-3</v>
      </c>
      <c r="O120" s="64">
        <f t="shared" si="97"/>
        <v>393945.56610588281</v>
      </c>
      <c r="P120" s="64">
        <f t="shared" si="92"/>
        <v>40433.707993307326</v>
      </c>
      <c r="Q120" s="63">
        <f t="shared" si="93"/>
        <v>7.4410442315019019</v>
      </c>
      <c r="R120" s="63">
        <f t="shared" si="94"/>
        <v>0.76373244302733356</v>
      </c>
      <c r="S120" s="66">
        <v>8.4981000000000009</v>
      </c>
      <c r="T120" s="61">
        <v>52.018599999999999</v>
      </c>
      <c r="U120" s="67">
        <f t="shared" si="95"/>
        <v>0.95786287223310651</v>
      </c>
      <c r="V120" s="67">
        <f t="shared" si="96"/>
        <v>9.9905339502052118E-2</v>
      </c>
    </row>
    <row r="121" spans="2:22" s="66" customFormat="1" x14ac:dyDescent="0.2">
      <c r="B121" s="60" t="s">
        <v>49</v>
      </c>
      <c r="C121" s="60">
        <v>0.25</v>
      </c>
      <c r="D121" s="61">
        <v>28.076899999999998</v>
      </c>
      <c r="E121" s="62">
        <v>2.6</v>
      </c>
      <c r="F121" s="63">
        <f t="shared" si="88"/>
        <v>7.0192249999999996</v>
      </c>
      <c r="G121" s="64">
        <f t="shared" si="57"/>
        <v>43870156.25</v>
      </c>
      <c r="H121" s="64">
        <f t="shared" si="89"/>
        <v>4062500.0000000005</v>
      </c>
      <c r="I121" s="66">
        <v>5.8086000000000002</v>
      </c>
      <c r="J121" s="66">
        <v>8.5300000000000001E-2</v>
      </c>
      <c r="K121" s="66">
        <v>0.97130000000000005</v>
      </c>
      <c r="L121" s="60">
        <v>0.02</v>
      </c>
      <c r="M121" s="66">
        <f t="shared" si="90"/>
        <v>4.6578905996852438E-2</v>
      </c>
      <c r="N121" s="66">
        <f t="shared" si="91"/>
        <v>1.8728245563192133E-3</v>
      </c>
      <c r="O121" s="64">
        <f t="shared" si="97"/>
        <v>320613.20740524499</v>
      </c>
      <c r="P121" s="64">
        <f t="shared" si="92"/>
        <v>32367.535008256273</v>
      </c>
      <c r="Q121" s="63">
        <f t="shared" si="93"/>
        <v>6.0559053401426137</v>
      </c>
      <c r="R121" s="63">
        <f t="shared" si="94"/>
        <v>0.61137446485788627</v>
      </c>
      <c r="S121" s="66">
        <v>8.4419000000000004</v>
      </c>
      <c r="T121" s="61">
        <v>52.3</v>
      </c>
      <c r="U121" s="67">
        <f t="shared" si="95"/>
        <v>0.95916294488566267</v>
      </c>
      <c r="V121" s="67">
        <f t="shared" si="96"/>
        <v>9.7851464841300501E-2</v>
      </c>
    </row>
    <row r="122" spans="2:22" s="66" customFormat="1" x14ac:dyDescent="0.2">
      <c r="B122" s="60" t="s">
        <v>49</v>
      </c>
      <c r="C122" s="60">
        <v>0.25</v>
      </c>
      <c r="D122" s="61">
        <v>28.038499999999999</v>
      </c>
      <c r="E122" s="62">
        <v>2.6</v>
      </c>
      <c r="F122" s="63">
        <f t="shared" si="88"/>
        <v>7.0096249999999998</v>
      </c>
      <c r="G122" s="64">
        <f t="shared" si="57"/>
        <v>43810156.25</v>
      </c>
      <c r="H122" s="64">
        <f t="shared" si="89"/>
        <v>4062500.0000000005</v>
      </c>
      <c r="I122" s="66">
        <v>4.8311000000000002</v>
      </c>
      <c r="J122" s="66">
        <v>9.4500000000000001E-2</v>
      </c>
      <c r="K122" s="66">
        <v>1.0815999999999999</v>
      </c>
      <c r="L122" s="60">
        <v>0.02</v>
      </c>
      <c r="M122" s="66">
        <f t="shared" si="90"/>
        <v>3.7735760305573685E-2</v>
      </c>
      <c r="N122" s="66">
        <f t="shared" si="91"/>
        <v>1.3688845311981242E-3</v>
      </c>
      <c r="O122" s="64">
        <f t="shared" si="97"/>
        <v>260876.46781051756</v>
      </c>
      <c r="P122" s="64">
        <f t="shared" si="92"/>
        <v>25976.144422522037</v>
      </c>
      <c r="Q122" s="63">
        <f t="shared" si="93"/>
        <v>4.9275674178150251</v>
      </c>
      <c r="R122" s="63">
        <f t="shared" si="94"/>
        <v>0.49065062851834823</v>
      </c>
      <c r="S122" s="66">
        <v>8.3870000000000005</v>
      </c>
      <c r="T122" s="61">
        <v>52.6</v>
      </c>
      <c r="U122" s="67">
        <f t="shared" si="95"/>
        <v>0.9804229126391536</v>
      </c>
      <c r="V122" s="67">
        <f t="shared" si="96"/>
        <v>9.948912814210488E-2</v>
      </c>
    </row>
    <row r="123" spans="2:22" s="66" customFormat="1" x14ac:dyDescent="0.2">
      <c r="B123" s="80" t="s">
        <v>49</v>
      </c>
      <c r="C123" s="80">
        <v>0.25</v>
      </c>
      <c r="D123" s="82">
        <v>28</v>
      </c>
      <c r="E123" s="91">
        <v>2.6</v>
      </c>
      <c r="F123" s="83">
        <f t="shared" si="88"/>
        <v>7</v>
      </c>
      <c r="G123" s="84">
        <f t="shared" si="57"/>
        <v>43750000</v>
      </c>
      <c r="H123" s="84">
        <f t="shared" si="89"/>
        <v>4062500</v>
      </c>
      <c r="I123" s="81">
        <v>4.0422000000000002</v>
      </c>
      <c r="J123" s="81">
        <v>4.4900000000000002E-2</v>
      </c>
      <c r="K123" s="81">
        <v>1.1973</v>
      </c>
      <c r="L123" s="80">
        <v>0.02</v>
      </c>
      <c r="M123" s="81">
        <f t="shared" si="90"/>
        <v>3.0903515690325123E-2</v>
      </c>
      <c r="N123" s="81">
        <f t="shared" si="91"/>
        <v>1.0163202423378675E-3</v>
      </c>
      <c r="O123" s="84">
        <f t="shared" si="97"/>
        <v>214485.03943141463</v>
      </c>
      <c r="P123" s="84">
        <f t="shared" si="92"/>
        <v>21128.677180437197</v>
      </c>
      <c r="Q123" s="83">
        <f t="shared" si="93"/>
        <v>4.0513025217692702</v>
      </c>
      <c r="R123" s="83">
        <f t="shared" si="94"/>
        <v>0.39908920160431854</v>
      </c>
      <c r="S123" s="81">
        <v>8.3320000000000007</v>
      </c>
      <c r="T123" s="82">
        <v>52.879800000000003</v>
      </c>
      <c r="U123" s="85">
        <f t="shared" si="95"/>
        <v>0.99775318635911325</v>
      </c>
      <c r="V123" s="85">
        <f t="shared" si="96"/>
        <v>9.8910406178477545E-2</v>
      </c>
    </row>
    <row r="124" spans="2:22" s="66" customFormat="1" x14ac:dyDescent="0.2">
      <c r="B124" s="60"/>
      <c r="C124" s="60"/>
      <c r="D124" s="61"/>
      <c r="E124" s="62"/>
      <c r="F124" s="63"/>
      <c r="G124" s="64"/>
      <c r="H124" s="64"/>
      <c r="O124" s="64"/>
      <c r="P124" s="64"/>
      <c r="Q124" s="63"/>
      <c r="R124" s="63"/>
      <c r="U124" s="67"/>
      <c r="V124" s="67"/>
    </row>
    <row r="125" spans="2:22" s="66" customFormat="1" x14ac:dyDescent="0.2">
      <c r="B125" s="60"/>
      <c r="C125" s="60"/>
      <c r="D125" s="61"/>
      <c r="E125" s="62"/>
      <c r="F125" s="63"/>
      <c r="G125" s="64"/>
      <c r="H125" s="64"/>
      <c r="O125" s="64"/>
      <c r="P125" s="64"/>
      <c r="Q125" s="63"/>
      <c r="R125" s="63"/>
      <c r="U125" s="67"/>
      <c r="V125" s="67"/>
    </row>
    <row r="126" spans="2:22" s="66" customFormat="1" x14ac:dyDescent="0.2">
      <c r="B126" s="60"/>
      <c r="C126" s="60"/>
      <c r="D126" s="61"/>
      <c r="E126" s="62"/>
      <c r="F126" s="63"/>
      <c r="G126" s="64"/>
      <c r="H126" s="64"/>
      <c r="O126" s="64"/>
      <c r="P126" s="64"/>
      <c r="Q126" s="63"/>
      <c r="R126" s="63"/>
      <c r="U126" s="67"/>
      <c r="V126" s="67"/>
    </row>
    <row r="127" spans="2:22" s="66" customFormat="1" x14ac:dyDescent="0.2">
      <c r="B127" s="60"/>
      <c r="C127" s="60"/>
      <c r="D127" s="61"/>
      <c r="E127" s="62"/>
      <c r="F127" s="63"/>
      <c r="G127" s="64"/>
      <c r="H127" s="64"/>
      <c r="O127" s="64"/>
      <c r="P127" s="64"/>
      <c r="Q127" s="63"/>
      <c r="R127" s="63"/>
      <c r="U127" s="67"/>
      <c r="V127" s="67"/>
    </row>
    <row r="128" spans="2:22" s="66" customFormat="1" x14ac:dyDescent="0.2">
      <c r="B128" s="60"/>
      <c r="C128" s="60"/>
      <c r="D128" s="61"/>
      <c r="E128" s="62"/>
      <c r="F128" s="63"/>
      <c r="G128" s="64"/>
      <c r="H128" s="64"/>
      <c r="O128" s="64"/>
      <c r="P128" s="64"/>
      <c r="Q128" s="63"/>
      <c r="R128" s="63"/>
      <c r="U128" s="67"/>
      <c r="V128" s="67"/>
    </row>
    <row r="129" spans="2:22" s="66" customFormat="1" x14ac:dyDescent="0.2">
      <c r="B129" s="60"/>
      <c r="C129" s="60"/>
      <c r="D129" s="61"/>
      <c r="E129" s="62"/>
      <c r="F129" s="63"/>
      <c r="G129" s="64"/>
      <c r="H129" s="64"/>
      <c r="O129" s="64"/>
      <c r="P129" s="64"/>
      <c r="Q129" s="63"/>
      <c r="R129" s="63"/>
      <c r="U129" s="67"/>
      <c r="V129" s="67"/>
    </row>
    <row r="130" spans="2:22" s="66" customFormat="1" x14ac:dyDescent="0.2">
      <c r="B130" s="60"/>
      <c r="C130" s="60"/>
      <c r="D130" s="61"/>
      <c r="E130" s="62"/>
      <c r="F130" s="63"/>
      <c r="G130" s="64"/>
      <c r="H130" s="64"/>
      <c r="O130" s="64"/>
      <c r="P130" s="64"/>
      <c r="Q130" s="63"/>
      <c r="R130" s="63"/>
      <c r="U130" s="67"/>
      <c r="V130" s="67"/>
    </row>
    <row r="131" spans="2:22" s="66" customFormat="1" x14ac:dyDescent="0.2">
      <c r="B131" s="60"/>
      <c r="C131" s="60"/>
      <c r="D131" s="61"/>
      <c r="E131" s="62"/>
      <c r="F131" s="63"/>
      <c r="G131" s="64"/>
      <c r="H131" s="64"/>
      <c r="O131" s="64"/>
      <c r="P131" s="64"/>
      <c r="Q131" s="63"/>
      <c r="R131" s="63"/>
      <c r="U131" s="67"/>
      <c r="V131" s="67"/>
    </row>
    <row r="132" spans="2:22" s="66" customFormat="1" x14ac:dyDescent="0.2">
      <c r="B132" s="60"/>
      <c r="C132" s="60"/>
      <c r="D132" s="61"/>
      <c r="E132" s="62"/>
      <c r="F132" s="63"/>
      <c r="G132" s="64"/>
      <c r="H132" s="64"/>
      <c r="O132" s="64"/>
      <c r="P132" s="64"/>
      <c r="Q132" s="63"/>
      <c r="R132" s="63"/>
      <c r="U132" s="67"/>
      <c r="V132" s="67"/>
    </row>
    <row r="133" spans="2:22" s="66" customFormat="1" x14ac:dyDescent="0.2">
      <c r="B133" s="60"/>
      <c r="C133" s="60"/>
      <c r="D133" s="61"/>
      <c r="E133" s="62"/>
      <c r="F133" s="63"/>
      <c r="G133" s="64"/>
      <c r="H133" s="64"/>
      <c r="O133" s="64"/>
      <c r="P133" s="64"/>
      <c r="Q133" s="63"/>
      <c r="R133" s="63"/>
      <c r="U133" s="67"/>
      <c r="V133" s="67"/>
    </row>
    <row r="134" spans="2:22" s="66" customFormat="1" x14ac:dyDescent="0.2">
      <c r="B134" s="60"/>
      <c r="C134" s="60"/>
      <c r="D134" s="61"/>
      <c r="E134" s="62"/>
      <c r="F134" s="63"/>
      <c r="G134" s="64"/>
      <c r="H134" s="64"/>
      <c r="O134" s="64"/>
      <c r="P134" s="64"/>
      <c r="Q134" s="63"/>
      <c r="R134" s="63"/>
      <c r="U134" s="67"/>
      <c r="V134" s="67"/>
    </row>
    <row r="135" spans="2:22" s="66" customFormat="1" x14ac:dyDescent="0.2">
      <c r="B135" s="60"/>
      <c r="C135" s="60"/>
      <c r="D135" s="61"/>
      <c r="E135" s="62"/>
      <c r="F135" s="63"/>
      <c r="G135" s="64"/>
      <c r="H135" s="64"/>
      <c r="O135" s="64"/>
      <c r="P135" s="64"/>
      <c r="Q135" s="63"/>
      <c r="R135" s="63"/>
      <c r="U135" s="67"/>
      <c r="V135" s="67"/>
    </row>
    <row r="136" spans="2:22" s="66" customFormat="1" x14ac:dyDescent="0.2">
      <c r="B136" s="60"/>
      <c r="C136" s="60"/>
      <c r="D136" s="61"/>
      <c r="E136" s="62"/>
      <c r="F136" s="63"/>
      <c r="G136" s="64"/>
      <c r="H136" s="64"/>
      <c r="O136" s="64"/>
      <c r="P136" s="64"/>
      <c r="Q136" s="63"/>
      <c r="R136" s="63"/>
      <c r="U136" s="67"/>
      <c r="V136" s="67"/>
    </row>
    <row r="137" spans="2:22" s="66" customFormat="1" x14ac:dyDescent="0.2">
      <c r="B137" s="60"/>
      <c r="C137" s="60"/>
      <c r="D137" s="61"/>
      <c r="E137" s="62"/>
      <c r="F137" s="63"/>
      <c r="G137" s="64"/>
      <c r="H137" s="64"/>
      <c r="O137" s="64"/>
      <c r="P137" s="64"/>
      <c r="Q137" s="63"/>
      <c r="R137" s="63"/>
      <c r="U137" s="67"/>
      <c r="V137" s="67"/>
    </row>
    <row r="138" spans="2:22" s="66" customFormat="1" x14ac:dyDescent="0.2">
      <c r="B138" s="60"/>
      <c r="C138" s="60"/>
      <c r="D138" s="61"/>
      <c r="E138" s="62"/>
      <c r="F138" s="63"/>
      <c r="G138" s="64"/>
      <c r="H138" s="64"/>
      <c r="O138" s="64"/>
      <c r="P138" s="64"/>
      <c r="Q138" s="63"/>
      <c r="R138" s="63"/>
      <c r="U138" s="67"/>
      <c r="V138" s="67"/>
    </row>
    <row r="139" spans="2:22" s="66" customFormat="1" x14ac:dyDescent="0.2">
      <c r="B139" s="60"/>
      <c r="C139" s="60"/>
      <c r="D139" s="61"/>
      <c r="E139" s="62"/>
      <c r="F139" s="63"/>
      <c r="G139" s="64"/>
      <c r="H139" s="64"/>
      <c r="O139" s="64"/>
      <c r="P139" s="64"/>
      <c r="Q139" s="63"/>
      <c r="R139" s="63"/>
      <c r="U139" s="67"/>
      <c r="V139" s="67"/>
    </row>
    <row r="140" spans="2:22" s="66" customFormat="1" x14ac:dyDescent="0.2">
      <c r="B140" s="60"/>
      <c r="C140" s="60"/>
      <c r="D140" s="61"/>
      <c r="E140" s="62"/>
      <c r="F140" s="63"/>
      <c r="G140" s="64"/>
      <c r="H140" s="64"/>
      <c r="O140" s="64"/>
      <c r="P140" s="64"/>
      <c r="Q140" s="63"/>
      <c r="R140" s="63"/>
      <c r="U140" s="67"/>
      <c r="V140" s="67"/>
    </row>
    <row r="141" spans="2:22" s="66" customFormat="1" x14ac:dyDescent="0.2">
      <c r="B141" s="60"/>
      <c r="C141" s="60"/>
      <c r="D141" s="61"/>
      <c r="E141" s="62"/>
      <c r="F141" s="63"/>
      <c r="G141" s="64"/>
      <c r="H141" s="64"/>
      <c r="O141" s="64"/>
      <c r="P141" s="64"/>
      <c r="Q141" s="63"/>
      <c r="R141" s="63"/>
      <c r="U141" s="67"/>
      <c r="V141" s="67"/>
    </row>
    <row r="142" spans="2:22" s="66" customFormat="1" x14ac:dyDescent="0.2">
      <c r="B142" s="60"/>
      <c r="C142" s="60"/>
      <c r="D142" s="61"/>
      <c r="E142" s="62"/>
      <c r="F142" s="63"/>
      <c r="G142" s="64"/>
      <c r="H142" s="64"/>
      <c r="O142" s="64"/>
      <c r="P142" s="64"/>
      <c r="Q142" s="63"/>
      <c r="R142" s="63"/>
      <c r="U142" s="67"/>
      <c r="V142" s="67"/>
    </row>
    <row r="143" spans="2:22" s="66" customFormat="1" x14ac:dyDescent="0.2">
      <c r="B143" s="60"/>
      <c r="C143" s="60"/>
      <c r="D143" s="61"/>
      <c r="E143" s="62"/>
      <c r="F143" s="63"/>
      <c r="G143" s="64"/>
      <c r="H143" s="64"/>
      <c r="O143" s="64"/>
      <c r="P143" s="64"/>
      <c r="Q143" s="63"/>
      <c r="R143" s="63"/>
      <c r="U143" s="67"/>
      <c r="V143" s="67"/>
    </row>
    <row r="144" spans="2:22" s="66" customFormat="1" x14ac:dyDescent="0.2">
      <c r="B144" s="60"/>
      <c r="C144" s="60"/>
      <c r="D144" s="61"/>
      <c r="E144" s="62"/>
      <c r="F144" s="63"/>
      <c r="G144" s="64"/>
      <c r="H144" s="64"/>
      <c r="O144" s="64"/>
      <c r="P144" s="64"/>
      <c r="Q144" s="63"/>
      <c r="R144" s="63"/>
      <c r="U144" s="67"/>
      <c r="V144" s="67"/>
    </row>
    <row r="145" spans="2:22" s="66" customFormat="1" x14ac:dyDescent="0.2">
      <c r="B145" s="60"/>
      <c r="C145" s="60"/>
      <c r="D145" s="61"/>
      <c r="E145" s="62"/>
      <c r="F145" s="63"/>
      <c r="G145" s="64"/>
      <c r="H145" s="64"/>
      <c r="O145" s="64"/>
      <c r="P145" s="64"/>
      <c r="Q145" s="63"/>
      <c r="R145" s="63"/>
      <c r="U145" s="67"/>
      <c r="V145" s="67"/>
    </row>
    <row r="146" spans="2:22" s="66" customFormat="1" x14ac:dyDescent="0.2">
      <c r="B146" s="60"/>
      <c r="C146" s="60"/>
      <c r="D146" s="61"/>
      <c r="E146" s="62"/>
      <c r="F146" s="63"/>
      <c r="G146" s="64"/>
      <c r="H146" s="64"/>
      <c r="O146" s="64"/>
      <c r="P146" s="64"/>
      <c r="Q146" s="63"/>
      <c r="R146" s="63"/>
      <c r="U146" s="67"/>
      <c r="V146" s="67"/>
    </row>
    <row r="147" spans="2:22" s="66" customFormat="1" x14ac:dyDescent="0.2">
      <c r="B147" s="60"/>
      <c r="C147" s="60"/>
      <c r="D147" s="61"/>
      <c r="E147" s="62"/>
      <c r="F147" s="63"/>
      <c r="G147" s="64"/>
      <c r="H147" s="64"/>
      <c r="O147" s="64"/>
      <c r="P147" s="64"/>
      <c r="Q147" s="63"/>
      <c r="R147" s="63"/>
      <c r="U147" s="67"/>
      <c r="V147" s="67"/>
    </row>
    <row r="148" spans="2:22" s="66" customFormat="1" x14ac:dyDescent="0.2">
      <c r="B148" s="60"/>
      <c r="C148" s="60"/>
      <c r="D148" s="61"/>
      <c r="E148" s="62"/>
      <c r="F148" s="63"/>
      <c r="G148" s="64"/>
      <c r="H148" s="64"/>
      <c r="O148" s="64"/>
      <c r="P148" s="64"/>
      <c r="Q148" s="63"/>
      <c r="R148" s="63"/>
      <c r="U148" s="67"/>
      <c r="V148" s="67"/>
    </row>
    <row r="149" spans="2:22" s="66" customFormat="1" x14ac:dyDescent="0.2">
      <c r="B149" s="60"/>
      <c r="C149" s="60"/>
      <c r="D149" s="61"/>
      <c r="E149" s="62"/>
      <c r="F149" s="63"/>
      <c r="G149" s="64"/>
      <c r="H149" s="64"/>
      <c r="O149" s="64"/>
      <c r="P149" s="64"/>
      <c r="Q149" s="63"/>
      <c r="R149" s="63"/>
      <c r="U149" s="67"/>
      <c r="V149" s="67"/>
    </row>
    <row r="150" spans="2:22" s="66" customFormat="1" x14ac:dyDescent="0.2">
      <c r="B150" s="60"/>
      <c r="C150" s="60"/>
      <c r="D150" s="61"/>
      <c r="E150" s="62"/>
      <c r="F150" s="63"/>
      <c r="G150" s="64"/>
      <c r="H150" s="64"/>
      <c r="O150" s="64"/>
      <c r="P150" s="64"/>
      <c r="Q150" s="63"/>
      <c r="R150" s="63"/>
      <c r="U150" s="67"/>
      <c r="V150" s="67"/>
    </row>
    <row r="151" spans="2:22" s="66" customFormat="1" x14ac:dyDescent="0.2">
      <c r="B151" s="60"/>
      <c r="C151" s="60"/>
      <c r="E151" s="62"/>
      <c r="F151" s="63"/>
      <c r="G151" s="64"/>
      <c r="H151" s="64"/>
      <c r="O151" s="64"/>
      <c r="P151" s="64"/>
      <c r="Q151" s="63"/>
      <c r="R151" s="63"/>
      <c r="U151" s="67"/>
      <c r="V151" s="67"/>
    </row>
    <row r="152" spans="2:22" s="66" customFormat="1" x14ac:dyDescent="0.2">
      <c r="B152" s="60"/>
      <c r="C152" s="60"/>
      <c r="E152" s="62"/>
      <c r="F152" s="63"/>
      <c r="G152" s="64"/>
      <c r="H152" s="64"/>
      <c r="O152" s="64"/>
      <c r="P152" s="64"/>
      <c r="Q152" s="63"/>
      <c r="R152" s="63"/>
      <c r="U152" s="67"/>
      <c r="V152" s="67"/>
    </row>
    <row r="153" spans="2:22" s="66" customFormat="1" x14ac:dyDescent="0.2">
      <c r="B153" s="60"/>
      <c r="C153" s="60"/>
      <c r="E153" s="62"/>
      <c r="F153" s="63"/>
      <c r="G153" s="64"/>
      <c r="H153" s="64"/>
      <c r="O153" s="64"/>
      <c r="P153" s="64"/>
      <c r="Q153" s="63"/>
      <c r="R153" s="63"/>
      <c r="U153" s="67"/>
      <c r="V153" s="67"/>
    </row>
    <row r="154" spans="2:22" s="66" customFormat="1" x14ac:dyDescent="0.2">
      <c r="B154" s="60"/>
      <c r="C154" s="60"/>
      <c r="E154" s="62"/>
      <c r="F154" s="63"/>
      <c r="G154" s="64"/>
      <c r="H154" s="64"/>
      <c r="O154" s="64"/>
      <c r="P154" s="64"/>
      <c r="Q154" s="63"/>
      <c r="R154" s="63"/>
      <c r="U154" s="67"/>
      <c r="V154" s="67"/>
    </row>
    <row r="155" spans="2:22" s="66" customFormat="1" x14ac:dyDescent="0.2">
      <c r="B155" s="60"/>
      <c r="C155" s="60"/>
      <c r="E155" s="62"/>
      <c r="F155" s="63"/>
      <c r="G155" s="64"/>
      <c r="H155" s="64"/>
      <c r="O155" s="64"/>
      <c r="P155" s="64"/>
      <c r="Q155" s="63"/>
      <c r="R155" s="63"/>
      <c r="U155" s="67"/>
      <c r="V155" s="67"/>
    </row>
    <row r="156" spans="2:22" s="66" customFormat="1" x14ac:dyDescent="0.2">
      <c r="B156" s="60"/>
      <c r="C156" s="60"/>
      <c r="E156" s="62"/>
      <c r="F156" s="63"/>
      <c r="G156" s="64"/>
      <c r="H156" s="64"/>
      <c r="O156" s="64"/>
      <c r="P156" s="64"/>
      <c r="Q156" s="63"/>
      <c r="R156" s="63"/>
      <c r="U156" s="67"/>
      <c r="V156" s="67"/>
    </row>
    <row r="157" spans="2:22" s="66" customFormat="1" x14ac:dyDescent="0.2">
      <c r="B157" s="60"/>
      <c r="C157" s="60"/>
      <c r="E157" s="62"/>
      <c r="F157" s="63"/>
      <c r="G157" s="64"/>
      <c r="H157" s="64"/>
      <c r="O157" s="64"/>
      <c r="P157" s="64"/>
      <c r="Q157" s="63"/>
      <c r="R157" s="63"/>
      <c r="U157" s="67"/>
      <c r="V157" s="67"/>
    </row>
    <row r="158" spans="2:22" s="66" customFormat="1" x14ac:dyDescent="0.2">
      <c r="B158" s="60"/>
      <c r="C158" s="60"/>
      <c r="E158" s="62"/>
      <c r="F158" s="63"/>
      <c r="G158" s="64"/>
      <c r="H158" s="64"/>
      <c r="O158" s="64"/>
      <c r="P158" s="64"/>
      <c r="Q158" s="63"/>
      <c r="R158" s="63"/>
      <c r="U158" s="67"/>
      <c r="V158" s="67"/>
    </row>
    <row r="159" spans="2:22" s="66" customFormat="1" x14ac:dyDescent="0.2">
      <c r="B159" s="60"/>
      <c r="C159" s="60"/>
      <c r="E159" s="62"/>
      <c r="F159" s="63"/>
      <c r="G159" s="64"/>
      <c r="H159" s="64"/>
      <c r="O159" s="64"/>
      <c r="P159" s="64"/>
      <c r="Q159" s="63"/>
      <c r="R159" s="63"/>
      <c r="U159" s="67"/>
      <c r="V159" s="67"/>
    </row>
    <row r="160" spans="2:22" s="66" customFormat="1" x14ac:dyDescent="0.2">
      <c r="B160" s="60"/>
      <c r="C160" s="60"/>
      <c r="E160" s="62"/>
      <c r="F160" s="63"/>
      <c r="G160" s="64"/>
      <c r="H160" s="64"/>
      <c r="O160" s="64"/>
      <c r="P160" s="64"/>
      <c r="Q160" s="63"/>
      <c r="R160" s="63"/>
      <c r="U160" s="67"/>
      <c r="V160" s="67"/>
    </row>
    <row r="161" spans="2:22" s="66" customFormat="1" x14ac:dyDescent="0.2">
      <c r="B161" s="60"/>
      <c r="C161" s="60"/>
      <c r="E161" s="62"/>
      <c r="F161" s="63"/>
      <c r="G161" s="64"/>
      <c r="H161" s="64"/>
      <c r="O161" s="64"/>
      <c r="P161" s="64"/>
      <c r="Q161" s="63"/>
      <c r="R161" s="63"/>
      <c r="U161" s="67"/>
      <c r="V161" s="67"/>
    </row>
    <row r="162" spans="2:22" s="66" customFormat="1" x14ac:dyDescent="0.2">
      <c r="B162" s="60"/>
      <c r="C162" s="60"/>
      <c r="E162" s="62"/>
      <c r="F162" s="63"/>
      <c r="G162" s="64"/>
      <c r="H162" s="64"/>
      <c r="O162" s="64"/>
      <c r="P162" s="64"/>
      <c r="Q162" s="63"/>
      <c r="R162" s="63"/>
      <c r="U162" s="67"/>
      <c r="V162" s="67"/>
    </row>
    <row r="163" spans="2:22" s="66" customFormat="1" x14ac:dyDescent="0.2">
      <c r="B163" s="60"/>
      <c r="C163" s="60"/>
      <c r="E163" s="62"/>
      <c r="F163" s="63"/>
      <c r="G163" s="64"/>
      <c r="H163" s="64"/>
      <c r="O163" s="64"/>
      <c r="P163" s="64"/>
      <c r="Q163" s="63"/>
      <c r="R163" s="63"/>
      <c r="U163" s="67"/>
      <c r="V163" s="67"/>
    </row>
    <row r="164" spans="2:22" s="66" customFormat="1" x14ac:dyDescent="0.2">
      <c r="B164" s="60"/>
      <c r="C164" s="60"/>
      <c r="E164" s="62"/>
      <c r="F164" s="63"/>
      <c r="G164" s="64"/>
      <c r="H164" s="64"/>
      <c r="O164" s="64"/>
      <c r="P164" s="64"/>
      <c r="Q164" s="63"/>
      <c r="R164" s="63"/>
      <c r="U164" s="67"/>
      <c r="V164" s="67"/>
    </row>
    <row r="165" spans="2:22" s="66" customFormat="1" x14ac:dyDescent="0.2">
      <c r="B165" s="60"/>
      <c r="C165" s="60"/>
      <c r="E165" s="62"/>
      <c r="F165" s="63"/>
      <c r="G165" s="64"/>
      <c r="H165" s="64"/>
      <c r="O165" s="64"/>
      <c r="P165" s="64"/>
      <c r="Q165" s="63"/>
      <c r="R165" s="63"/>
      <c r="U165" s="67"/>
      <c r="V165" s="67"/>
    </row>
    <row r="166" spans="2:22" s="66" customFormat="1" x14ac:dyDescent="0.2">
      <c r="B166" s="60"/>
      <c r="C166" s="60"/>
      <c r="E166" s="62"/>
      <c r="F166" s="63"/>
      <c r="G166" s="64"/>
      <c r="H166" s="64"/>
      <c r="O166" s="64"/>
      <c r="P166" s="64"/>
      <c r="Q166" s="63"/>
      <c r="R166" s="63"/>
      <c r="U166" s="67"/>
      <c r="V166" s="67"/>
    </row>
    <row r="167" spans="2:22" s="66" customFormat="1" x14ac:dyDescent="0.2">
      <c r="B167" s="60"/>
      <c r="C167" s="60"/>
      <c r="E167" s="62"/>
      <c r="F167" s="63"/>
      <c r="G167" s="64"/>
      <c r="H167" s="64"/>
      <c r="O167" s="64"/>
      <c r="P167" s="64"/>
      <c r="Q167" s="63"/>
      <c r="R167" s="63"/>
      <c r="U167" s="67"/>
      <c r="V167" s="67"/>
    </row>
    <row r="168" spans="2:22" s="66" customFormat="1" x14ac:dyDescent="0.2">
      <c r="B168" s="60"/>
      <c r="C168" s="60"/>
      <c r="E168" s="62"/>
      <c r="F168" s="63"/>
      <c r="G168" s="64"/>
      <c r="H168" s="64"/>
      <c r="O168" s="64"/>
      <c r="P168" s="64"/>
      <c r="Q168" s="63"/>
      <c r="R168" s="63"/>
      <c r="U168" s="67"/>
      <c r="V168" s="67"/>
    </row>
    <row r="169" spans="2:22" s="66" customFormat="1" x14ac:dyDescent="0.2">
      <c r="B169" s="60"/>
      <c r="C169" s="60"/>
      <c r="E169" s="62"/>
      <c r="F169" s="63"/>
      <c r="G169" s="64"/>
      <c r="H169" s="64"/>
      <c r="O169" s="64"/>
      <c r="P169" s="64"/>
      <c r="Q169" s="63"/>
      <c r="R169" s="63"/>
      <c r="U169" s="67"/>
      <c r="V169" s="67"/>
    </row>
    <row r="170" spans="2:22" s="66" customFormat="1" x14ac:dyDescent="0.2">
      <c r="B170" s="60"/>
      <c r="C170" s="60"/>
      <c r="E170" s="62"/>
      <c r="F170" s="63"/>
      <c r="G170" s="64"/>
      <c r="H170" s="64"/>
      <c r="O170" s="64"/>
      <c r="P170" s="64"/>
      <c r="Q170" s="63"/>
      <c r="R170" s="63"/>
      <c r="U170" s="67"/>
      <c r="V170" s="67"/>
    </row>
    <row r="171" spans="2:22" s="66" customFormat="1" x14ac:dyDescent="0.2">
      <c r="B171" s="60"/>
      <c r="C171" s="60"/>
      <c r="E171" s="62"/>
      <c r="F171" s="63"/>
      <c r="G171" s="64"/>
      <c r="H171" s="64"/>
      <c r="O171" s="64"/>
      <c r="P171" s="64"/>
      <c r="Q171" s="63"/>
      <c r="R171" s="63"/>
      <c r="U171" s="67"/>
      <c r="V171" s="67"/>
    </row>
    <row r="172" spans="2:22" s="66" customFormat="1" x14ac:dyDescent="0.2">
      <c r="B172" s="60"/>
      <c r="C172" s="60"/>
      <c r="E172" s="62"/>
      <c r="F172" s="63"/>
      <c r="G172" s="64"/>
      <c r="H172" s="64"/>
      <c r="O172" s="64"/>
      <c r="P172" s="64"/>
      <c r="Q172" s="63"/>
      <c r="R172" s="63"/>
      <c r="U172" s="67"/>
      <c r="V172" s="67"/>
    </row>
    <row r="173" spans="2:22" s="66" customFormat="1" x14ac:dyDescent="0.2">
      <c r="B173" s="60"/>
      <c r="C173" s="60"/>
      <c r="E173" s="62"/>
      <c r="F173" s="63"/>
      <c r="G173" s="64"/>
      <c r="H173" s="64"/>
      <c r="O173" s="64"/>
      <c r="P173" s="64"/>
      <c r="Q173" s="63"/>
      <c r="R173" s="63"/>
      <c r="U173" s="67"/>
      <c r="V173" s="67"/>
    </row>
    <row r="174" spans="2:22" s="66" customFormat="1" x14ac:dyDescent="0.2">
      <c r="B174" s="60"/>
      <c r="C174" s="60"/>
      <c r="E174" s="62"/>
      <c r="F174" s="63"/>
      <c r="G174" s="64"/>
      <c r="H174" s="64"/>
      <c r="O174" s="64"/>
      <c r="P174" s="64"/>
      <c r="Q174" s="63"/>
      <c r="R174" s="63"/>
      <c r="U174" s="67"/>
      <c r="V174" s="67"/>
    </row>
    <row r="175" spans="2:22" s="66" customFormat="1" x14ac:dyDescent="0.2">
      <c r="B175" s="60"/>
      <c r="C175" s="60"/>
      <c r="E175" s="62"/>
      <c r="F175" s="63"/>
      <c r="G175" s="64"/>
      <c r="H175" s="64"/>
      <c r="O175" s="64"/>
      <c r="P175" s="64"/>
      <c r="Q175" s="63"/>
      <c r="R175" s="63"/>
      <c r="U175" s="67"/>
      <c r="V175" s="67"/>
    </row>
    <row r="176" spans="2:22" s="66" customFormat="1" x14ac:dyDescent="0.2">
      <c r="B176" s="60"/>
      <c r="C176" s="60"/>
      <c r="E176" s="62"/>
      <c r="F176" s="63"/>
      <c r="G176" s="64"/>
      <c r="H176" s="64"/>
      <c r="O176" s="64"/>
      <c r="P176" s="64"/>
      <c r="Q176" s="63"/>
      <c r="R176" s="63"/>
      <c r="U176" s="67"/>
      <c r="V176" s="67"/>
    </row>
    <row r="177" spans="2:22" s="66" customFormat="1" x14ac:dyDescent="0.2">
      <c r="B177" s="60"/>
      <c r="C177" s="60"/>
      <c r="E177" s="62"/>
      <c r="F177" s="63"/>
      <c r="G177" s="64"/>
      <c r="H177" s="64"/>
      <c r="O177" s="64"/>
      <c r="P177" s="64"/>
      <c r="Q177" s="63"/>
      <c r="R177" s="63"/>
      <c r="U177" s="67"/>
      <c r="V177" s="67"/>
    </row>
    <row r="178" spans="2:22" s="66" customFormat="1" x14ac:dyDescent="0.2">
      <c r="B178" s="60"/>
      <c r="C178" s="60"/>
      <c r="E178" s="62"/>
      <c r="F178" s="63"/>
      <c r="G178" s="64"/>
      <c r="H178" s="64"/>
      <c r="O178" s="64"/>
      <c r="P178" s="64"/>
      <c r="Q178" s="63"/>
      <c r="R178" s="63"/>
      <c r="U178" s="67"/>
      <c r="V178" s="67"/>
    </row>
    <row r="179" spans="2:22" s="66" customFormat="1" x14ac:dyDescent="0.2">
      <c r="B179" s="60"/>
      <c r="C179" s="60"/>
      <c r="E179" s="62"/>
      <c r="F179" s="63"/>
      <c r="G179" s="64"/>
      <c r="H179" s="64"/>
      <c r="O179" s="64"/>
      <c r="P179" s="64"/>
      <c r="Q179" s="63"/>
      <c r="R179" s="63"/>
      <c r="U179" s="67"/>
      <c r="V179" s="67"/>
    </row>
    <row r="180" spans="2:22" s="66" customFormat="1" x14ac:dyDescent="0.2">
      <c r="B180" s="60"/>
      <c r="C180" s="60"/>
      <c r="E180" s="62"/>
      <c r="F180" s="63"/>
      <c r="G180" s="64"/>
      <c r="H180" s="64"/>
      <c r="O180" s="64"/>
      <c r="P180" s="64"/>
      <c r="Q180" s="63"/>
      <c r="R180" s="63"/>
      <c r="U180" s="67"/>
      <c r="V180" s="67"/>
    </row>
    <row r="181" spans="2:22" s="66" customFormat="1" x14ac:dyDescent="0.2">
      <c r="B181" s="60"/>
      <c r="C181" s="60"/>
      <c r="E181" s="62"/>
      <c r="F181" s="63"/>
      <c r="G181" s="64"/>
      <c r="H181" s="64"/>
      <c r="O181" s="64"/>
      <c r="P181" s="64"/>
      <c r="Q181" s="63"/>
      <c r="R181" s="63"/>
      <c r="U181" s="67"/>
      <c r="V181" s="67"/>
    </row>
    <row r="182" spans="2:22" s="66" customFormat="1" x14ac:dyDescent="0.2">
      <c r="B182" s="60"/>
      <c r="C182" s="60"/>
      <c r="E182" s="62"/>
      <c r="F182" s="63"/>
      <c r="G182" s="64"/>
      <c r="H182" s="64"/>
      <c r="O182" s="64"/>
      <c r="P182" s="64"/>
      <c r="Q182" s="63"/>
      <c r="R182" s="63"/>
      <c r="U182" s="67"/>
      <c r="V182" s="67"/>
    </row>
    <row r="183" spans="2:22" s="66" customFormat="1" x14ac:dyDescent="0.2">
      <c r="B183" s="60"/>
      <c r="C183" s="60"/>
      <c r="E183" s="62"/>
      <c r="F183" s="63"/>
      <c r="G183" s="64"/>
      <c r="H183" s="64"/>
      <c r="O183" s="64"/>
      <c r="P183" s="64"/>
      <c r="Q183" s="63"/>
      <c r="R183" s="63"/>
      <c r="U183" s="67"/>
      <c r="V183" s="67"/>
    </row>
    <row r="184" spans="2:22" s="66" customFormat="1" x14ac:dyDescent="0.2">
      <c r="B184" s="60"/>
      <c r="C184" s="60"/>
      <c r="E184" s="62"/>
      <c r="F184" s="63"/>
      <c r="G184" s="64"/>
      <c r="H184" s="64"/>
      <c r="O184" s="64"/>
      <c r="P184" s="64"/>
      <c r="Q184" s="63"/>
      <c r="R184" s="63"/>
      <c r="U184" s="67"/>
      <c r="V184" s="67"/>
    </row>
    <row r="185" spans="2:22" s="66" customFormat="1" x14ac:dyDescent="0.2">
      <c r="B185" s="60"/>
      <c r="C185" s="60"/>
      <c r="E185" s="62"/>
      <c r="F185" s="63"/>
      <c r="G185" s="64"/>
      <c r="H185" s="64"/>
      <c r="O185" s="64"/>
      <c r="P185" s="64"/>
      <c r="Q185" s="63"/>
      <c r="R185" s="63"/>
      <c r="U185" s="67"/>
      <c r="V185" s="67"/>
    </row>
    <row r="186" spans="2:22" s="66" customFormat="1" x14ac:dyDescent="0.2">
      <c r="B186" s="60"/>
      <c r="C186" s="60"/>
      <c r="E186" s="62"/>
      <c r="F186" s="63"/>
      <c r="G186" s="64"/>
      <c r="H186" s="64"/>
      <c r="O186" s="64"/>
      <c r="P186" s="64"/>
      <c r="Q186" s="63"/>
      <c r="R186" s="63"/>
      <c r="U186" s="67"/>
      <c r="V186" s="67"/>
    </row>
    <row r="187" spans="2:22" s="66" customFormat="1" x14ac:dyDescent="0.2">
      <c r="B187" s="60"/>
      <c r="C187" s="60"/>
      <c r="E187" s="62"/>
      <c r="F187" s="63"/>
      <c r="G187" s="64"/>
      <c r="H187" s="64"/>
      <c r="O187" s="64"/>
      <c r="P187" s="64"/>
      <c r="Q187" s="63"/>
      <c r="R187" s="63"/>
      <c r="U187" s="67"/>
      <c r="V187" s="67"/>
    </row>
    <row r="188" spans="2:22" s="66" customFormat="1" x14ac:dyDescent="0.2">
      <c r="B188" s="60"/>
      <c r="C188" s="60"/>
      <c r="E188" s="62"/>
      <c r="F188" s="63"/>
      <c r="G188" s="64"/>
      <c r="H188" s="64"/>
      <c r="O188" s="64"/>
      <c r="P188" s="64"/>
      <c r="Q188" s="63"/>
      <c r="R188" s="63"/>
      <c r="U188" s="67"/>
      <c r="V188" s="67"/>
    </row>
    <row r="189" spans="2:22" s="66" customFormat="1" x14ac:dyDescent="0.2">
      <c r="B189" s="60"/>
      <c r="C189" s="60"/>
      <c r="E189" s="62"/>
      <c r="F189" s="63"/>
      <c r="G189" s="64"/>
      <c r="H189" s="64"/>
      <c r="O189" s="64"/>
      <c r="P189" s="64"/>
      <c r="Q189" s="63"/>
      <c r="R189" s="63"/>
      <c r="U189" s="67"/>
      <c r="V189" s="67"/>
    </row>
    <row r="190" spans="2:22" s="66" customFormat="1" x14ac:dyDescent="0.2">
      <c r="B190" s="60"/>
      <c r="C190" s="60"/>
      <c r="E190" s="62"/>
      <c r="F190" s="63"/>
      <c r="G190" s="64"/>
      <c r="H190" s="64"/>
      <c r="O190" s="64"/>
      <c r="P190" s="64"/>
      <c r="Q190" s="63"/>
      <c r="R190" s="63"/>
      <c r="U190" s="67"/>
      <c r="V190" s="67"/>
    </row>
    <row r="191" spans="2:22" s="66" customFormat="1" x14ac:dyDescent="0.2">
      <c r="B191" s="60"/>
      <c r="C191" s="60"/>
      <c r="E191" s="62"/>
      <c r="F191" s="63"/>
      <c r="G191" s="64"/>
      <c r="H191" s="64"/>
      <c r="O191" s="64"/>
      <c r="P191" s="64"/>
      <c r="Q191" s="63"/>
      <c r="R191" s="63"/>
      <c r="U191" s="67"/>
      <c r="V191" s="67"/>
    </row>
    <row r="192" spans="2:22" s="66" customFormat="1" x14ac:dyDescent="0.2">
      <c r="B192" s="60"/>
      <c r="C192" s="60"/>
      <c r="E192" s="62"/>
      <c r="F192" s="63"/>
      <c r="G192" s="64"/>
      <c r="H192" s="64"/>
      <c r="O192" s="64"/>
      <c r="P192" s="64"/>
      <c r="Q192" s="63"/>
      <c r="R192" s="63"/>
      <c r="U192" s="67"/>
      <c r="V192" s="67"/>
    </row>
    <row r="193" spans="2:22" s="66" customFormat="1" x14ac:dyDescent="0.2">
      <c r="B193" s="60"/>
      <c r="C193" s="60"/>
      <c r="E193" s="62"/>
      <c r="F193" s="63"/>
      <c r="G193" s="64"/>
      <c r="H193" s="64"/>
      <c r="O193" s="64"/>
      <c r="P193" s="64"/>
      <c r="Q193" s="63"/>
      <c r="R193" s="63"/>
      <c r="U193" s="67"/>
      <c r="V193" s="67"/>
    </row>
    <row r="194" spans="2:22" s="66" customFormat="1" x14ac:dyDescent="0.2">
      <c r="B194" s="60"/>
      <c r="C194" s="60"/>
      <c r="E194" s="62"/>
      <c r="F194" s="63"/>
      <c r="G194" s="64"/>
      <c r="H194" s="64"/>
      <c r="O194" s="64"/>
      <c r="P194" s="64"/>
      <c r="Q194" s="63"/>
      <c r="R194" s="63"/>
      <c r="U194" s="67"/>
      <c r="V194" s="67"/>
    </row>
    <row r="195" spans="2:22" s="66" customFormat="1" x14ac:dyDescent="0.2"/>
    <row r="196" spans="2:22" s="66" customFormat="1" x14ac:dyDescent="0.2"/>
    <row r="197" spans="2:22" s="66" customFormat="1" x14ac:dyDescent="0.2"/>
    <row r="198" spans="2:22" s="66" customFormat="1" x14ac:dyDescent="0.2"/>
    <row r="199" spans="2:22" s="66" customFormat="1" x14ac:dyDescent="0.2"/>
    <row r="200" spans="2:22" s="66" customFormat="1" x14ac:dyDescent="0.2"/>
    <row r="201" spans="2:22" s="66" customFormat="1" x14ac:dyDescent="0.2"/>
    <row r="202" spans="2:22" s="66" customFormat="1" x14ac:dyDescent="0.2"/>
    <row r="203" spans="2:22" s="66" customFormat="1" x14ac:dyDescent="0.2"/>
    <row r="204" spans="2:22" s="66" customFormat="1" x14ac:dyDescent="0.2"/>
    <row r="205" spans="2:22" s="66" customFormat="1" x14ac:dyDescent="0.2"/>
    <row r="206" spans="2:22" s="66" customFormat="1" x14ac:dyDescent="0.2"/>
    <row r="207" spans="2:22" s="66" customFormat="1" x14ac:dyDescent="0.2"/>
    <row r="208" spans="2:22" s="66" customFormat="1" x14ac:dyDescent="0.2"/>
    <row r="209" s="66" customFormat="1" x14ac:dyDescent="0.2"/>
    <row r="210" s="66" customFormat="1" x14ac:dyDescent="0.2"/>
    <row r="211" s="66" customFormat="1" x14ac:dyDescent="0.2"/>
    <row r="212" s="66" customFormat="1" x14ac:dyDescent="0.2"/>
    <row r="213" s="66" customFormat="1" x14ac:dyDescent="0.2"/>
    <row r="214" s="66" customFormat="1" x14ac:dyDescent="0.2"/>
    <row r="215" s="66" customFormat="1" x14ac:dyDescent="0.2"/>
    <row r="216" s="66" customFormat="1" x14ac:dyDescent="0.2"/>
    <row r="217" s="66" customFormat="1" x14ac:dyDescent="0.2"/>
    <row r="218" s="66" customFormat="1" x14ac:dyDescent="0.2"/>
    <row r="219" s="66" customFormat="1" x14ac:dyDescent="0.2"/>
    <row r="220" s="66" customFormat="1" x14ac:dyDescent="0.2"/>
    <row r="221" s="66" customFormat="1" x14ac:dyDescent="0.2"/>
    <row r="222" s="66" customFormat="1" x14ac:dyDescent="0.2"/>
    <row r="223" s="66" customFormat="1" x14ac:dyDescent="0.2"/>
    <row r="224" s="66" customFormat="1" x14ac:dyDescent="0.2"/>
    <row r="225" s="66" customFormat="1" x14ac:dyDescent="0.2"/>
    <row r="226" s="66" customFormat="1" x14ac:dyDescent="0.2"/>
    <row r="227" s="66" customFormat="1" x14ac:dyDescent="0.2"/>
    <row r="228" s="66" customFormat="1" x14ac:dyDescent="0.2"/>
    <row r="229" s="66" customFormat="1" x14ac:dyDescent="0.2"/>
    <row r="230" s="66" customFormat="1" x14ac:dyDescent="0.2"/>
    <row r="231" s="66" customFormat="1" x14ac:dyDescent="0.2"/>
    <row r="232" s="66" customFormat="1" x14ac:dyDescent="0.2"/>
    <row r="233" s="66" customFormat="1" x14ac:dyDescent="0.2"/>
    <row r="234" s="66" customFormat="1" x14ac:dyDescent="0.2"/>
    <row r="235" s="66" customFormat="1" x14ac:dyDescent="0.2"/>
    <row r="236" s="66" customFormat="1" x14ac:dyDescent="0.2"/>
    <row r="237" s="66" customFormat="1" x14ac:dyDescent="0.2"/>
    <row r="238" s="66" customFormat="1" x14ac:dyDescent="0.2"/>
    <row r="239" s="66" customFormat="1" x14ac:dyDescent="0.2"/>
    <row r="240" s="66" customFormat="1" x14ac:dyDescent="0.2"/>
    <row r="241" s="66" customFormat="1" x14ac:dyDescent="0.2"/>
    <row r="242" s="66" customFormat="1" x14ac:dyDescent="0.2"/>
    <row r="243" s="66" customFormat="1" x14ac:dyDescent="0.2"/>
    <row r="244" s="66" customFormat="1" x14ac:dyDescent="0.2"/>
    <row r="245" s="66" customFormat="1" x14ac:dyDescent="0.2"/>
    <row r="246" s="66" customFormat="1" x14ac:dyDescent="0.2"/>
    <row r="247" s="66" customFormat="1" x14ac:dyDescent="0.2"/>
    <row r="248" s="66" customFormat="1" x14ac:dyDescent="0.2"/>
    <row r="249" s="66" customFormat="1" x14ac:dyDescent="0.2"/>
    <row r="250" s="66" customFormat="1" x14ac:dyDescent="0.2"/>
    <row r="251" s="66" customFormat="1" x14ac:dyDescent="0.2"/>
    <row r="252" s="66" customFormat="1" x14ac:dyDescent="0.2"/>
    <row r="253" s="66" customFormat="1" x14ac:dyDescent="0.2"/>
    <row r="254" s="66" customFormat="1" x14ac:dyDescent="0.2"/>
    <row r="255" s="66" customFormat="1" x14ac:dyDescent="0.2"/>
    <row r="256" s="66" customFormat="1" x14ac:dyDescent="0.2"/>
    <row r="257" s="66" customFormat="1" x14ac:dyDescent="0.2"/>
    <row r="258" s="66" customFormat="1" x14ac:dyDescent="0.2"/>
    <row r="259" s="66" customFormat="1" x14ac:dyDescent="0.2"/>
    <row r="260" s="66" customFormat="1" x14ac:dyDescent="0.2"/>
    <row r="261" s="66" customFormat="1" x14ac:dyDescent="0.2"/>
    <row r="262" s="66" customFormat="1" x14ac:dyDescent="0.2"/>
    <row r="263" s="66" customFormat="1" x14ac:dyDescent="0.2"/>
    <row r="264" s="66" customFormat="1" x14ac:dyDescent="0.2"/>
    <row r="265" s="66" customFormat="1" x14ac:dyDescent="0.2"/>
    <row r="266" s="66" customFormat="1" x14ac:dyDescent="0.2"/>
    <row r="267" s="66" customFormat="1" x14ac:dyDescent="0.2"/>
    <row r="268" s="66" customFormat="1" x14ac:dyDescent="0.2"/>
    <row r="269" s="66" customFormat="1" x14ac:dyDescent="0.2"/>
    <row r="270" s="66" customFormat="1" x14ac:dyDescent="0.2"/>
    <row r="271" s="66" customFormat="1" x14ac:dyDescent="0.2"/>
    <row r="272" s="66" customFormat="1" x14ac:dyDescent="0.2"/>
    <row r="273" s="66" customFormat="1" x14ac:dyDescent="0.2"/>
    <row r="274" s="66" customFormat="1" x14ac:dyDescent="0.2"/>
    <row r="275" s="66" customFormat="1" x14ac:dyDescent="0.2"/>
    <row r="276" s="66" customFormat="1" x14ac:dyDescent="0.2"/>
    <row r="277" s="66" customFormat="1" x14ac:dyDescent="0.2"/>
    <row r="278" s="66" customFormat="1" x14ac:dyDescent="0.2"/>
    <row r="279" s="66" customFormat="1" x14ac:dyDescent="0.2"/>
    <row r="280" s="66" customFormat="1" x14ac:dyDescent="0.2"/>
    <row r="281" s="66" customFormat="1" x14ac:dyDescent="0.2"/>
    <row r="282" s="66" customFormat="1" x14ac:dyDescent="0.2"/>
    <row r="283" s="66" customFormat="1" x14ac:dyDescent="0.2"/>
    <row r="284" s="66" customFormat="1" x14ac:dyDescent="0.2"/>
    <row r="285" s="66" customFormat="1" x14ac:dyDescent="0.2"/>
    <row r="286" s="66" customFormat="1" x14ac:dyDescent="0.2"/>
    <row r="287" s="66" customFormat="1" x14ac:dyDescent="0.2"/>
    <row r="288" s="66" customFormat="1" x14ac:dyDescent="0.2"/>
    <row r="289" s="66" customFormat="1" x14ac:dyDescent="0.2"/>
    <row r="290" s="66" customFormat="1" x14ac:dyDescent="0.2"/>
    <row r="291" s="66" customFormat="1" x14ac:dyDescent="0.2"/>
    <row r="292" s="66" customFormat="1" x14ac:dyDescent="0.2"/>
    <row r="293" s="66" customFormat="1" x14ac:dyDescent="0.2"/>
    <row r="294" s="66" customFormat="1" x14ac:dyDescent="0.2"/>
    <row r="295" s="66" customFormat="1" x14ac:dyDescent="0.2"/>
    <row r="296" s="66" customFormat="1" x14ac:dyDescent="0.2"/>
    <row r="297" s="66" customFormat="1" x14ac:dyDescent="0.2"/>
    <row r="298" s="66" customFormat="1" x14ac:dyDescent="0.2"/>
    <row r="299" s="66" customFormat="1" x14ac:dyDescent="0.2"/>
    <row r="300" s="66" customFormat="1" x14ac:dyDescent="0.2"/>
    <row r="301" s="66" customFormat="1" x14ac:dyDescent="0.2"/>
    <row r="302" s="66" customFormat="1" x14ac:dyDescent="0.2"/>
    <row r="303" s="66" customFormat="1" x14ac:dyDescent="0.2"/>
    <row r="304" s="66" customFormat="1" x14ac:dyDescent="0.2"/>
    <row r="305" s="66" customFormat="1" x14ac:dyDescent="0.2"/>
    <row r="306" s="66" customFormat="1" x14ac:dyDescent="0.2"/>
    <row r="307" s="66" customFormat="1" x14ac:dyDescent="0.2"/>
    <row r="308" s="66" customFormat="1" x14ac:dyDescent="0.2"/>
    <row r="309" s="66" customFormat="1" x14ac:dyDescent="0.2"/>
    <row r="310" s="66" customFormat="1" x14ac:dyDescent="0.2"/>
    <row r="311" s="66" customFormat="1" x14ac:dyDescent="0.2"/>
    <row r="312" s="66" customFormat="1" x14ac:dyDescent="0.2"/>
    <row r="313" s="66" customFormat="1" x14ac:dyDescent="0.2"/>
    <row r="314" s="66" customFormat="1" x14ac:dyDescent="0.2"/>
    <row r="315" s="66" customFormat="1" x14ac:dyDescent="0.2"/>
    <row r="316" s="66" customFormat="1" x14ac:dyDescent="0.2"/>
    <row r="317" s="66" customFormat="1" x14ac:dyDescent="0.2"/>
    <row r="318" s="66" customFormat="1" x14ac:dyDescent="0.2"/>
    <row r="319" s="66" customFormat="1" x14ac:dyDescent="0.2"/>
    <row r="320" s="66" customFormat="1" x14ac:dyDescent="0.2"/>
    <row r="321" s="66" customFormat="1" x14ac:dyDescent="0.2"/>
    <row r="322" s="66" customFormat="1" x14ac:dyDescent="0.2"/>
    <row r="323" s="66" customFormat="1" x14ac:dyDescent="0.2"/>
    <row r="324" s="66" customFormat="1" x14ac:dyDescent="0.2"/>
    <row r="325" s="66" customFormat="1" x14ac:dyDescent="0.2"/>
    <row r="326" s="66" customFormat="1" x14ac:dyDescent="0.2"/>
    <row r="327" s="66" customFormat="1" x14ac:dyDescent="0.2"/>
    <row r="328" s="66" customFormat="1" x14ac:dyDescent="0.2"/>
    <row r="329" s="66" customFormat="1" x14ac:dyDescent="0.2"/>
    <row r="330" s="66" customFormat="1" x14ac:dyDescent="0.2"/>
    <row r="331" s="66" customFormat="1" x14ac:dyDescent="0.2"/>
    <row r="332" s="66" customFormat="1" x14ac:dyDescent="0.2"/>
    <row r="333" s="66" customFormat="1" x14ac:dyDescent="0.2"/>
    <row r="334" s="66" customFormat="1" x14ac:dyDescent="0.2"/>
    <row r="335" s="66" customFormat="1" x14ac:dyDescent="0.2"/>
    <row r="336" s="66" customFormat="1" x14ac:dyDescent="0.2"/>
    <row r="337" s="66" customFormat="1" x14ac:dyDescent="0.2"/>
    <row r="338" s="66" customFormat="1" x14ac:dyDescent="0.2"/>
    <row r="339" s="66" customFormat="1" x14ac:dyDescent="0.2"/>
    <row r="340" s="66" customFormat="1" x14ac:dyDescent="0.2"/>
    <row r="341" s="66" customFormat="1" x14ac:dyDescent="0.2"/>
    <row r="342" s="66" customFormat="1" x14ac:dyDescent="0.2"/>
    <row r="343" s="66" customFormat="1" x14ac:dyDescent="0.2"/>
    <row r="344" s="66" customFormat="1" x14ac:dyDescent="0.2"/>
    <row r="345" s="66" customFormat="1" x14ac:dyDescent="0.2"/>
    <row r="346" s="66" customFormat="1" x14ac:dyDescent="0.2"/>
    <row r="347" s="66" customFormat="1" x14ac:dyDescent="0.2"/>
    <row r="348" s="66" customFormat="1" x14ac:dyDescent="0.2"/>
    <row r="349" s="66" customFormat="1" x14ac:dyDescent="0.2"/>
    <row r="350" s="66" customFormat="1" x14ac:dyDescent="0.2"/>
    <row r="351" s="66" customFormat="1" x14ac:dyDescent="0.2"/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961B6-E1A8-2749-8B9E-E77015CFD657}">
  <dimension ref="B1:V352"/>
  <sheetViews>
    <sheetView zoomScale="98" zoomScaleNormal="98" workbookViewId="0">
      <pane ySplit="5" topLeftCell="A6" activePane="bottomLeft" state="frozen"/>
      <selection pane="bottomLeft" activeCell="I100" sqref="I6:I100"/>
    </sheetView>
  </sheetViews>
  <sheetFormatPr baseColWidth="10" defaultRowHeight="16" x14ac:dyDescent="0.2"/>
  <cols>
    <col min="1" max="1" width="10.83203125" style="65"/>
    <col min="2" max="2" width="13.6640625" style="65" customWidth="1"/>
    <col min="3" max="3" width="13.33203125" style="65" customWidth="1"/>
    <col min="4" max="5" width="13.1640625" style="65" customWidth="1"/>
    <col min="6" max="8" width="12.5" style="65" customWidth="1"/>
    <col min="9" max="9" width="16.1640625" style="65" customWidth="1"/>
    <col min="10" max="10" width="13.5" style="65" customWidth="1"/>
    <col min="11" max="11" width="15.33203125" style="65" customWidth="1"/>
    <col min="12" max="14" width="10.83203125" style="65"/>
    <col min="15" max="16" width="15.5" style="65" customWidth="1"/>
    <col min="17" max="18" width="19.6640625" style="65" customWidth="1"/>
    <col min="19" max="19" width="14.5" style="65" customWidth="1"/>
    <col min="20" max="20" width="13.5" style="65" customWidth="1"/>
    <col min="21" max="21" width="19.1640625" style="65" customWidth="1"/>
    <col min="22" max="16384" width="10.83203125" style="65"/>
  </cols>
  <sheetData>
    <row r="1" spans="2:22" x14ac:dyDescent="0.2">
      <c r="B1" s="65" t="s">
        <v>62</v>
      </c>
    </row>
    <row r="3" spans="2:22" x14ac:dyDescent="0.2">
      <c r="B3" s="65" t="s">
        <v>25</v>
      </c>
      <c r="C3" s="65">
        <v>0.3</v>
      </c>
      <c r="D3" s="65" t="s">
        <v>26</v>
      </c>
      <c r="E3" s="65">
        <v>28</v>
      </c>
      <c r="F3" s="65" t="s">
        <v>27</v>
      </c>
      <c r="G3" s="65">
        <f>(PI()*C3*C3/100)*(E3/10000)</f>
        <v>7.9168134870462798E-6</v>
      </c>
      <c r="I3" s="65" t="s">
        <v>28</v>
      </c>
      <c r="J3" s="65">
        <f>G3/1000</f>
        <v>7.9168134870462796E-9</v>
      </c>
    </row>
    <row r="5" spans="2:22" x14ac:dyDescent="0.2">
      <c r="B5" s="3" t="s">
        <v>0</v>
      </c>
      <c r="C5" s="3" t="s">
        <v>18</v>
      </c>
      <c r="D5" s="3" t="s">
        <v>30</v>
      </c>
      <c r="E5" s="3" t="s">
        <v>31</v>
      </c>
      <c r="F5" s="3" t="s">
        <v>32</v>
      </c>
      <c r="G5" s="3" t="s">
        <v>21</v>
      </c>
      <c r="H5" s="3" t="s">
        <v>52</v>
      </c>
      <c r="I5" s="3" t="s">
        <v>20</v>
      </c>
      <c r="J5" s="4" t="s">
        <v>17</v>
      </c>
      <c r="K5" s="3" t="s">
        <v>16</v>
      </c>
      <c r="L5" s="4" t="s">
        <v>17</v>
      </c>
      <c r="M5" s="4" t="s">
        <v>50</v>
      </c>
      <c r="N5" s="4" t="s">
        <v>51</v>
      </c>
      <c r="O5" s="4" t="s">
        <v>24</v>
      </c>
      <c r="P5" s="4" t="s">
        <v>53</v>
      </c>
      <c r="Q5" s="4" t="s">
        <v>22</v>
      </c>
      <c r="R5" s="4" t="s">
        <v>54</v>
      </c>
      <c r="S5" s="3" t="s">
        <v>19</v>
      </c>
      <c r="T5" s="3" t="s">
        <v>59</v>
      </c>
      <c r="U5" s="3" t="s">
        <v>33</v>
      </c>
      <c r="V5" s="3" t="s">
        <v>55</v>
      </c>
    </row>
    <row r="6" spans="2:22" s="66" customFormat="1" x14ac:dyDescent="0.2">
      <c r="B6" s="78" t="s">
        <v>63</v>
      </c>
      <c r="C6" s="78">
        <v>0.05</v>
      </c>
      <c r="D6" s="75">
        <v>44</v>
      </c>
      <c r="E6" s="75">
        <v>4</v>
      </c>
      <c r="F6" s="76">
        <f>C6*D6</f>
        <v>2.2000000000000002</v>
      </c>
      <c r="G6" s="77">
        <f>F6/0.00000016</f>
        <v>13750000</v>
      </c>
      <c r="H6" s="77">
        <f>E6/D6*G6</f>
        <v>1250000</v>
      </c>
      <c r="I6" s="78">
        <v>10.2822</v>
      </c>
      <c r="J6" s="78">
        <v>0.25950000000000001</v>
      </c>
      <c r="K6" s="76">
        <v>0.74519999999999997</v>
      </c>
      <c r="L6" s="78">
        <v>0.05</v>
      </c>
      <c r="M6" s="78">
        <f>(1-EXP(-(0.3^2/(2*K6^2))))</f>
        <v>7.7837584189368147E-2</v>
      </c>
      <c r="N6" s="78">
        <f>(1-M6)*$C$3*$C$3*L6/K6^3</f>
        <v>1.0027701393489595E-2</v>
      </c>
      <c r="O6" s="77">
        <f>M6*G6*T6*$E$3/10000</f>
        <v>477031.47598932235</v>
      </c>
      <c r="P6" s="77">
        <f>SQRT((N6/M6)^2 + (H6/G6)^2)*O6</f>
        <v>75215.706243849752</v>
      </c>
      <c r="Q6" s="76">
        <f>O6*0.000000000000160218/$J$3</f>
        <v>9.654014098615896</v>
      </c>
      <c r="R6" s="76">
        <f>P6/O6*Q6</f>
        <v>1.5221919832638688</v>
      </c>
      <c r="S6" s="78">
        <v>1.9882</v>
      </c>
      <c r="T6" s="75">
        <v>159.1831</v>
      </c>
      <c r="U6" s="79">
        <f>I6/Q6</f>
        <v>1.065069917545922</v>
      </c>
      <c r="V6" s="79">
        <f>U6*SQRT((J6/I6)^2 + (R6/Q6)^2)</f>
        <v>0.1700720187825765</v>
      </c>
    </row>
    <row r="7" spans="2:22" s="66" customFormat="1" x14ac:dyDescent="0.2">
      <c r="B7" s="66" t="s">
        <v>63</v>
      </c>
      <c r="C7" s="66">
        <v>0.05</v>
      </c>
      <c r="D7" s="61">
        <v>44</v>
      </c>
      <c r="E7" s="61">
        <v>4</v>
      </c>
      <c r="F7" s="63">
        <f t="shared" ref="F7:F8" si="0">C7*D7</f>
        <v>2.2000000000000002</v>
      </c>
      <c r="G7" s="64">
        <f t="shared" ref="G7:G9" si="1">F7/0.00000016</f>
        <v>13750000</v>
      </c>
      <c r="H7" s="64">
        <f t="shared" ref="H7:H8" si="2">E7/D7*G7</f>
        <v>1250000</v>
      </c>
      <c r="I7" s="66">
        <v>4.1375000000000002</v>
      </c>
      <c r="J7" s="66">
        <v>8.3400000000000002E-2</v>
      </c>
      <c r="K7" s="63">
        <v>0.91639999999999999</v>
      </c>
      <c r="L7" s="66">
        <v>0.05</v>
      </c>
      <c r="M7" s="66">
        <f t="shared" ref="M7:M8" si="3">(1-EXP(-(0.3^2/(2*K7^2))))</f>
        <v>5.2174524394239863E-2</v>
      </c>
      <c r="N7" s="66">
        <f t="shared" ref="N7:N8" si="4">(1-M7)*$C$3*$C$3*L7/K7^3</f>
        <v>5.5422440994762007E-3</v>
      </c>
      <c r="O7" s="64">
        <f t="shared" ref="O7:O8" si="5">M7*G7*T7*$E$3/10000</f>
        <v>339473.54297112167</v>
      </c>
      <c r="P7" s="64">
        <f t="shared" ref="P7:P8" si="6">SQRT((N7/M7)^2 + (H7/G7)^2)*O7</f>
        <v>47463.494102421486</v>
      </c>
      <c r="Q7" s="63">
        <f t="shared" ref="Q7:Q8" si="7">O7*0.000000000000160218/$J$3</f>
        <v>6.8701595909441728</v>
      </c>
      <c r="R7" s="63">
        <f t="shared" ref="R7:R8" si="8">P7/O7*Q7</f>
        <v>0.96055137721060124</v>
      </c>
      <c r="S7" s="66">
        <v>1.8360000000000001</v>
      </c>
      <c r="T7" s="61">
        <v>169</v>
      </c>
      <c r="U7" s="67">
        <f t="shared" ref="U7:U8" si="9">I7/Q7</f>
        <v>0.60224219615710262</v>
      </c>
      <c r="V7" s="67">
        <f t="shared" ref="V7:V8" si="10">U7*SQRT((J7/I7)^2 + (R7/Q7)^2)</f>
        <v>8.5073064878888577E-2</v>
      </c>
    </row>
    <row r="8" spans="2:22" s="66" customFormat="1" x14ac:dyDescent="0.2">
      <c r="B8" s="66" t="s">
        <v>63</v>
      </c>
      <c r="C8" s="66">
        <v>0.05</v>
      </c>
      <c r="D8" s="61">
        <v>44</v>
      </c>
      <c r="E8" s="61">
        <v>4</v>
      </c>
      <c r="F8" s="63">
        <f t="shared" si="0"/>
        <v>2.2000000000000002</v>
      </c>
      <c r="G8" s="64">
        <f t="shared" si="1"/>
        <v>13750000</v>
      </c>
      <c r="H8" s="64">
        <f t="shared" si="2"/>
        <v>1250000</v>
      </c>
      <c r="I8" s="66">
        <v>1.0983000000000001</v>
      </c>
      <c r="J8" s="66">
        <v>3.3700000000000001E-2</v>
      </c>
      <c r="K8" s="63">
        <v>1.1047</v>
      </c>
      <c r="L8" s="66">
        <v>0.05</v>
      </c>
      <c r="M8" s="66">
        <f t="shared" si="3"/>
        <v>3.620272467254293E-2</v>
      </c>
      <c r="N8" s="66">
        <f t="shared" si="4"/>
        <v>3.2171043355674433E-3</v>
      </c>
      <c r="O8" s="64">
        <f t="shared" si="5"/>
        <v>250884.88198072254</v>
      </c>
      <c r="P8" s="64">
        <f t="shared" si="6"/>
        <v>31894.170904006365</v>
      </c>
      <c r="Q8" s="63">
        <f t="shared" si="7"/>
        <v>5.0773299240859613</v>
      </c>
      <c r="R8" s="63">
        <f t="shared" si="8"/>
        <v>0.64546427451641442</v>
      </c>
      <c r="S8" s="66">
        <v>1.6807000000000001</v>
      </c>
      <c r="T8" s="61">
        <v>180</v>
      </c>
      <c r="U8" s="67">
        <f t="shared" si="9"/>
        <v>0.21631448348271751</v>
      </c>
      <c r="V8" s="67">
        <f t="shared" si="10"/>
        <v>2.8289019211856049E-2</v>
      </c>
    </row>
    <row r="9" spans="2:22" x14ac:dyDescent="0.2">
      <c r="B9" s="66" t="s">
        <v>63</v>
      </c>
      <c r="C9" s="66">
        <v>0.05</v>
      </c>
      <c r="D9" s="61">
        <v>44</v>
      </c>
      <c r="E9" s="61">
        <v>4</v>
      </c>
      <c r="F9" s="63">
        <f t="shared" ref="F9" si="11">C9*D9</f>
        <v>2.2000000000000002</v>
      </c>
      <c r="G9" s="64">
        <f t="shared" si="1"/>
        <v>13750000</v>
      </c>
      <c r="H9" s="64">
        <f t="shared" ref="H9" si="12">E9/D9*G9</f>
        <v>1250000</v>
      </c>
      <c r="I9" s="66">
        <v>1.0024</v>
      </c>
      <c r="J9" s="65">
        <v>1.18E-2</v>
      </c>
      <c r="K9" s="92">
        <v>1.1000000000000001</v>
      </c>
      <c r="L9" s="66">
        <v>0.05</v>
      </c>
      <c r="M9" s="66">
        <f t="shared" ref="M9" si="13">(1-EXP(-(0.3^2/(2*K9^2))))</f>
        <v>3.6507025350932087E-2</v>
      </c>
      <c r="N9" s="66">
        <f t="shared" ref="N9" si="14">(1-M9)*$C$3*$C$3*L9/K9^3</f>
        <v>3.2574893958833991E-3</v>
      </c>
      <c r="O9" s="64">
        <f t="shared" ref="O9" si="15">M9*G9*T9*$E$3/10000</f>
        <v>252993.68568195935</v>
      </c>
      <c r="P9" s="64">
        <f t="shared" ref="P9" si="16">SQRT((N9/M9)^2 + (H9/G9)^2)*O9</f>
        <v>32226.963845372804</v>
      </c>
      <c r="Q9" s="63">
        <f t="shared" ref="Q9" si="17">O9*0.000000000000160218/$J$3</f>
        <v>5.1200072350972148</v>
      </c>
      <c r="R9" s="63">
        <f t="shared" ref="R9" si="18">P9/O9*Q9</f>
        <v>0.65219923417753189</v>
      </c>
      <c r="S9" s="66">
        <v>1.6807000000000001</v>
      </c>
      <c r="T9" s="61">
        <v>180</v>
      </c>
      <c r="U9" s="67">
        <f t="shared" ref="U9" si="19">I9/Q9</f>
        <v>0.19578097334094238</v>
      </c>
      <c r="V9" s="67">
        <f t="shared" ref="V9" si="20">U9*SQRT((J9/I9)^2 + (R9/Q9)^2)</f>
        <v>2.5045331041758444E-2</v>
      </c>
    </row>
    <row r="10" spans="2:22" s="22" customFormat="1" x14ac:dyDescent="0.2">
      <c r="B10" s="22" t="s">
        <v>63</v>
      </c>
      <c r="C10" s="55">
        <v>0.25</v>
      </c>
      <c r="D10" s="23">
        <v>44</v>
      </c>
      <c r="E10" s="23">
        <v>4</v>
      </c>
      <c r="F10" s="24">
        <f>C10*D10</f>
        <v>11</v>
      </c>
      <c r="G10" s="25">
        <f>F10/0.00000016</f>
        <v>68750000</v>
      </c>
      <c r="H10" s="25">
        <f>E10/D10*G10</f>
        <v>6250000</v>
      </c>
      <c r="I10" s="22">
        <v>26.554500000000001</v>
      </c>
      <c r="J10" s="22">
        <v>0.32679999999999998</v>
      </c>
      <c r="K10" s="24">
        <v>0.74519999999999997</v>
      </c>
      <c r="L10" s="22">
        <v>0.05</v>
      </c>
      <c r="M10" s="22">
        <f>(1-EXP(-(0.3^2/(2*K10^2))))</f>
        <v>7.7837584189368147E-2</v>
      </c>
      <c r="N10" s="22">
        <f>(1-M10)*$C$3*$C$3*L10/K10^3</f>
        <v>1.0027701393489595E-2</v>
      </c>
      <c r="O10" s="25">
        <f>M10*G10*T10*$E$3/10000</f>
        <v>2385157.3799466123</v>
      </c>
      <c r="P10" s="25">
        <f>SQRT((N10/M10)^2 + (H10/G10)^2)*O10</f>
        <v>376078.53121924883</v>
      </c>
      <c r="Q10" s="24">
        <f>O10*0.000000000000160218/$J$3</f>
        <v>48.270070493079487</v>
      </c>
      <c r="R10" s="24">
        <f>P10/O10*Q10</f>
        <v>7.6109599163193451</v>
      </c>
      <c r="S10" s="22">
        <v>1.9882</v>
      </c>
      <c r="T10" s="23">
        <v>159.1831</v>
      </c>
      <c r="U10" s="59">
        <f>I10/Q10</f>
        <v>0.55012349741248334</v>
      </c>
      <c r="V10" s="59">
        <f>U10*SQRT((J10/I10)^2 + (R10/Q10)^2)</f>
        <v>8.7004268465485118E-2</v>
      </c>
    </row>
    <row r="11" spans="2:22" s="22" customFormat="1" x14ac:dyDescent="0.2">
      <c r="B11" s="22" t="s">
        <v>63</v>
      </c>
      <c r="C11" s="55">
        <v>0.25</v>
      </c>
      <c r="D11" s="23">
        <v>44</v>
      </c>
      <c r="E11" s="23">
        <v>4</v>
      </c>
      <c r="F11" s="24">
        <f>C11*D11</f>
        <v>11</v>
      </c>
      <c r="G11" s="25">
        <f>F11/0.00000016</f>
        <v>68750000</v>
      </c>
      <c r="H11" s="25">
        <f>E11/D11*G11</f>
        <v>6250000</v>
      </c>
      <c r="I11" s="22">
        <v>14.7766</v>
      </c>
      <c r="J11" s="22">
        <v>0.37990000000000002</v>
      </c>
      <c r="K11" s="24">
        <v>0.91639999999999999</v>
      </c>
      <c r="L11" s="22">
        <v>0.05</v>
      </c>
      <c r="M11" s="22">
        <f>(1-EXP(-(0.3^2/(2*K11^2))))</f>
        <v>5.2174524394239863E-2</v>
      </c>
      <c r="N11" s="22">
        <f>(1-M11)*$C$3*$C$3*L11/K11^3</f>
        <v>5.5422440994762007E-3</v>
      </c>
      <c r="O11" s="25">
        <f>M11*G11*T11*$E$3/10000</f>
        <v>1697367.7148556083</v>
      </c>
      <c r="P11" s="25">
        <f>SQRT((N11/M11)^2 + (H11/G11)^2)*O11</f>
        <v>237317.47051210739</v>
      </c>
      <c r="Q11" s="24">
        <f>O11*0.000000000000160218/$J$3</f>
        <v>34.350797954720861</v>
      </c>
      <c r="R11" s="24">
        <f>P11/O11*Q11</f>
        <v>4.8027568860530057</v>
      </c>
      <c r="S11" s="22">
        <v>1.8360000000000001</v>
      </c>
      <c r="T11" s="23">
        <v>169</v>
      </c>
      <c r="U11" s="59">
        <f>I11/Q11</f>
        <v>0.43016759085124073</v>
      </c>
      <c r="V11" s="59">
        <f>U11*SQRT((J11/I11)^2 + (R11/Q11)^2)</f>
        <v>6.1152248095140138E-2</v>
      </c>
    </row>
    <row r="12" spans="2:22" s="66" customFormat="1" x14ac:dyDescent="0.2">
      <c r="B12" s="81" t="s">
        <v>63</v>
      </c>
      <c r="C12" s="80">
        <v>0.25</v>
      </c>
      <c r="D12" s="82">
        <v>44</v>
      </c>
      <c r="E12" s="82">
        <v>4</v>
      </c>
      <c r="F12" s="83">
        <f>C12*D12</f>
        <v>11</v>
      </c>
      <c r="G12" s="84">
        <f>F12/0.00000016</f>
        <v>68750000</v>
      </c>
      <c r="H12" s="84">
        <f>E12/D12*G12</f>
        <v>6250000</v>
      </c>
      <c r="I12" s="81">
        <v>3.6467999999999998</v>
      </c>
      <c r="J12" s="81">
        <v>8.9099999999999999E-2</v>
      </c>
      <c r="K12" s="83">
        <v>1.1047</v>
      </c>
      <c r="L12" s="81">
        <v>0.05</v>
      </c>
      <c r="M12" s="66">
        <f>(1-EXP(-(0.3^2/(2*K12^2))))</f>
        <v>3.620272467254293E-2</v>
      </c>
      <c r="N12" s="66">
        <f>(1-M12)*$C$3*$C$3*L12/K12^3</f>
        <v>3.2171043355674433E-3</v>
      </c>
      <c r="O12" s="64">
        <f>M12*G12*T12*$E$3/10000</f>
        <v>1254424.4099036127</v>
      </c>
      <c r="P12" s="64">
        <f>SQRT((N12/M12)^2 + (H12/G12)^2)*O12</f>
        <v>159470.85452003183</v>
      </c>
      <c r="Q12" s="63">
        <f>O12*0.000000000000160218/$J$3</f>
        <v>25.386649620429807</v>
      </c>
      <c r="R12" s="63">
        <f>P12/O12*Q12</f>
        <v>3.2273213725820722</v>
      </c>
      <c r="S12" s="66">
        <v>1.6807000000000001</v>
      </c>
      <c r="T12" s="61">
        <v>180</v>
      </c>
      <c r="U12" s="67">
        <f>I12/Q12</f>
        <v>0.1436503065400663</v>
      </c>
      <c r="V12" s="67">
        <f>U12*SQRT((J12/I12)^2 + (R12/Q12)^2)</f>
        <v>1.8595998430950562E-2</v>
      </c>
    </row>
    <row r="13" spans="2:22" s="22" customFormat="1" x14ac:dyDescent="0.2">
      <c r="B13" s="87" t="s">
        <v>38</v>
      </c>
      <c r="C13" s="87">
        <v>0.05</v>
      </c>
      <c r="D13" s="70">
        <v>77</v>
      </c>
      <c r="E13" s="70">
        <v>3</v>
      </c>
      <c r="F13" s="71">
        <f>C13*D13</f>
        <v>3.85</v>
      </c>
      <c r="G13" s="72">
        <f>F13/0.00000016</f>
        <v>24062500</v>
      </c>
      <c r="H13" s="72">
        <f>E13/D13*G13</f>
        <v>937500</v>
      </c>
      <c r="I13" s="69">
        <v>14.205</v>
      </c>
      <c r="J13" s="69">
        <v>0.46929999999999999</v>
      </c>
      <c r="K13" s="70">
        <v>0.62570000000000003</v>
      </c>
      <c r="L13" s="87">
        <v>0.05</v>
      </c>
      <c r="M13" s="69">
        <f t="shared" ref="M13:M34" si="21">(1-EXP(-(0.3^2/(2*K13^2))))</f>
        <v>0.10858249844113821</v>
      </c>
      <c r="N13" s="69">
        <f t="shared" ref="N13:N34" si="22">(1-M13)*$C$3*$C$3*L13/K13^3</f>
        <v>1.6375523980779242E-2</v>
      </c>
      <c r="O13" s="72">
        <f t="shared" ref="O13:O34" si="23">M13*G13*T13*$E$3/10000</f>
        <v>782784.80407447042</v>
      </c>
      <c r="P13" s="72">
        <f t="shared" ref="P13:P34" si="24">SQRT((N13/M13)^2 + (H13/G13)^2)*O13</f>
        <v>121929.04714219658</v>
      </c>
      <c r="Q13" s="71">
        <f t="shared" ref="Q13:Q34" si="25">O13*0.000000000000160218/$J$3</f>
        <v>15.841754506963335</v>
      </c>
      <c r="R13" s="71">
        <f t="shared" ref="R13:R34" si="26">P13/O13*Q13</f>
        <v>2.4675619941018647</v>
      </c>
      <c r="S13" s="69">
        <v>3.3723000000000001</v>
      </c>
      <c r="T13" s="70">
        <v>107</v>
      </c>
      <c r="U13" s="73">
        <f t="shared" ref="U13:U34" si="27">I13/Q13</f>
        <v>0.89668098276337449</v>
      </c>
      <c r="V13" s="73">
        <f t="shared" ref="V13:V34" si="28">U13*SQRT((J13/I13)^2 + (R13/Q13)^2)</f>
        <v>0.14277699588743689</v>
      </c>
    </row>
    <row r="14" spans="2:22" s="66" customFormat="1" x14ac:dyDescent="0.2">
      <c r="B14" s="60" t="s">
        <v>38</v>
      </c>
      <c r="C14" s="60">
        <v>0.05</v>
      </c>
      <c r="D14" s="61">
        <v>77</v>
      </c>
      <c r="E14" s="61">
        <v>3</v>
      </c>
      <c r="F14" s="63">
        <f t="shared" ref="F14:F34" si="29">C14*D14</f>
        <v>3.85</v>
      </c>
      <c r="G14" s="64">
        <f t="shared" ref="G14:G77" si="30">F14/0.00000016</f>
        <v>24062500</v>
      </c>
      <c r="H14" s="64">
        <f t="shared" ref="H14:H34" si="31">E14/D14*G14</f>
        <v>937500</v>
      </c>
      <c r="I14" s="66">
        <v>10.529</v>
      </c>
      <c r="J14" s="66">
        <v>0.28620000000000001</v>
      </c>
      <c r="K14" s="61">
        <v>0.76160000000000005</v>
      </c>
      <c r="L14" s="60">
        <v>0.05</v>
      </c>
      <c r="M14" s="66">
        <f t="shared" si="21"/>
        <v>7.4648472658456977E-2</v>
      </c>
      <c r="N14" s="66">
        <f t="shared" si="22"/>
        <v>9.4262391471146966E-3</v>
      </c>
      <c r="O14" s="64">
        <f t="shared" si="23"/>
        <v>553238.49298998923</v>
      </c>
      <c r="P14" s="64">
        <f t="shared" si="24"/>
        <v>73109.894807544493</v>
      </c>
      <c r="Q14" s="63">
        <f t="shared" si="25"/>
        <v>11.196267919523862</v>
      </c>
      <c r="R14" s="63">
        <f t="shared" si="26"/>
        <v>1.4795752287762203</v>
      </c>
      <c r="S14" s="66">
        <v>3.2633000000000001</v>
      </c>
      <c r="T14" s="61">
        <v>110</v>
      </c>
      <c r="U14" s="67">
        <f t="shared" si="27"/>
        <v>0.94040264806808604</v>
      </c>
      <c r="V14" s="67">
        <f t="shared" si="28"/>
        <v>0.12687496989515998</v>
      </c>
    </row>
    <row r="15" spans="2:22" s="66" customFormat="1" x14ac:dyDescent="0.2">
      <c r="B15" s="60" t="s">
        <v>38</v>
      </c>
      <c r="C15" s="60">
        <v>0.05</v>
      </c>
      <c r="D15" s="61">
        <v>77</v>
      </c>
      <c r="E15" s="61">
        <v>3</v>
      </c>
      <c r="F15" s="63">
        <f t="shared" si="29"/>
        <v>3.85</v>
      </c>
      <c r="G15" s="64">
        <f t="shared" si="30"/>
        <v>24062500</v>
      </c>
      <c r="H15" s="64">
        <f t="shared" si="31"/>
        <v>937500</v>
      </c>
      <c r="I15" s="66">
        <v>8.1976999999999993</v>
      </c>
      <c r="J15" s="66">
        <v>0.2203</v>
      </c>
      <c r="K15" s="61">
        <v>0.89659999999999995</v>
      </c>
      <c r="L15" s="60">
        <v>0.05</v>
      </c>
      <c r="M15" s="66">
        <f t="shared" si="21"/>
        <v>5.4439777671658529E-2</v>
      </c>
      <c r="N15" s="66">
        <f t="shared" si="22"/>
        <v>5.9034447665982292E-3</v>
      </c>
      <c r="O15" s="64">
        <f t="shared" si="23"/>
        <v>414470.44233096321</v>
      </c>
      <c r="P15" s="64">
        <f t="shared" si="24"/>
        <v>47758.034238865097</v>
      </c>
      <c r="Q15" s="63">
        <f t="shared" si="25"/>
        <v>8.3879234287933002</v>
      </c>
      <c r="R15" s="63">
        <f t="shared" si="26"/>
        <v>0.96651218854687149</v>
      </c>
      <c r="S15" s="66">
        <v>3.1518000000000002</v>
      </c>
      <c r="T15" s="61">
        <v>113</v>
      </c>
      <c r="U15" s="67">
        <f t="shared" si="27"/>
        <v>0.9773217494880414</v>
      </c>
      <c r="V15" s="67">
        <f t="shared" si="28"/>
        <v>0.11563561121906335</v>
      </c>
    </row>
    <row r="16" spans="2:22" s="66" customFormat="1" x14ac:dyDescent="0.2">
      <c r="B16" s="60" t="s">
        <v>38</v>
      </c>
      <c r="C16" s="60">
        <v>0.05</v>
      </c>
      <c r="D16" s="61">
        <v>77</v>
      </c>
      <c r="E16" s="61">
        <v>3</v>
      </c>
      <c r="F16" s="63">
        <f t="shared" si="29"/>
        <v>3.85</v>
      </c>
      <c r="G16" s="64">
        <f t="shared" si="30"/>
        <v>24062500</v>
      </c>
      <c r="H16" s="64">
        <f t="shared" si="31"/>
        <v>937500</v>
      </c>
      <c r="I16" s="22">
        <v>5.9246999999999996</v>
      </c>
      <c r="J16" s="22">
        <v>0.1268</v>
      </c>
      <c r="K16" s="23">
        <v>1.0578000000000001</v>
      </c>
      <c r="L16" s="60">
        <v>0.05</v>
      </c>
      <c r="M16" s="66">
        <f t="shared" si="21"/>
        <v>3.9418648578104065E-2</v>
      </c>
      <c r="N16" s="66">
        <f t="shared" si="22"/>
        <v>3.6520437938987339E-3</v>
      </c>
      <c r="O16" s="64">
        <f t="shared" si="23"/>
        <v>308076.44796217239</v>
      </c>
      <c r="P16" s="64">
        <f t="shared" si="24"/>
        <v>30963.665068833012</v>
      </c>
      <c r="Q16" s="63">
        <f t="shared" si="25"/>
        <v>6.2347549832223041</v>
      </c>
      <c r="R16" s="63">
        <f t="shared" si="26"/>
        <v>0.62663298789538446</v>
      </c>
      <c r="S16" s="66">
        <v>3.0371000000000001</v>
      </c>
      <c r="T16" s="61">
        <v>116</v>
      </c>
      <c r="U16" s="67">
        <f t="shared" si="27"/>
        <v>0.95026990089319296</v>
      </c>
      <c r="V16" s="67">
        <f t="shared" si="28"/>
        <v>9.7649587527526518E-2</v>
      </c>
    </row>
    <row r="17" spans="2:22" s="66" customFormat="1" x14ac:dyDescent="0.2">
      <c r="B17" s="60" t="s">
        <v>38</v>
      </c>
      <c r="C17" s="60">
        <v>0.05</v>
      </c>
      <c r="D17" s="61">
        <v>77</v>
      </c>
      <c r="E17" s="61">
        <v>3</v>
      </c>
      <c r="F17" s="63">
        <f t="shared" si="29"/>
        <v>3.85</v>
      </c>
      <c r="G17" s="64">
        <f t="shared" si="30"/>
        <v>24062500</v>
      </c>
      <c r="H17" s="64">
        <f t="shared" si="31"/>
        <v>937500</v>
      </c>
      <c r="I17" s="66">
        <v>4.4782999999999999</v>
      </c>
      <c r="J17" s="66">
        <v>0.1071</v>
      </c>
      <c r="K17" s="63">
        <v>1.2232000000000001</v>
      </c>
      <c r="L17" s="60">
        <v>0.05</v>
      </c>
      <c r="M17" s="66">
        <f t="shared" si="21"/>
        <v>2.9628049025181902E-2</v>
      </c>
      <c r="N17" s="66">
        <f t="shared" si="22"/>
        <v>2.3859334788440267E-3</v>
      </c>
      <c r="O17" s="64">
        <f t="shared" si="23"/>
        <v>239470.11505976386</v>
      </c>
      <c r="P17" s="64">
        <f t="shared" si="24"/>
        <v>21422.835223329446</v>
      </c>
      <c r="Q17" s="63">
        <f t="shared" si="25"/>
        <v>4.8463214344285293</v>
      </c>
      <c r="R17" s="63">
        <f t="shared" si="26"/>
        <v>0.43354865179373819</v>
      </c>
      <c r="S17" s="66">
        <v>2.9203999999999999</v>
      </c>
      <c r="T17" s="61">
        <v>119.9636</v>
      </c>
      <c r="U17" s="67">
        <f t="shared" si="27"/>
        <v>0.92406169516242043</v>
      </c>
      <c r="V17" s="67">
        <f t="shared" si="28"/>
        <v>8.5568880748687584E-2</v>
      </c>
    </row>
    <row r="18" spans="2:22" s="66" customFormat="1" x14ac:dyDescent="0.2">
      <c r="B18" s="60" t="s">
        <v>38</v>
      </c>
      <c r="C18" s="60">
        <v>0.05</v>
      </c>
      <c r="D18" s="61">
        <v>77</v>
      </c>
      <c r="E18" s="61">
        <v>3</v>
      </c>
      <c r="F18" s="63">
        <f t="shared" si="29"/>
        <v>3.85</v>
      </c>
      <c r="G18" s="64">
        <f t="shared" si="30"/>
        <v>24062500</v>
      </c>
      <c r="H18" s="64">
        <f t="shared" si="31"/>
        <v>937500</v>
      </c>
      <c r="I18" s="66">
        <v>3.1814</v>
      </c>
      <c r="J18" s="66">
        <v>5.8999999999999997E-2</v>
      </c>
      <c r="K18" s="63">
        <v>1.4202999999999999</v>
      </c>
      <c r="L18" s="60">
        <v>0.05</v>
      </c>
      <c r="M18" s="66">
        <f t="shared" si="21"/>
        <v>2.206059981097086E-2</v>
      </c>
      <c r="N18" s="66">
        <f t="shared" si="22"/>
        <v>1.5359751745575364E-3</v>
      </c>
      <c r="O18" s="64">
        <f t="shared" si="23"/>
        <v>182818.9482084919</v>
      </c>
      <c r="P18" s="64">
        <f t="shared" si="24"/>
        <v>14586.203228291781</v>
      </c>
      <c r="Q18" s="63">
        <f t="shared" si="25"/>
        <v>3.699832804195117</v>
      </c>
      <c r="R18" s="63">
        <f t="shared" si="26"/>
        <v>0.2951910276343222</v>
      </c>
      <c r="S18" s="66">
        <v>2.8001</v>
      </c>
      <c r="T18" s="61">
        <v>123</v>
      </c>
      <c r="U18" s="67">
        <f t="shared" si="27"/>
        <v>0.85987669399350064</v>
      </c>
      <c r="V18" s="67">
        <f t="shared" si="28"/>
        <v>7.0434181489557171E-2</v>
      </c>
    </row>
    <row r="19" spans="2:22" s="66" customFormat="1" x14ac:dyDescent="0.2">
      <c r="B19" s="60" t="s">
        <v>38</v>
      </c>
      <c r="C19" s="60">
        <v>0.05</v>
      </c>
      <c r="D19" s="61">
        <v>77</v>
      </c>
      <c r="E19" s="61">
        <v>3</v>
      </c>
      <c r="F19" s="63">
        <f t="shared" si="29"/>
        <v>3.85</v>
      </c>
      <c r="G19" s="64">
        <f t="shared" si="30"/>
        <v>24062500</v>
      </c>
      <c r="H19" s="64">
        <f t="shared" si="31"/>
        <v>937500</v>
      </c>
      <c r="I19" s="66">
        <v>2.54</v>
      </c>
      <c r="J19" s="66">
        <v>2.2200000000000001E-2</v>
      </c>
      <c r="K19" s="63">
        <v>1.5055000000000001</v>
      </c>
      <c r="L19" s="60">
        <v>0.05</v>
      </c>
      <c r="M19" s="66">
        <f t="shared" si="21"/>
        <v>1.965834063878269E-2</v>
      </c>
      <c r="N19" s="66">
        <f t="shared" si="22"/>
        <v>1.2928486684991845E-3</v>
      </c>
      <c r="O19" s="64">
        <f t="shared" si="23"/>
        <v>169533.52966886191</v>
      </c>
      <c r="P19" s="64">
        <f t="shared" si="24"/>
        <v>12959.191716408279</v>
      </c>
      <c r="Q19" s="63">
        <f t="shared" si="25"/>
        <v>3.4309666510306829</v>
      </c>
      <c r="R19" s="63">
        <f t="shared" si="26"/>
        <v>0.26226407655261769</v>
      </c>
      <c r="S19" s="66">
        <v>2.6762999999999999</v>
      </c>
      <c r="T19" s="61">
        <v>128</v>
      </c>
      <c r="U19" s="67">
        <f t="shared" si="27"/>
        <v>0.74031614362586962</v>
      </c>
      <c r="V19" s="67">
        <f t="shared" si="28"/>
        <v>5.6958693793255813E-2</v>
      </c>
    </row>
    <row r="20" spans="2:22" s="66" customFormat="1" x14ac:dyDescent="0.2">
      <c r="B20" s="60" t="s">
        <v>38</v>
      </c>
      <c r="C20" s="60">
        <v>0.05</v>
      </c>
      <c r="D20" s="61">
        <v>77</v>
      </c>
      <c r="E20" s="61">
        <v>3</v>
      </c>
      <c r="F20" s="63">
        <f t="shared" si="29"/>
        <v>3.85</v>
      </c>
      <c r="G20" s="64">
        <f t="shared" si="30"/>
        <v>24062500</v>
      </c>
      <c r="H20" s="64">
        <f t="shared" si="31"/>
        <v>937500</v>
      </c>
      <c r="I20" s="66">
        <v>2.1320999999999999</v>
      </c>
      <c r="J20" s="66">
        <v>2.46E-2</v>
      </c>
      <c r="K20" s="63">
        <v>1.7422</v>
      </c>
      <c r="L20" s="60">
        <v>0.05</v>
      </c>
      <c r="M20" s="66">
        <f t="shared" si="21"/>
        <v>1.471638371265982E-2</v>
      </c>
      <c r="N20" s="66">
        <f t="shared" si="22"/>
        <v>8.3845497656679562E-4</v>
      </c>
      <c r="O20" s="64">
        <f t="shared" si="23"/>
        <v>130880.85260998695</v>
      </c>
      <c r="P20" s="64">
        <f t="shared" si="24"/>
        <v>9033.6502800592571</v>
      </c>
      <c r="Q20" s="63">
        <f t="shared" si="25"/>
        <v>2.6487258387200536</v>
      </c>
      <c r="R20" s="63">
        <f t="shared" si="26"/>
        <v>0.18282019437981401</v>
      </c>
      <c r="S20" s="66">
        <v>2.5499999999999998</v>
      </c>
      <c r="T20" s="61">
        <v>132.00069999999999</v>
      </c>
      <c r="U20" s="67">
        <f t="shared" si="27"/>
        <v>0.80495307171175434</v>
      </c>
      <c r="V20" s="67">
        <f t="shared" si="28"/>
        <v>5.6330336027210888E-2</v>
      </c>
    </row>
    <row r="21" spans="2:22" s="66" customFormat="1" x14ac:dyDescent="0.2">
      <c r="B21" s="60" t="s">
        <v>38</v>
      </c>
      <c r="C21" s="60">
        <v>0.05</v>
      </c>
      <c r="D21" s="61">
        <v>77</v>
      </c>
      <c r="E21" s="61">
        <v>3</v>
      </c>
      <c r="F21" s="63">
        <f t="shared" si="29"/>
        <v>3.85</v>
      </c>
      <c r="G21" s="64">
        <f t="shared" si="30"/>
        <v>24062500</v>
      </c>
      <c r="H21" s="64">
        <f t="shared" si="31"/>
        <v>937500</v>
      </c>
      <c r="I21" s="66">
        <v>1.7724</v>
      </c>
      <c r="J21" s="66">
        <v>2.2599999999999999E-2</v>
      </c>
      <c r="K21" s="63">
        <v>1.8731</v>
      </c>
      <c r="L21" s="60">
        <v>0.05</v>
      </c>
      <c r="M21" s="66">
        <f t="shared" si="21"/>
        <v>1.2744078458838959E-2</v>
      </c>
      <c r="N21" s="66">
        <f t="shared" si="22"/>
        <v>6.7601972727847803E-4</v>
      </c>
      <c r="O21" s="64">
        <f t="shared" si="23"/>
        <v>118491.25549066992</v>
      </c>
      <c r="P21" s="64">
        <f t="shared" si="24"/>
        <v>7798.6858993015603</v>
      </c>
      <c r="Q21" s="63">
        <f t="shared" si="25"/>
        <v>2.3979890398159607</v>
      </c>
      <c r="R21" s="63">
        <f t="shared" si="26"/>
        <v>0.15782737075450232</v>
      </c>
      <c r="S21" s="66">
        <v>2.4161000000000001</v>
      </c>
      <c r="T21" s="61">
        <v>138</v>
      </c>
      <c r="U21" s="67">
        <f t="shared" si="27"/>
        <v>0.73911930812495585</v>
      </c>
      <c r="V21" s="67">
        <f t="shared" si="28"/>
        <v>4.9550816276441208E-2</v>
      </c>
    </row>
    <row r="22" spans="2:22" s="66" customFormat="1" x14ac:dyDescent="0.2">
      <c r="B22" s="60" t="s">
        <v>38</v>
      </c>
      <c r="C22" s="60">
        <v>0.05</v>
      </c>
      <c r="D22" s="61">
        <v>77</v>
      </c>
      <c r="E22" s="61">
        <v>3</v>
      </c>
      <c r="F22" s="63">
        <f t="shared" si="29"/>
        <v>3.85</v>
      </c>
      <c r="G22" s="64">
        <f t="shared" si="30"/>
        <v>24062500</v>
      </c>
      <c r="H22" s="64">
        <f t="shared" si="31"/>
        <v>937500</v>
      </c>
      <c r="I22" s="66">
        <v>1.6195999999999999</v>
      </c>
      <c r="J22" s="66">
        <v>1.9199999999999998E-2</v>
      </c>
      <c r="K22" s="63">
        <v>2.0507</v>
      </c>
      <c r="L22" s="60">
        <v>0.05</v>
      </c>
      <c r="M22" s="66">
        <f t="shared" si="21"/>
        <v>1.0643555191799603E-2</v>
      </c>
      <c r="N22" s="66">
        <f t="shared" si="22"/>
        <v>5.1624862350575383E-4</v>
      </c>
      <c r="O22" s="64">
        <f t="shared" si="23"/>
        <v>103263.77247083974</v>
      </c>
      <c r="P22" s="64">
        <f t="shared" si="24"/>
        <v>6424.41968438207</v>
      </c>
      <c r="Q22" s="63">
        <f t="shared" si="25"/>
        <v>2.0898199919454901</v>
      </c>
      <c r="R22" s="63">
        <f t="shared" si="26"/>
        <v>0.13001540009455947</v>
      </c>
      <c r="S22" s="66">
        <v>2.2797999999999998</v>
      </c>
      <c r="T22" s="61">
        <v>144</v>
      </c>
      <c r="U22" s="67">
        <f t="shared" si="27"/>
        <v>0.77499497863079336</v>
      </c>
      <c r="V22" s="67">
        <f t="shared" si="28"/>
        <v>4.9082814140709377E-2</v>
      </c>
    </row>
    <row r="23" spans="2:22" s="66" customFormat="1" x14ac:dyDescent="0.2">
      <c r="B23" s="60" t="s">
        <v>38</v>
      </c>
      <c r="C23" s="60">
        <v>0.05</v>
      </c>
      <c r="D23" s="61">
        <v>77</v>
      </c>
      <c r="E23" s="61">
        <v>3</v>
      </c>
      <c r="F23" s="63">
        <f t="shared" si="29"/>
        <v>3.85</v>
      </c>
      <c r="G23" s="64">
        <f t="shared" si="30"/>
        <v>24062500</v>
      </c>
      <c r="H23" s="64">
        <f t="shared" si="31"/>
        <v>937500</v>
      </c>
      <c r="I23" s="66">
        <v>1.462</v>
      </c>
      <c r="J23" s="66">
        <v>3.2000000000000001E-2</v>
      </c>
      <c r="K23" s="63">
        <v>2.1993999999999998</v>
      </c>
      <c r="L23" s="60">
        <v>0.05</v>
      </c>
      <c r="M23" s="66">
        <f t="shared" si="21"/>
        <v>9.2594588431268443E-3</v>
      </c>
      <c r="N23" s="66">
        <f t="shared" si="22"/>
        <v>4.1904415404936255E-4</v>
      </c>
      <c r="O23" s="64">
        <f t="shared" si="23"/>
        <v>93832.252955845877</v>
      </c>
      <c r="P23" s="64">
        <f t="shared" si="24"/>
        <v>5603.3250899014029</v>
      </c>
      <c r="Q23" s="63">
        <f t="shared" si="25"/>
        <v>1.8989478441898571</v>
      </c>
      <c r="R23" s="63">
        <f t="shared" si="26"/>
        <v>0.11339834400832527</v>
      </c>
      <c r="S23" s="66">
        <v>2.1459000000000001</v>
      </c>
      <c r="T23" s="61">
        <v>150.40690000000001</v>
      </c>
      <c r="U23" s="67">
        <f t="shared" si="27"/>
        <v>0.76990002883608899</v>
      </c>
      <c r="V23" s="67">
        <f t="shared" si="28"/>
        <v>4.8966648074169332E-2</v>
      </c>
    </row>
    <row r="24" spans="2:22" s="22" customFormat="1" x14ac:dyDescent="0.2">
      <c r="B24" s="55" t="s">
        <v>38</v>
      </c>
      <c r="C24" s="55">
        <v>0.25</v>
      </c>
      <c r="D24" s="23">
        <v>77</v>
      </c>
      <c r="E24" s="23">
        <v>3</v>
      </c>
      <c r="F24" s="24">
        <f t="shared" si="29"/>
        <v>19.25</v>
      </c>
      <c r="G24" s="25">
        <f t="shared" si="30"/>
        <v>120312500</v>
      </c>
      <c r="H24" s="25">
        <f t="shared" si="31"/>
        <v>4687500</v>
      </c>
      <c r="I24" s="22">
        <v>24.5428</v>
      </c>
      <c r="J24" s="22">
        <v>21.149000000000001</v>
      </c>
      <c r="K24" s="24">
        <v>0.62570000000000003</v>
      </c>
      <c r="L24" s="55">
        <v>0.05</v>
      </c>
      <c r="M24" s="22">
        <f t="shared" si="21"/>
        <v>0.10858249844113821</v>
      </c>
      <c r="N24" s="22">
        <f t="shared" si="22"/>
        <v>1.6375523980779242E-2</v>
      </c>
      <c r="O24" s="25">
        <f t="shared" si="23"/>
        <v>3913924.0203723516</v>
      </c>
      <c r="P24" s="25">
        <f t="shared" si="24"/>
        <v>609645.23571098282</v>
      </c>
      <c r="Q24" s="24">
        <f t="shared" si="25"/>
        <v>79.20877253481666</v>
      </c>
      <c r="R24" s="24">
        <f t="shared" si="26"/>
        <v>12.337809970509321</v>
      </c>
      <c r="S24" s="22">
        <v>3.3723000000000001</v>
      </c>
      <c r="T24" s="23">
        <v>107</v>
      </c>
      <c r="U24" s="59">
        <f t="shared" si="27"/>
        <v>0.30984951811003097</v>
      </c>
      <c r="V24" s="59">
        <f t="shared" si="28"/>
        <v>0.27133018396365055</v>
      </c>
    </row>
    <row r="25" spans="2:22" s="22" customFormat="1" x14ac:dyDescent="0.2">
      <c r="B25" s="55" t="s">
        <v>38</v>
      </c>
      <c r="C25" s="55">
        <v>0.25</v>
      </c>
      <c r="D25" s="23">
        <v>77</v>
      </c>
      <c r="E25" s="23">
        <v>3</v>
      </c>
      <c r="F25" s="24">
        <f t="shared" si="29"/>
        <v>19.25</v>
      </c>
      <c r="G25" s="25">
        <f t="shared" si="30"/>
        <v>120312500</v>
      </c>
      <c r="H25" s="25">
        <f t="shared" si="31"/>
        <v>4687500</v>
      </c>
      <c r="I25" s="22">
        <v>28.807700000000001</v>
      </c>
      <c r="J25" s="22">
        <v>2.4308000000000001</v>
      </c>
      <c r="K25" s="24">
        <v>0.76160000000000005</v>
      </c>
      <c r="L25" s="55">
        <v>0.05</v>
      </c>
      <c r="M25" s="22">
        <f t="shared" si="21"/>
        <v>7.4648472658456977E-2</v>
      </c>
      <c r="N25" s="22">
        <f t="shared" si="22"/>
        <v>9.4262391471146966E-3</v>
      </c>
      <c r="O25" s="25">
        <f t="shared" si="23"/>
        <v>2766192.4649499464</v>
      </c>
      <c r="P25" s="25">
        <f t="shared" si="24"/>
        <v>365549.47403772251</v>
      </c>
      <c r="Q25" s="24">
        <f t="shared" si="25"/>
        <v>55.981339597619311</v>
      </c>
      <c r="R25" s="24">
        <f t="shared" si="26"/>
        <v>7.3978761438811009</v>
      </c>
      <c r="S25" s="22">
        <v>3.2633000000000001</v>
      </c>
      <c r="T25" s="23">
        <v>110</v>
      </c>
      <c r="U25" s="59">
        <f t="shared" si="27"/>
        <v>0.51459468828475641</v>
      </c>
      <c r="V25" s="59">
        <f t="shared" si="28"/>
        <v>8.0683738136699892E-2</v>
      </c>
    </row>
    <row r="26" spans="2:22" s="22" customFormat="1" x14ac:dyDescent="0.2">
      <c r="B26" s="55" t="s">
        <v>38</v>
      </c>
      <c r="C26" s="55">
        <v>0.25</v>
      </c>
      <c r="D26" s="23">
        <v>77</v>
      </c>
      <c r="E26" s="23">
        <v>3</v>
      </c>
      <c r="F26" s="24">
        <f t="shared" si="29"/>
        <v>19.25</v>
      </c>
      <c r="G26" s="25">
        <f t="shared" si="30"/>
        <v>120312500</v>
      </c>
      <c r="H26" s="25">
        <f t="shared" si="31"/>
        <v>4687500</v>
      </c>
      <c r="I26" s="22">
        <v>23.9971</v>
      </c>
      <c r="J26" s="22">
        <v>1.2761</v>
      </c>
      <c r="K26" s="24">
        <v>0.89659999999999995</v>
      </c>
      <c r="L26" s="55">
        <v>0.05</v>
      </c>
      <c r="M26" s="22">
        <f t="shared" si="21"/>
        <v>5.4439777671658529E-2</v>
      </c>
      <c r="N26" s="22">
        <f t="shared" si="22"/>
        <v>5.9034447665982292E-3</v>
      </c>
      <c r="O26" s="25">
        <f t="shared" si="23"/>
        <v>2072352.2116548161</v>
      </c>
      <c r="P26" s="25">
        <f t="shared" si="24"/>
        <v>238790.17119432549</v>
      </c>
      <c r="Q26" s="24">
        <f t="shared" si="25"/>
        <v>41.939617143966494</v>
      </c>
      <c r="R26" s="24">
        <f t="shared" si="26"/>
        <v>4.8325609427343572</v>
      </c>
      <c r="S26" s="22">
        <v>3.1518000000000002</v>
      </c>
      <c r="T26" s="23">
        <v>113</v>
      </c>
      <c r="U26" s="59">
        <f t="shared" si="27"/>
        <v>0.57218214266536915</v>
      </c>
      <c r="V26" s="59">
        <f t="shared" si="28"/>
        <v>7.2613043485692405E-2</v>
      </c>
    </row>
    <row r="27" spans="2:22" s="22" customFormat="1" x14ac:dyDescent="0.2">
      <c r="B27" s="55" t="s">
        <v>38</v>
      </c>
      <c r="C27" s="55">
        <v>0.25</v>
      </c>
      <c r="D27" s="23">
        <v>77</v>
      </c>
      <c r="E27" s="23">
        <v>3</v>
      </c>
      <c r="F27" s="24">
        <f t="shared" si="29"/>
        <v>19.25</v>
      </c>
      <c r="G27" s="25">
        <f t="shared" si="30"/>
        <v>120312500</v>
      </c>
      <c r="H27" s="25">
        <f t="shared" si="31"/>
        <v>4687500</v>
      </c>
      <c r="I27" s="22">
        <v>20.365500000000001</v>
      </c>
      <c r="J27" s="22">
        <v>0.16800000000000001</v>
      </c>
      <c r="K27" s="24">
        <v>1.0578000000000001</v>
      </c>
      <c r="L27" s="55">
        <v>0.05</v>
      </c>
      <c r="M27" s="22">
        <f t="shared" si="21"/>
        <v>3.9418648578104065E-2</v>
      </c>
      <c r="N27" s="22">
        <f t="shared" si="22"/>
        <v>3.6520437938987339E-3</v>
      </c>
      <c r="O27" s="25">
        <f t="shared" si="23"/>
        <v>1540382.2398108619</v>
      </c>
      <c r="P27" s="25">
        <f t="shared" si="24"/>
        <v>154818.32534416506</v>
      </c>
      <c r="Q27" s="24">
        <f t="shared" si="25"/>
        <v>31.173774916111519</v>
      </c>
      <c r="R27" s="24">
        <f t="shared" si="26"/>
        <v>3.1331649394769223</v>
      </c>
      <c r="S27" s="22">
        <v>3.0371000000000001</v>
      </c>
      <c r="T27" s="23">
        <v>116</v>
      </c>
      <c r="U27" s="59">
        <f t="shared" si="27"/>
        <v>0.65328950551556442</v>
      </c>
      <c r="V27" s="59">
        <f t="shared" si="28"/>
        <v>6.5880588963725936E-2</v>
      </c>
    </row>
    <row r="28" spans="2:22" s="22" customFormat="1" x14ac:dyDescent="0.2">
      <c r="B28" s="55" t="s">
        <v>38</v>
      </c>
      <c r="C28" s="55">
        <v>0.25</v>
      </c>
      <c r="D28" s="23">
        <v>77</v>
      </c>
      <c r="E28" s="23">
        <v>3</v>
      </c>
      <c r="F28" s="24">
        <f t="shared" si="29"/>
        <v>19.25</v>
      </c>
      <c r="G28" s="25">
        <f t="shared" si="30"/>
        <v>120312500</v>
      </c>
      <c r="H28" s="25">
        <f t="shared" si="31"/>
        <v>4687500</v>
      </c>
      <c r="I28" s="22">
        <v>17.555199999999999</v>
      </c>
      <c r="J28" s="22">
        <v>0.24790000000000001</v>
      </c>
      <c r="K28" s="24">
        <v>1.2232000000000001</v>
      </c>
      <c r="L28" s="55">
        <v>0.05</v>
      </c>
      <c r="M28" s="22">
        <f t="shared" si="21"/>
        <v>2.9628049025181902E-2</v>
      </c>
      <c r="N28" s="22">
        <f t="shared" si="22"/>
        <v>2.3859334788440267E-3</v>
      </c>
      <c r="O28" s="25">
        <f t="shared" si="23"/>
        <v>1197350.5752988195</v>
      </c>
      <c r="P28" s="25">
        <f t="shared" si="24"/>
        <v>107114.17611664724</v>
      </c>
      <c r="Q28" s="24">
        <f t="shared" si="25"/>
        <v>24.231607172142645</v>
      </c>
      <c r="R28" s="24">
        <f t="shared" si="26"/>
        <v>2.1677432589686911</v>
      </c>
      <c r="S28" s="22">
        <v>2.9203999999999999</v>
      </c>
      <c r="T28" s="23">
        <v>119.9636</v>
      </c>
      <c r="U28" s="59">
        <f t="shared" si="27"/>
        <v>0.72447526386867001</v>
      </c>
      <c r="V28" s="59">
        <f t="shared" si="28"/>
        <v>6.5613539701574644E-2</v>
      </c>
    </row>
    <row r="29" spans="2:22" s="22" customFormat="1" x14ac:dyDescent="0.2">
      <c r="B29" s="55" t="s">
        <v>38</v>
      </c>
      <c r="C29" s="55">
        <v>0.25</v>
      </c>
      <c r="D29" s="23">
        <v>77</v>
      </c>
      <c r="E29" s="23">
        <v>3</v>
      </c>
      <c r="F29" s="24">
        <f t="shared" si="29"/>
        <v>19.25</v>
      </c>
      <c r="G29" s="25">
        <f t="shared" si="30"/>
        <v>120312500</v>
      </c>
      <c r="H29" s="25">
        <f t="shared" si="31"/>
        <v>4687500</v>
      </c>
      <c r="I29" s="22">
        <v>15.607900000000001</v>
      </c>
      <c r="J29" s="22">
        <v>0.42780000000000001</v>
      </c>
      <c r="K29" s="24">
        <v>1.4202999999999999</v>
      </c>
      <c r="L29" s="55">
        <v>0.05</v>
      </c>
      <c r="M29" s="22">
        <f t="shared" si="21"/>
        <v>2.206059981097086E-2</v>
      </c>
      <c r="N29" s="22">
        <f t="shared" si="22"/>
        <v>1.5359751745575364E-3</v>
      </c>
      <c r="O29" s="25">
        <f t="shared" si="23"/>
        <v>914094.7410424595</v>
      </c>
      <c r="P29" s="25">
        <f t="shared" si="24"/>
        <v>72931.016141458909</v>
      </c>
      <c r="Q29" s="24">
        <f t="shared" si="25"/>
        <v>18.499164020975581</v>
      </c>
      <c r="R29" s="24">
        <f t="shared" si="26"/>
        <v>1.4759551381716107</v>
      </c>
      <c r="S29" s="22">
        <v>2.8001</v>
      </c>
      <c r="T29" s="23">
        <v>123</v>
      </c>
      <c r="U29" s="59">
        <f t="shared" si="27"/>
        <v>0.84370839581197976</v>
      </c>
      <c r="V29" s="59">
        <f t="shared" si="28"/>
        <v>7.1176715263059756E-2</v>
      </c>
    </row>
    <row r="30" spans="2:22" s="22" customFormat="1" x14ac:dyDescent="0.2">
      <c r="B30" s="55" t="s">
        <v>38</v>
      </c>
      <c r="C30" s="55">
        <v>0.25</v>
      </c>
      <c r="D30" s="23">
        <v>77</v>
      </c>
      <c r="E30" s="23">
        <v>3</v>
      </c>
      <c r="F30" s="24">
        <f t="shared" si="29"/>
        <v>19.25</v>
      </c>
      <c r="G30" s="25">
        <f t="shared" si="30"/>
        <v>120312500</v>
      </c>
      <c r="H30" s="25">
        <f t="shared" si="31"/>
        <v>4687500</v>
      </c>
      <c r="I30" s="22">
        <v>14.883100000000001</v>
      </c>
      <c r="J30" s="22">
        <v>0.23719999999999999</v>
      </c>
      <c r="K30" s="24">
        <v>1.5055000000000001</v>
      </c>
      <c r="L30" s="55">
        <v>0.05</v>
      </c>
      <c r="M30" s="22">
        <f t="shared" si="21"/>
        <v>1.965834063878269E-2</v>
      </c>
      <c r="N30" s="22">
        <f t="shared" si="22"/>
        <v>1.2928486684991845E-3</v>
      </c>
      <c r="O30" s="25">
        <f t="shared" si="23"/>
        <v>847667.64834430965</v>
      </c>
      <c r="P30" s="25">
        <f t="shared" si="24"/>
        <v>64795.958582041407</v>
      </c>
      <c r="Q30" s="24">
        <f t="shared" si="25"/>
        <v>17.154833255153417</v>
      </c>
      <c r="R30" s="24">
        <f t="shared" si="26"/>
        <v>1.3113203827630886</v>
      </c>
      <c r="S30" s="22">
        <v>2.6762999999999999</v>
      </c>
      <c r="T30" s="23">
        <v>128</v>
      </c>
      <c r="U30" s="59">
        <f t="shared" si="27"/>
        <v>0.86757473993686451</v>
      </c>
      <c r="V30" s="59">
        <f t="shared" si="28"/>
        <v>6.7743770690057187E-2</v>
      </c>
    </row>
    <row r="31" spans="2:22" s="22" customFormat="1" x14ac:dyDescent="0.2">
      <c r="B31" s="55" t="s">
        <v>38</v>
      </c>
      <c r="C31" s="55">
        <v>0.25</v>
      </c>
      <c r="D31" s="23">
        <v>77</v>
      </c>
      <c r="E31" s="23">
        <v>3</v>
      </c>
      <c r="F31" s="24">
        <f t="shared" si="29"/>
        <v>19.25</v>
      </c>
      <c r="G31" s="25">
        <f t="shared" si="30"/>
        <v>120312500</v>
      </c>
      <c r="H31" s="25">
        <f t="shared" si="31"/>
        <v>4687500</v>
      </c>
      <c r="I31" s="22">
        <v>12.207800000000001</v>
      </c>
      <c r="J31" s="22">
        <v>0.32650000000000001</v>
      </c>
      <c r="K31" s="24">
        <v>1.7422</v>
      </c>
      <c r="L31" s="55">
        <v>0.05</v>
      </c>
      <c r="M31" s="22">
        <f t="shared" si="21"/>
        <v>1.471638371265982E-2</v>
      </c>
      <c r="N31" s="22">
        <f t="shared" si="22"/>
        <v>8.3845497656679562E-4</v>
      </c>
      <c r="O31" s="25">
        <f t="shared" si="23"/>
        <v>654404.26304993464</v>
      </c>
      <c r="P31" s="25">
        <f t="shared" si="24"/>
        <v>45168.251400296278</v>
      </c>
      <c r="Q31" s="24">
        <f t="shared" si="25"/>
        <v>13.243629193600267</v>
      </c>
      <c r="R31" s="24">
        <f t="shared" si="26"/>
        <v>0.91410097189907003</v>
      </c>
      <c r="S31" s="22">
        <v>2.5499999999999998</v>
      </c>
      <c r="T31" s="23">
        <v>132.00069999999999</v>
      </c>
      <c r="U31" s="59">
        <f t="shared" si="27"/>
        <v>0.92178660558536241</v>
      </c>
      <c r="V31" s="59">
        <f t="shared" si="28"/>
        <v>6.8232968362090474E-2</v>
      </c>
    </row>
    <row r="32" spans="2:22" s="66" customFormat="1" x14ac:dyDescent="0.2">
      <c r="B32" s="60" t="s">
        <v>38</v>
      </c>
      <c r="C32" s="60">
        <v>0.25</v>
      </c>
      <c r="D32" s="61">
        <v>77</v>
      </c>
      <c r="E32" s="61">
        <v>3</v>
      </c>
      <c r="F32" s="63">
        <f t="shared" si="29"/>
        <v>19.25</v>
      </c>
      <c r="G32" s="64">
        <f t="shared" si="30"/>
        <v>120312500</v>
      </c>
      <c r="H32" s="64">
        <f t="shared" si="31"/>
        <v>4687500</v>
      </c>
      <c r="I32" s="66">
        <v>10.5932</v>
      </c>
      <c r="J32" s="66">
        <v>0.17580000000000001</v>
      </c>
      <c r="K32" s="63">
        <v>1.8731</v>
      </c>
      <c r="L32" s="60">
        <v>0.05</v>
      </c>
      <c r="M32" s="66">
        <f t="shared" si="21"/>
        <v>1.2744078458838959E-2</v>
      </c>
      <c r="N32" s="66">
        <f t="shared" si="22"/>
        <v>6.7601972727847803E-4</v>
      </c>
      <c r="O32" s="64">
        <f t="shared" si="23"/>
        <v>592456.27745334967</v>
      </c>
      <c r="P32" s="64">
        <f t="shared" si="24"/>
        <v>38993.429496507801</v>
      </c>
      <c r="Q32" s="63">
        <f t="shared" si="25"/>
        <v>11.989945199079804</v>
      </c>
      <c r="R32" s="63">
        <f t="shared" si="26"/>
        <v>0.78913685377251164</v>
      </c>
      <c r="S32" s="66">
        <v>2.4161000000000001</v>
      </c>
      <c r="T32" s="61">
        <v>138</v>
      </c>
      <c r="U32" s="67">
        <f t="shared" si="27"/>
        <v>0.88350695721386607</v>
      </c>
      <c r="V32" s="67">
        <f t="shared" si="28"/>
        <v>5.9969435669162505E-2</v>
      </c>
    </row>
    <row r="33" spans="2:22" s="66" customFormat="1" x14ac:dyDescent="0.2">
      <c r="B33" s="60" t="s">
        <v>38</v>
      </c>
      <c r="C33" s="60">
        <v>0.25</v>
      </c>
      <c r="D33" s="61">
        <v>77</v>
      </c>
      <c r="E33" s="61">
        <v>3</v>
      </c>
      <c r="F33" s="63">
        <f t="shared" si="29"/>
        <v>19.25</v>
      </c>
      <c r="G33" s="64">
        <f t="shared" si="30"/>
        <v>120312500</v>
      </c>
      <c r="H33" s="64">
        <f t="shared" si="31"/>
        <v>4687500</v>
      </c>
      <c r="I33" s="66">
        <v>9.4521999999999995</v>
      </c>
      <c r="J33" s="66">
        <v>0.12720000000000001</v>
      </c>
      <c r="K33" s="63">
        <v>2.0507</v>
      </c>
      <c r="L33" s="60">
        <v>0.05</v>
      </c>
      <c r="M33" s="66">
        <f t="shared" si="21"/>
        <v>1.0643555191799603E-2</v>
      </c>
      <c r="N33" s="66">
        <f t="shared" si="22"/>
        <v>5.1624862350575383E-4</v>
      </c>
      <c r="O33" s="64">
        <f t="shared" si="23"/>
        <v>516318.86235419876</v>
      </c>
      <c r="P33" s="64">
        <f t="shared" si="24"/>
        <v>32122.098421910352</v>
      </c>
      <c r="Q33" s="63">
        <f t="shared" si="25"/>
        <v>10.449099959727452</v>
      </c>
      <c r="R33" s="63">
        <f t="shared" si="26"/>
        <v>0.65007700047279737</v>
      </c>
      <c r="S33" s="66">
        <v>2.2797999999999998</v>
      </c>
      <c r="T33" s="61">
        <v>144</v>
      </c>
      <c r="U33" s="67">
        <f t="shared" si="27"/>
        <v>0.90459465757149726</v>
      </c>
      <c r="V33" s="67">
        <f t="shared" si="28"/>
        <v>5.757969372884425E-2</v>
      </c>
    </row>
    <row r="34" spans="2:22" s="66" customFormat="1" x14ac:dyDescent="0.2">
      <c r="B34" s="60" t="s">
        <v>38</v>
      </c>
      <c r="C34" s="60">
        <v>0.25</v>
      </c>
      <c r="D34" s="61">
        <v>77</v>
      </c>
      <c r="E34" s="61">
        <v>3</v>
      </c>
      <c r="F34" s="63">
        <f t="shared" si="29"/>
        <v>19.25</v>
      </c>
      <c r="G34" s="64">
        <f t="shared" si="30"/>
        <v>120312500</v>
      </c>
      <c r="H34" s="64">
        <f t="shared" si="31"/>
        <v>4687500</v>
      </c>
      <c r="I34" s="66">
        <v>8.2768999999999995</v>
      </c>
      <c r="J34" s="66">
        <v>0.13519999999999999</v>
      </c>
      <c r="K34" s="63">
        <v>2.1993999999999998</v>
      </c>
      <c r="L34" s="60">
        <v>0.05</v>
      </c>
      <c r="M34" s="66">
        <f t="shared" si="21"/>
        <v>9.2594588431268443E-3</v>
      </c>
      <c r="N34" s="66">
        <f t="shared" si="22"/>
        <v>4.1904415404936255E-4</v>
      </c>
      <c r="O34" s="64">
        <f t="shared" si="23"/>
        <v>469161.26477922936</v>
      </c>
      <c r="P34" s="64">
        <f t="shared" si="24"/>
        <v>28016.625449507013</v>
      </c>
      <c r="Q34" s="63">
        <f t="shared" si="25"/>
        <v>9.4947392209492847</v>
      </c>
      <c r="R34" s="63">
        <f t="shared" si="26"/>
        <v>0.56699172004162623</v>
      </c>
      <c r="S34" s="66">
        <v>2.1459000000000001</v>
      </c>
      <c r="T34" s="61">
        <v>150.40690000000001</v>
      </c>
      <c r="U34" s="67">
        <f t="shared" si="27"/>
        <v>0.87173536917557115</v>
      </c>
      <c r="V34" s="67">
        <f t="shared" si="28"/>
        <v>5.3969284668846339E-2</v>
      </c>
    </row>
    <row r="35" spans="2:22" s="95" customFormat="1" x14ac:dyDescent="0.2">
      <c r="B35" s="93" t="s">
        <v>41</v>
      </c>
      <c r="C35" s="93">
        <v>0.05</v>
      </c>
      <c r="D35" s="100">
        <v>47.846200000000003</v>
      </c>
      <c r="E35" s="100">
        <v>7.9</v>
      </c>
      <c r="F35" s="101">
        <f t="shared" ref="F35:F56" si="32">C35*D35</f>
        <v>2.3923100000000002</v>
      </c>
      <c r="G35" s="102">
        <f t="shared" si="30"/>
        <v>14951937.5</v>
      </c>
      <c r="H35" s="102">
        <f t="shared" ref="H35:H56" si="33">E35/D35*G35</f>
        <v>2468750</v>
      </c>
      <c r="I35" s="103">
        <v>11.595599999999999</v>
      </c>
      <c r="J35" s="103">
        <v>0.55710000000000004</v>
      </c>
      <c r="K35" s="101">
        <v>0.52659999999999996</v>
      </c>
      <c r="L35" s="93">
        <v>0.05</v>
      </c>
      <c r="M35" s="103">
        <f t="shared" ref="M35" si="34">(1-EXP(-(0.3^2/(2*K35^2))))</f>
        <v>0.1497923761812362</v>
      </c>
      <c r="N35" s="103">
        <f t="shared" ref="N35" si="35">(1-M35)*$C$3*$C$3*L35/K35^3</f>
        <v>2.6199617109709788E-2</v>
      </c>
      <c r="O35" s="102">
        <f t="shared" ref="O35" si="36">M35*G35*T35*$E$3/10000</f>
        <v>527582.55276947247</v>
      </c>
      <c r="P35" s="102">
        <f t="shared" ref="P35" si="37">SQRT((N35/M35)^2 + (H35/G35)^2)*O35</f>
        <v>126898.99321823793</v>
      </c>
      <c r="Q35" s="101">
        <f t="shared" ref="Q35" si="38">O35*0.000000000000160218/$J$3</f>
        <v>10.677051010223606</v>
      </c>
      <c r="R35" s="101">
        <f t="shared" ref="R35" si="39">P35/O35*Q35</f>
        <v>2.5681422113463506</v>
      </c>
      <c r="S35" s="103">
        <v>4.6185999999999998</v>
      </c>
      <c r="T35" s="100">
        <v>84.128900000000002</v>
      </c>
      <c r="U35" s="104">
        <f t="shared" ref="U35" si="40">I35/Q35</f>
        <v>1.0860302146067162</v>
      </c>
      <c r="V35" s="104">
        <f t="shared" ref="V35" si="41">U35*SQRT((J35/I35)^2 + (R35/Q35)^2)</f>
        <v>0.26638201596952121</v>
      </c>
    </row>
    <row r="36" spans="2:22" s="95" customFormat="1" x14ac:dyDescent="0.2">
      <c r="B36" s="89" t="s">
        <v>41</v>
      </c>
      <c r="C36" s="89">
        <v>0.05</v>
      </c>
      <c r="D36" s="94">
        <v>47.615400000000001</v>
      </c>
      <c r="E36" s="94">
        <v>7.9</v>
      </c>
      <c r="F36" s="96">
        <f t="shared" si="32"/>
        <v>2.3807700000000001</v>
      </c>
      <c r="G36" s="97">
        <f t="shared" si="30"/>
        <v>14879812.5</v>
      </c>
      <c r="H36" s="97">
        <f t="shared" si="33"/>
        <v>2468750</v>
      </c>
      <c r="I36" s="95">
        <v>8.7403999999999993</v>
      </c>
      <c r="J36" s="95">
        <v>0.42470000000000002</v>
      </c>
      <c r="K36" s="96">
        <v>0.63049999999999995</v>
      </c>
      <c r="L36" s="89">
        <v>0.05</v>
      </c>
      <c r="M36" s="95">
        <f t="shared" ref="M36:M56" si="42">(1-EXP(-(0.3^2/(2*K36^2))))</f>
        <v>0.10702699904874968</v>
      </c>
      <c r="N36" s="95">
        <f t="shared" ref="N36:N56" si="43">(1-M36)*$C$3*$C$3*L36/K36^3</f>
        <v>1.6032290341274749E-2</v>
      </c>
      <c r="O36" s="97">
        <f t="shared" ref="O36:O56" si="44">M36*G36*T36*$E$3/10000</f>
        <v>380796.9724076307</v>
      </c>
      <c r="P36" s="97">
        <f t="shared" ref="P36:P56" si="45">SQRT((N36/M36)^2 + (H36/G36)^2)*O36</f>
        <v>85119.900572559214</v>
      </c>
      <c r="Q36" s="96">
        <f t="shared" ref="Q36:Q56" si="46">O36*0.000000000000160218/$J$3</f>
        <v>7.7064502561583623</v>
      </c>
      <c r="R36" s="96">
        <f t="shared" ref="R36:R56" si="47">P36/O36*Q36</f>
        <v>1.7226299763470188</v>
      </c>
      <c r="S36" s="95">
        <v>4.5303000000000004</v>
      </c>
      <c r="T36" s="94">
        <v>85.397400000000005</v>
      </c>
      <c r="U36" s="98">
        <f t="shared" ref="U36:U56" si="48">I36/Q36</f>
        <v>1.1341667965760747</v>
      </c>
      <c r="V36" s="98">
        <f t="shared" ref="V36:V56" si="49">U36*SQRT((J36/I36)^2 + (R36/Q36)^2)</f>
        <v>0.25944200676038187</v>
      </c>
    </row>
    <row r="37" spans="2:22" s="95" customFormat="1" x14ac:dyDescent="0.2">
      <c r="B37" s="89" t="s">
        <v>41</v>
      </c>
      <c r="C37" s="89">
        <v>0.05</v>
      </c>
      <c r="D37" s="105">
        <v>47.384599999999999</v>
      </c>
      <c r="E37" s="94">
        <v>7.9</v>
      </c>
      <c r="F37" s="96">
        <f t="shared" si="32"/>
        <v>2.3692299999999999</v>
      </c>
      <c r="G37" s="97">
        <f t="shared" si="30"/>
        <v>14807687.5</v>
      </c>
      <c r="H37" s="97">
        <f t="shared" si="33"/>
        <v>2468750</v>
      </c>
      <c r="I37" s="95">
        <v>6.5617999999999999</v>
      </c>
      <c r="J37" s="95">
        <v>0.27589999999999998</v>
      </c>
      <c r="K37" s="94">
        <v>0.74939999999999996</v>
      </c>
      <c r="L37" s="89">
        <v>0.05</v>
      </c>
      <c r="M37" s="95">
        <f t="shared" si="42"/>
        <v>7.7001946867742532E-2</v>
      </c>
      <c r="N37" s="95">
        <f t="shared" si="43"/>
        <v>9.8689791733730815E-3</v>
      </c>
      <c r="O37" s="97">
        <f t="shared" si="44"/>
        <v>276975.90644044895</v>
      </c>
      <c r="P37" s="97">
        <f t="shared" si="45"/>
        <v>58245.461897148147</v>
      </c>
      <c r="Q37" s="96">
        <f t="shared" si="46"/>
        <v>5.605351932401339</v>
      </c>
      <c r="R37" s="96">
        <f t="shared" si="47"/>
        <v>1.1787534756889908</v>
      </c>
      <c r="S37" s="95">
        <v>4.4421999999999997</v>
      </c>
      <c r="T37" s="94">
        <v>86.755099999999999</v>
      </c>
      <c r="U37" s="98">
        <f t="shared" si="48"/>
        <v>1.1706312251457363</v>
      </c>
      <c r="V37" s="98">
        <f t="shared" si="49"/>
        <v>0.25104536514546916</v>
      </c>
    </row>
    <row r="38" spans="2:22" s="95" customFormat="1" x14ac:dyDescent="0.2">
      <c r="B38" s="89" t="s">
        <v>41</v>
      </c>
      <c r="C38" s="89">
        <v>0.05</v>
      </c>
      <c r="D38" s="94">
        <v>47.153799999999997</v>
      </c>
      <c r="E38" s="94">
        <v>7.9</v>
      </c>
      <c r="F38" s="96">
        <f t="shared" si="32"/>
        <v>2.3576899999999998</v>
      </c>
      <c r="G38" s="97">
        <f t="shared" si="30"/>
        <v>14735562.499999998</v>
      </c>
      <c r="H38" s="97">
        <f t="shared" si="33"/>
        <v>2468750</v>
      </c>
      <c r="I38" s="95">
        <v>4.92</v>
      </c>
      <c r="J38" s="95">
        <v>0.1173</v>
      </c>
      <c r="K38" s="94">
        <v>0.87660000000000005</v>
      </c>
      <c r="L38" s="89">
        <v>0.05</v>
      </c>
      <c r="M38" s="95">
        <f t="shared" si="42"/>
        <v>5.6879431216107168E-2</v>
      </c>
      <c r="N38" s="95">
        <f t="shared" si="43"/>
        <v>6.3005045775039988E-3</v>
      </c>
      <c r="O38" s="97">
        <f t="shared" si="44"/>
        <v>206708.47698010079</v>
      </c>
      <c r="P38" s="97">
        <f t="shared" si="45"/>
        <v>41516.242786671428</v>
      </c>
      <c r="Q38" s="96">
        <f t="shared" si="46"/>
        <v>4.1833016300039283</v>
      </c>
      <c r="R38" s="96">
        <f t="shared" si="47"/>
        <v>0.84019276160522716</v>
      </c>
      <c r="S38" s="95">
        <v>4.3520000000000003</v>
      </c>
      <c r="T38" s="94">
        <v>88.080200000000005</v>
      </c>
      <c r="U38" s="98">
        <f t="shared" si="48"/>
        <v>1.1761045306205615</v>
      </c>
      <c r="V38" s="98">
        <f t="shared" si="49"/>
        <v>0.23787246567787951</v>
      </c>
    </row>
    <row r="39" spans="2:22" s="95" customFormat="1" x14ac:dyDescent="0.2">
      <c r="B39" s="89" t="s">
        <v>41</v>
      </c>
      <c r="C39" s="89">
        <v>0.05</v>
      </c>
      <c r="D39" s="94">
        <v>46.923099999999998</v>
      </c>
      <c r="E39" s="94">
        <v>7.9</v>
      </c>
      <c r="F39" s="96">
        <f t="shared" si="32"/>
        <v>2.346155</v>
      </c>
      <c r="G39" s="97">
        <f t="shared" si="30"/>
        <v>14663468.75</v>
      </c>
      <c r="H39" s="97">
        <f t="shared" si="33"/>
        <v>2468750</v>
      </c>
      <c r="I39" s="95">
        <v>3.7368999999999999</v>
      </c>
      <c r="J39" s="95">
        <v>8.2900000000000001E-2</v>
      </c>
      <c r="K39" s="94">
        <v>1.0086999999999999</v>
      </c>
      <c r="L39" s="89">
        <v>0.05</v>
      </c>
      <c r="M39" s="95">
        <f t="shared" si="42"/>
        <v>4.3263342951825545E-2</v>
      </c>
      <c r="N39" s="95">
        <f t="shared" si="43"/>
        <v>4.1948734669738589E-3</v>
      </c>
      <c r="O39" s="97">
        <f t="shared" si="44"/>
        <v>159132.13080654808</v>
      </c>
      <c r="P39" s="97">
        <f t="shared" si="45"/>
        <v>30917.039537130684</v>
      </c>
      <c r="Q39" s="96">
        <f t="shared" si="46"/>
        <v>3.2204663878062232</v>
      </c>
      <c r="R39" s="96">
        <f t="shared" si="47"/>
        <v>0.62568939493964448</v>
      </c>
      <c r="S39" s="95">
        <v>4.2606999999999999</v>
      </c>
      <c r="T39" s="94">
        <v>89.586600000000004</v>
      </c>
      <c r="U39" s="98">
        <f t="shared" si="48"/>
        <v>1.1603598827018251</v>
      </c>
      <c r="V39" s="98">
        <f t="shared" si="49"/>
        <v>0.22690578336944106</v>
      </c>
    </row>
    <row r="40" spans="2:22" s="95" customFormat="1" x14ac:dyDescent="0.2">
      <c r="B40" s="89" t="s">
        <v>41</v>
      </c>
      <c r="C40" s="89">
        <v>0.05</v>
      </c>
      <c r="D40" s="94">
        <v>46.692300000000003</v>
      </c>
      <c r="E40" s="94">
        <v>7.9</v>
      </c>
      <c r="F40" s="96">
        <f t="shared" si="32"/>
        <v>2.3346150000000003</v>
      </c>
      <c r="G40" s="97">
        <f t="shared" si="30"/>
        <v>14591343.750000002</v>
      </c>
      <c r="H40" s="97">
        <f t="shared" si="33"/>
        <v>2468750.0000000005</v>
      </c>
      <c r="I40" s="95">
        <v>2.8115999999999999</v>
      </c>
      <c r="J40" s="95">
        <v>6.4100000000000004E-2</v>
      </c>
      <c r="K40" s="94">
        <v>1.1932</v>
      </c>
      <c r="L40" s="89">
        <v>0.05</v>
      </c>
      <c r="M40" s="95">
        <f t="shared" si="42"/>
        <v>3.1112913800448672E-2</v>
      </c>
      <c r="N40" s="95">
        <f t="shared" si="43"/>
        <v>2.5665276485189884E-3</v>
      </c>
      <c r="O40" s="97">
        <f t="shared" si="44"/>
        <v>115822.88316012576</v>
      </c>
      <c r="P40" s="97">
        <f t="shared" si="45"/>
        <v>21801.460586198333</v>
      </c>
      <c r="Q40" s="96">
        <f t="shared" si="46"/>
        <v>2.3439873535624383</v>
      </c>
      <c r="R40" s="96">
        <f t="shared" si="47"/>
        <v>0.44121115369395147</v>
      </c>
      <c r="S40" s="95">
        <v>4.1683000000000003</v>
      </c>
      <c r="T40" s="94">
        <v>91.117199999999997</v>
      </c>
      <c r="U40" s="98">
        <f t="shared" si="48"/>
        <v>1.1994945261657981</v>
      </c>
      <c r="V40" s="98">
        <f t="shared" si="49"/>
        <v>0.22743215855717908</v>
      </c>
    </row>
    <row r="41" spans="2:22" s="95" customFormat="1" x14ac:dyDescent="0.2">
      <c r="B41" s="89" t="s">
        <v>41</v>
      </c>
      <c r="C41" s="89">
        <v>0.05</v>
      </c>
      <c r="D41" s="99">
        <v>46.461500000000001</v>
      </c>
      <c r="E41" s="94">
        <v>7.9</v>
      </c>
      <c r="F41" s="96">
        <f t="shared" si="32"/>
        <v>2.3230750000000002</v>
      </c>
      <c r="G41" s="97">
        <f t="shared" si="30"/>
        <v>14519218.750000002</v>
      </c>
      <c r="H41" s="97">
        <f t="shared" si="33"/>
        <v>2468750.0000000005</v>
      </c>
      <c r="I41" s="95">
        <v>2.2724000000000002</v>
      </c>
      <c r="J41" s="95">
        <v>0.04</v>
      </c>
      <c r="K41" s="94">
        <v>1.2791999999999999</v>
      </c>
      <c r="L41" s="89">
        <v>0.05</v>
      </c>
      <c r="M41" s="95">
        <f t="shared" si="42"/>
        <v>2.7125497234978924E-2</v>
      </c>
      <c r="N41" s="95">
        <f t="shared" si="43"/>
        <v>2.0914812863081903E-3</v>
      </c>
      <c r="O41" s="97">
        <f t="shared" si="44"/>
        <v>102258.23933790252</v>
      </c>
      <c r="P41" s="97">
        <f t="shared" si="45"/>
        <v>19091.456282450294</v>
      </c>
      <c r="Q41" s="96">
        <f t="shared" si="46"/>
        <v>2.0694703262931995</v>
      </c>
      <c r="R41" s="96">
        <f t="shared" si="47"/>
        <v>0.38636693256276794</v>
      </c>
      <c r="S41" s="95">
        <v>4.0735000000000001</v>
      </c>
      <c r="T41" s="94">
        <v>92.729799999999997</v>
      </c>
      <c r="U41" s="98">
        <f t="shared" si="48"/>
        <v>1.098058750168351</v>
      </c>
      <c r="V41" s="98">
        <f t="shared" si="49"/>
        <v>0.20591504901696189</v>
      </c>
    </row>
    <row r="42" spans="2:22" s="95" customFormat="1" x14ac:dyDescent="0.2">
      <c r="B42" s="89" t="s">
        <v>41</v>
      </c>
      <c r="C42" s="89">
        <v>0.05</v>
      </c>
      <c r="D42" s="99">
        <v>46.230800000000002</v>
      </c>
      <c r="E42" s="94">
        <v>7.9</v>
      </c>
      <c r="F42" s="96">
        <f t="shared" si="32"/>
        <v>2.3115400000000004</v>
      </c>
      <c r="G42" s="97">
        <f t="shared" si="30"/>
        <v>14447125.000000002</v>
      </c>
      <c r="H42" s="97">
        <f t="shared" si="33"/>
        <v>2468750.0000000005</v>
      </c>
      <c r="I42" s="95">
        <v>1.7242999999999999</v>
      </c>
      <c r="J42" s="95">
        <v>2.46E-2</v>
      </c>
      <c r="K42" s="96">
        <v>1.4564999999999999</v>
      </c>
      <c r="L42" s="89">
        <v>0.05</v>
      </c>
      <c r="M42" s="95">
        <f t="shared" si="42"/>
        <v>2.0989082076238286E-2</v>
      </c>
      <c r="N42" s="95">
        <f t="shared" si="43"/>
        <v>1.425832737353018E-3</v>
      </c>
      <c r="O42" s="97">
        <f t="shared" si="44"/>
        <v>80191.517592619493</v>
      </c>
      <c r="P42" s="97">
        <f t="shared" si="45"/>
        <v>14746.377303091913</v>
      </c>
      <c r="Q42" s="96">
        <f t="shared" si="46"/>
        <v>1.6228909000669001</v>
      </c>
      <c r="R42" s="96">
        <f t="shared" si="47"/>
        <v>0.29843258055941224</v>
      </c>
      <c r="S42" s="95">
        <v>3.9775999999999998</v>
      </c>
      <c r="T42" s="94">
        <v>94.448599999999999</v>
      </c>
      <c r="U42" s="98">
        <f t="shared" si="48"/>
        <v>1.0624867019273567</v>
      </c>
      <c r="V42" s="98">
        <f t="shared" si="49"/>
        <v>0.195967261179987</v>
      </c>
    </row>
    <row r="43" spans="2:22" s="95" customFormat="1" x14ac:dyDescent="0.2">
      <c r="B43" s="89" t="s">
        <v>41</v>
      </c>
      <c r="C43" s="89">
        <v>0.05</v>
      </c>
      <c r="D43" s="99">
        <v>46</v>
      </c>
      <c r="E43" s="94">
        <v>7.9</v>
      </c>
      <c r="F43" s="96">
        <f t="shared" si="32"/>
        <v>2.3000000000000003</v>
      </c>
      <c r="G43" s="97">
        <f t="shared" si="30"/>
        <v>14375000.000000002</v>
      </c>
      <c r="H43" s="97">
        <f t="shared" si="33"/>
        <v>2468750.0000000005</v>
      </c>
      <c r="I43" s="95">
        <v>1.4004000000000001</v>
      </c>
      <c r="J43" s="95">
        <v>1.7600000000000001E-2</v>
      </c>
      <c r="K43" s="96">
        <v>1.6008</v>
      </c>
      <c r="L43" s="89">
        <v>0.05</v>
      </c>
      <c r="M43" s="95">
        <f t="shared" si="42"/>
        <v>1.7407272001352947E-2</v>
      </c>
      <c r="N43" s="95">
        <f t="shared" si="43"/>
        <v>1.0778909672992901E-3</v>
      </c>
      <c r="O43" s="97">
        <f t="shared" si="44"/>
        <v>67466.076488250284</v>
      </c>
      <c r="P43" s="97">
        <f t="shared" si="45"/>
        <v>12316.69825084554</v>
      </c>
      <c r="Q43" s="96">
        <f t="shared" si="46"/>
        <v>1.365357395432006</v>
      </c>
      <c r="R43" s="96">
        <f t="shared" si="47"/>
        <v>0.24926149436043107</v>
      </c>
      <c r="S43" s="95">
        <v>3.8803999999999998</v>
      </c>
      <c r="T43" s="94">
        <v>96.291700000000006</v>
      </c>
      <c r="U43" s="98">
        <f t="shared" si="48"/>
        <v>1.0256655178235634</v>
      </c>
      <c r="V43" s="98">
        <f t="shared" si="49"/>
        <v>0.18769005948643835</v>
      </c>
    </row>
    <row r="44" spans="2:22" s="95" customFormat="1" x14ac:dyDescent="0.2">
      <c r="B44" s="89" t="s">
        <v>41</v>
      </c>
      <c r="C44" s="89">
        <v>0.05</v>
      </c>
      <c r="D44" s="99">
        <v>45.769199999999998</v>
      </c>
      <c r="E44" s="94">
        <v>7.9</v>
      </c>
      <c r="F44" s="96">
        <f t="shared" si="32"/>
        <v>2.2884600000000002</v>
      </c>
      <c r="G44" s="97">
        <f t="shared" si="30"/>
        <v>14302875</v>
      </c>
      <c r="H44" s="97">
        <f t="shared" si="33"/>
        <v>2468750.0000000005</v>
      </c>
      <c r="I44" s="95">
        <v>1.2111000000000001</v>
      </c>
      <c r="J44" s="95">
        <v>1.9900000000000001E-2</v>
      </c>
      <c r="K44" s="96">
        <v>1.776</v>
      </c>
      <c r="L44" s="89">
        <v>0.05</v>
      </c>
      <c r="M44" s="95">
        <f t="shared" si="42"/>
        <v>1.4165512044842732E-2</v>
      </c>
      <c r="N44" s="95">
        <f t="shared" si="43"/>
        <v>7.919315342820335E-4</v>
      </c>
      <c r="O44" s="97">
        <f t="shared" si="44"/>
        <v>55698.192700822663</v>
      </c>
      <c r="P44" s="97">
        <f t="shared" si="45"/>
        <v>10105.496930588775</v>
      </c>
      <c r="Q44" s="96">
        <f t="shared" si="46"/>
        <v>1.1272026368616455</v>
      </c>
      <c r="R44" s="96">
        <f t="shared" si="47"/>
        <v>0.20451189230038855</v>
      </c>
      <c r="S44" s="95">
        <v>3.7808999999999999</v>
      </c>
      <c r="T44" s="94">
        <v>98.180999999999997</v>
      </c>
      <c r="U44" s="98">
        <f t="shared" si="48"/>
        <v>1.0744297080176652</v>
      </c>
      <c r="V44" s="98">
        <f t="shared" si="49"/>
        <v>0.19573492735666478</v>
      </c>
    </row>
    <row r="45" spans="2:22" s="95" customFormat="1" x14ac:dyDescent="0.2">
      <c r="B45" s="89" t="s">
        <v>41</v>
      </c>
      <c r="C45" s="89">
        <v>0.05</v>
      </c>
      <c r="D45" s="99">
        <v>45.538499999999999</v>
      </c>
      <c r="E45" s="94">
        <v>7.9</v>
      </c>
      <c r="F45" s="96">
        <f t="shared" si="32"/>
        <v>2.2769249999999999</v>
      </c>
      <c r="G45" s="97">
        <f t="shared" si="30"/>
        <v>14230781.249999998</v>
      </c>
      <c r="H45" s="97">
        <f t="shared" si="33"/>
        <v>2468750</v>
      </c>
      <c r="I45" s="95">
        <v>1.038</v>
      </c>
      <c r="J45" s="95">
        <v>2.76E-2</v>
      </c>
      <c r="K45" s="96">
        <v>1.9226000000000001</v>
      </c>
      <c r="L45" s="89">
        <v>0.05</v>
      </c>
      <c r="M45" s="95">
        <f t="shared" si="42"/>
        <v>1.2100233778777891E-2</v>
      </c>
      <c r="N45" s="95">
        <f t="shared" si="43"/>
        <v>6.2554503657593925E-4</v>
      </c>
      <c r="O45" s="97">
        <f t="shared" si="44"/>
        <v>48214.818394301728</v>
      </c>
      <c r="P45" s="97">
        <f t="shared" si="45"/>
        <v>8727.7796778253542</v>
      </c>
      <c r="Q45" s="96">
        <f t="shared" si="46"/>
        <v>0.97575644369264369</v>
      </c>
      <c r="R45" s="96">
        <f t="shared" si="47"/>
        <v>0.17663008061385296</v>
      </c>
      <c r="S45" s="95">
        <v>3.6804000000000001</v>
      </c>
      <c r="T45" s="94">
        <v>100</v>
      </c>
      <c r="U45" s="98">
        <f t="shared" si="48"/>
        <v>1.0637900540751772</v>
      </c>
      <c r="V45" s="98">
        <f t="shared" si="49"/>
        <v>0.19463214516853614</v>
      </c>
    </row>
    <row r="46" spans="2:22" s="22" customFormat="1" x14ac:dyDescent="0.2">
      <c r="B46" s="55" t="s">
        <v>41</v>
      </c>
      <c r="C46" s="55">
        <v>0.25</v>
      </c>
      <c r="D46" s="56">
        <v>45.307699999999997</v>
      </c>
      <c r="E46" s="23">
        <v>7.9</v>
      </c>
      <c r="F46" s="24">
        <f t="shared" si="32"/>
        <v>11.326924999999999</v>
      </c>
      <c r="G46" s="25">
        <f t="shared" si="30"/>
        <v>70793281.25</v>
      </c>
      <c r="H46" s="25">
        <f t="shared" si="33"/>
        <v>12343750.000000002</v>
      </c>
      <c r="I46" s="22">
        <v>27.3918</v>
      </c>
      <c r="J46" s="22">
        <v>2.1724999999999999</v>
      </c>
      <c r="K46" s="24">
        <v>0.52659999999999996</v>
      </c>
      <c r="L46" s="55">
        <v>0.05</v>
      </c>
      <c r="M46" s="22">
        <f t="shared" si="42"/>
        <v>0.1497923761812362</v>
      </c>
      <c r="N46" s="22">
        <f t="shared" si="43"/>
        <v>2.6199617109709788E-2</v>
      </c>
      <c r="O46" s="25">
        <f t="shared" si="44"/>
        <v>2497957.2072717818</v>
      </c>
      <c r="P46" s="25">
        <f t="shared" si="45"/>
        <v>616923.33272820059</v>
      </c>
      <c r="Q46" s="24">
        <f t="shared" si="46"/>
        <v>50.552878186345836</v>
      </c>
      <c r="R46" s="24">
        <f t="shared" si="47"/>
        <v>12.485101825977759</v>
      </c>
      <c r="S46" s="22">
        <v>4.6185999999999998</v>
      </c>
      <c r="T46" s="23">
        <v>84.128900000000002</v>
      </c>
      <c r="U46" s="59">
        <f t="shared" si="48"/>
        <v>0.54184451969340952</v>
      </c>
      <c r="V46" s="59">
        <f t="shared" si="49"/>
        <v>0.14055111065712411</v>
      </c>
    </row>
    <row r="47" spans="2:22" s="22" customFormat="1" x14ac:dyDescent="0.2">
      <c r="B47" s="55" t="s">
        <v>41</v>
      </c>
      <c r="C47" s="55">
        <v>0.25</v>
      </c>
      <c r="D47" s="56">
        <v>45.076900000000002</v>
      </c>
      <c r="E47" s="23">
        <v>7.9</v>
      </c>
      <c r="F47" s="24">
        <f t="shared" si="32"/>
        <v>11.269225</v>
      </c>
      <c r="G47" s="25">
        <f t="shared" si="30"/>
        <v>70432656.25</v>
      </c>
      <c r="H47" s="25">
        <f t="shared" si="33"/>
        <v>12343750</v>
      </c>
      <c r="I47" s="22">
        <v>24.1004</v>
      </c>
      <c r="J47" s="22">
        <v>0.8407</v>
      </c>
      <c r="K47" s="24">
        <v>0.63049999999999995</v>
      </c>
      <c r="L47" s="55">
        <v>0.05</v>
      </c>
      <c r="M47" s="22">
        <f t="shared" si="42"/>
        <v>0.10702699904874968</v>
      </c>
      <c r="N47" s="22">
        <f t="shared" si="43"/>
        <v>1.6032290341274749E-2</v>
      </c>
      <c r="O47" s="25">
        <f t="shared" si="44"/>
        <v>1802478.5096335984</v>
      </c>
      <c r="P47" s="25">
        <f t="shared" si="45"/>
        <v>415563.11556602473</v>
      </c>
      <c r="Q47" s="24">
        <f t="shared" si="46"/>
        <v>36.477997407543029</v>
      </c>
      <c r="R47" s="24">
        <f t="shared" si="47"/>
        <v>8.4100366086303051</v>
      </c>
      <c r="S47" s="22">
        <v>4.5303000000000004</v>
      </c>
      <c r="T47" s="23">
        <v>85.397400000000005</v>
      </c>
      <c r="U47" s="59">
        <f t="shared" si="48"/>
        <v>0.66068319844269874</v>
      </c>
      <c r="V47" s="59">
        <f t="shared" si="49"/>
        <v>0.15405479891717366</v>
      </c>
    </row>
    <row r="48" spans="2:22" s="22" customFormat="1" x14ac:dyDescent="0.2">
      <c r="B48" s="55" t="s">
        <v>41</v>
      </c>
      <c r="C48" s="55">
        <v>0.25</v>
      </c>
      <c r="D48" s="56">
        <v>44.846200000000003</v>
      </c>
      <c r="E48" s="23">
        <v>7.9</v>
      </c>
      <c r="F48" s="24">
        <f t="shared" si="32"/>
        <v>11.211550000000001</v>
      </c>
      <c r="G48" s="25">
        <f t="shared" si="30"/>
        <v>70072187.5</v>
      </c>
      <c r="H48" s="25">
        <f t="shared" si="33"/>
        <v>12343750</v>
      </c>
      <c r="I48" s="22">
        <v>21.3246</v>
      </c>
      <c r="J48" s="22">
        <v>0.29499999999999998</v>
      </c>
      <c r="K48" s="23">
        <v>0.74939999999999996</v>
      </c>
      <c r="L48" s="55">
        <v>0.05</v>
      </c>
      <c r="M48" s="22">
        <f t="shared" si="42"/>
        <v>7.7001946867742532E-2</v>
      </c>
      <c r="N48" s="22">
        <f t="shared" si="43"/>
        <v>9.8689791733730815E-3</v>
      </c>
      <c r="O48" s="25">
        <f t="shared" si="44"/>
        <v>1310691.3317206081</v>
      </c>
      <c r="P48" s="25">
        <f t="shared" si="45"/>
        <v>285531.80527459143</v>
      </c>
      <c r="Q48" s="24">
        <f t="shared" si="46"/>
        <v>26.525362019607321</v>
      </c>
      <c r="R48" s="24">
        <f t="shared" si="47"/>
        <v>5.778503542155895</v>
      </c>
      <c r="S48" s="22">
        <v>4.4421999999999997</v>
      </c>
      <c r="T48" s="23">
        <v>86.755099999999999</v>
      </c>
      <c r="U48" s="59">
        <f t="shared" si="48"/>
        <v>0.8039324773112253</v>
      </c>
      <c r="V48" s="59">
        <f t="shared" si="49"/>
        <v>0.17548803964551954</v>
      </c>
    </row>
    <row r="49" spans="2:22" s="22" customFormat="1" x14ac:dyDescent="0.2">
      <c r="B49" s="55" t="s">
        <v>41</v>
      </c>
      <c r="C49" s="55">
        <v>0.25</v>
      </c>
      <c r="D49" s="56">
        <v>44.615400000000001</v>
      </c>
      <c r="E49" s="23">
        <v>7.9</v>
      </c>
      <c r="F49" s="24">
        <f t="shared" si="32"/>
        <v>11.15385</v>
      </c>
      <c r="G49" s="25">
        <f t="shared" si="30"/>
        <v>69711562.5</v>
      </c>
      <c r="H49" s="25">
        <f t="shared" si="33"/>
        <v>12343750.000000002</v>
      </c>
      <c r="I49" s="22">
        <v>17.6951</v>
      </c>
      <c r="J49" s="22">
        <v>0.25879999999999997</v>
      </c>
      <c r="K49" s="23">
        <v>0.87660000000000005</v>
      </c>
      <c r="L49" s="55">
        <v>0.05</v>
      </c>
      <c r="M49" s="22">
        <f t="shared" si="42"/>
        <v>5.6879431216107168E-2</v>
      </c>
      <c r="N49" s="22">
        <f t="shared" si="43"/>
        <v>6.3005045775039988E-3</v>
      </c>
      <c r="O49" s="25">
        <f t="shared" si="44"/>
        <v>977904.36654712772</v>
      </c>
      <c r="P49" s="25">
        <f t="shared" si="45"/>
        <v>204246.91634379848</v>
      </c>
      <c r="Q49" s="24">
        <f t="shared" si="46"/>
        <v>19.790523302817302</v>
      </c>
      <c r="R49" s="24">
        <f t="shared" si="47"/>
        <v>4.1334853342591336</v>
      </c>
      <c r="S49" s="22">
        <v>4.3520000000000003</v>
      </c>
      <c r="T49" s="23">
        <v>88.080200000000005</v>
      </c>
      <c r="U49" s="59">
        <f t="shared" si="48"/>
        <v>0.89411986379768915</v>
      </c>
      <c r="V49" s="59">
        <f t="shared" si="49"/>
        <v>0.18720482632113442</v>
      </c>
    </row>
    <row r="50" spans="2:22" s="22" customFormat="1" x14ac:dyDescent="0.2">
      <c r="B50" s="55" t="s">
        <v>41</v>
      </c>
      <c r="C50" s="55">
        <v>0.25</v>
      </c>
      <c r="D50" s="56">
        <v>44.384599999999999</v>
      </c>
      <c r="E50" s="23">
        <v>7.9</v>
      </c>
      <c r="F50" s="24">
        <f t="shared" si="32"/>
        <v>11.09615</v>
      </c>
      <c r="G50" s="25">
        <f t="shared" si="30"/>
        <v>69350937.5</v>
      </c>
      <c r="H50" s="25">
        <f t="shared" si="33"/>
        <v>12343750.000000002</v>
      </c>
      <c r="I50" s="22">
        <v>15.184100000000001</v>
      </c>
      <c r="J50" s="22">
        <v>0.27810000000000001</v>
      </c>
      <c r="K50" s="23">
        <v>1.0086999999999999</v>
      </c>
      <c r="L50" s="55">
        <v>0.05</v>
      </c>
      <c r="M50" s="22">
        <f t="shared" si="42"/>
        <v>4.3263342951825545E-2</v>
      </c>
      <c r="N50" s="22">
        <f t="shared" si="43"/>
        <v>4.1948734669738589E-3</v>
      </c>
      <c r="O50" s="25">
        <f t="shared" si="44"/>
        <v>752616.08599989279</v>
      </c>
      <c r="P50" s="25">
        <f t="shared" si="45"/>
        <v>152545.14302459231</v>
      </c>
      <c r="Q50" s="24">
        <f t="shared" si="46"/>
        <v>15.231209408183187</v>
      </c>
      <c r="R50" s="24">
        <f t="shared" si="47"/>
        <v>3.0871609853010118</v>
      </c>
      <c r="S50" s="22">
        <v>4.2606999999999999</v>
      </c>
      <c r="T50" s="23">
        <v>89.586600000000004</v>
      </c>
      <c r="U50" s="59">
        <f t="shared" si="48"/>
        <v>0.99690704743656955</v>
      </c>
      <c r="V50" s="59">
        <f t="shared" si="49"/>
        <v>0.2028828956534614</v>
      </c>
    </row>
    <row r="51" spans="2:22" s="22" customFormat="1" x14ac:dyDescent="0.2">
      <c r="B51" s="55" t="s">
        <v>41</v>
      </c>
      <c r="C51" s="55">
        <v>0.25</v>
      </c>
      <c r="D51" s="56">
        <v>44.153799999999997</v>
      </c>
      <c r="E51" s="23">
        <v>7.9</v>
      </c>
      <c r="F51" s="24">
        <f t="shared" si="32"/>
        <v>11.038449999999999</v>
      </c>
      <c r="G51" s="25">
        <f t="shared" si="30"/>
        <v>68990312.5</v>
      </c>
      <c r="H51" s="25">
        <f t="shared" si="33"/>
        <v>12343750.000000002</v>
      </c>
      <c r="I51" s="22">
        <v>12.7821</v>
      </c>
      <c r="J51" s="22">
        <v>0.23730000000000001</v>
      </c>
      <c r="K51" s="23">
        <v>1.1932</v>
      </c>
      <c r="L51" s="55">
        <v>0.05</v>
      </c>
      <c r="M51" s="22">
        <f t="shared" si="42"/>
        <v>3.1112913800448672E-2</v>
      </c>
      <c r="N51" s="22">
        <f t="shared" si="43"/>
        <v>2.5665276485189884E-3</v>
      </c>
      <c r="O51" s="25">
        <f t="shared" si="44"/>
        <v>547629.95381203748</v>
      </c>
      <c r="P51" s="25">
        <f t="shared" si="45"/>
        <v>107894.36922466534</v>
      </c>
      <c r="Q51" s="24">
        <f t="shared" si="46"/>
        <v>11.082764054429228</v>
      </c>
      <c r="R51" s="24">
        <f t="shared" si="47"/>
        <v>2.1835325635399019</v>
      </c>
      <c r="S51" s="22">
        <v>4.1683000000000003</v>
      </c>
      <c r="T51" s="23">
        <v>91.117199999999997</v>
      </c>
      <c r="U51" s="59">
        <f t="shared" si="48"/>
        <v>1.1533314196011988</v>
      </c>
      <c r="V51" s="59">
        <f t="shared" si="49"/>
        <v>0.22823658837943833</v>
      </c>
    </row>
    <row r="52" spans="2:22" s="95" customFormat="1" x14ac:dyDescent="0.2">
      <c r="B52" s="89" t="s">
        <v>41</v>
      </c>
      <c r="C52" s="89">
        <v>0.25</v>
      </c>
      <c r="D52" s="99">
        <v>43.923099999999998</v>
      </c>
      <c r="E52" s="94">
        <v>7.9</v>
      </c>
      <c r="F52" s="96">
        <f t="shared" si="32"/>
        <v>10.980775</v>
      </c>
      <c r="G52" s="97">
        <f t="shared" si="30"/>
        <v>68629843.75</v>
      </c>
      <c r="H52" s="97">
        <f t="shared" si="33"/>
        <v>12343750.000000002</v>
      </c>
      <c r="I52" s="95">
        <v>10.886100000000001</v>
      </c>
      <c r="J52" s="95">
        <v>0.1046</v>
      </c>
      <c r="K52" s="94">
        <v>1.2791999999999999</v>
      </c>
      <c r="L52" s="89">
        <v>0.05</v>
      </c>
      <c r="M52" s="95">
        <f t="shared" si="42"/>
        <v>2.7125497234978924E-2</v>
      </c>
      <c r="N52" s="95">
        <f t="shared" si="43"/>
        <v>2.0914812863081903E-3</v>
      </c>
      <c r="O52" s="97">
        <f t="shared" si="44"/>
        <v>483357.06684702664</v>
      </c>
      <c r="P52" s="97">
        <f t="shared" si="45"/>
        <v>94588.121157526242</v>
      </c>
      <c r="Q52" s="96">
        <f t="shared" si="46"/>
        <v>9.7820294317670342</v>
      </c>
      <c r="R52" s="96">
        <f t="shared" si="47"/>
        <v>1.9142448688999851</v>
      </c>
      <c r="S52" s="95">
        <v>4.0735000000000001</v>
      </c>
      <c r="T52" s="94">
        <v>92.729799999999997</v>
      </c>
      <c r="U52" s="98">
        <f t="shared" si="48"/>
        <v>1.1128672302546452</v>
      </c>
      <c r="V52" s="98">
        <f t="shared" si="49"/>
        <v>0.21803929741674444</v>
      </c>
    </row>
    <row r="53" spans="2:22" s="95" customFormat="1" x14ac:dyDescent="0.2">
      <c r="B53" s="89" t="s">
        <v>41</v>
      </c>
      <c r="C53" s="89">
        <v>0.25</v>
      </c>
      <c r="D53" s="99">
        <v>43.692300000000003</v>
      </c>
      <c r="E53" s="94">
        <v>7.9</v>
      </c>
      <c r="F53" s="96">
        <f t="shared" si="32"/>
        <v>10.923075000000001</v>
      </c>
      <c r="G53" s="97">
        <f t="shared" si="30"/>
        <v>68269218.75</v>
      </c>
      <c r="H53" s="97">
        <f t="shared" si="33"/>
        <v>12343749.999999998</v>
      </c>
      <c r="I53" s="95">
        <v>8.9118999999999993</v>
      </c>
      <c r="J53" s="95">
        <v>0.1704</v>
      </c>
      <c r="K53" s="96">
        <v>1.4564999999999999</v>
      </c>
      <c r="L53" s="89">
        <v>0.05</v>
      </c>
      <c r="M53" s="95">
        <f t="shared" si="42"/>
        <v>2.0989082076238286E-2</v>
      </c>
      <c r="N53" s="95">
        <f t="shared" si="43"/>
        <v>1.425832737353018E-3</v>
      </c>
      <c r="O53" s="97">
        <f t="shared" si="44"/>
        <v>378941.29499294941</v>
      </c>
      <c r="P53" s="97">
        <f t="shared" si="45"/>
        <v>73192.576289848497</v>
      </c>
      <c r="Q53" s="96">
        <f t="shared" si="46"/>
        <v>7.6688956359172922</v>
      </c>
      <c r="R53" s="96">
        <f t="shared" si="47"/>
        <v>1.4812485108048365</v>
      </c>
      <c r="S53" s="95">
        <v>3.9775999999999998</v>
      </c>
      <c r="T53" s="94">
        <v>94.448599999999999</v>
      </c>
      <c r="U53" s="98">
        <f t="shared" si="48"/>
        <v>1.1620838805343878</v>
      </c>
      <c r="V53" s="98">
        <f t="shared" si="49"/>
        <v>0.22555381310009751</v>
      </c>
    </row>
    <row r="54" spans="2:22" s="95" customFormat="1" x14ac:dyDescent="0.2">
      <c r="B54" s="89" t="s">
        <v>41</v>
      </c>
      <c r="C54" s="89">
        <v>0.25</v>
      </c>
      <c r="D54" s="99">
        <v>43.461500000000001</v>
      </c>
      <c r="E54" s="94">
        <v>7.9</v>
      </c>
      <c r="F54" s="96">
        <f t="shared" si="32"/>
        <v>10.865375</v>
      </c>
      <c r="G54" s="97">
        <f t="shared" si="30"/>
        <v>67908593.75</v>
      </c>
      <c r="H54" s="97">
        <f t="shared" si="33"/>
        <v>12343750.000000002</v>
      </c>
      <c r="I54" s="95">
        <v>7.3087999999999997</v>
      </c>
      <c r="J54" s="95">
        <v>9.1200000000000003E-2</v>
      </c>
      <c r="K54" s="96">
        <v>1.6008</v>
      </c>
      <c r="L54" s="89">
        <v>0.05</v>
      </c>
      <c r="M54" s="95">
        <f t="shared" si="42"/>
        <v>1.7407272001352947E-2</v>
      </c>
      <c r="N54" s="95">
        <f t="shared" si="43"/>
        <v>1.0778909672992901E-3</v>
      </c>
      <c r="O54" s="97">
        <f t="shared" si="44"/>
        <v>318714.87861892272</v>
      </c>
      <c r="P54" s="97">
        <f t="shared" si="45"/>
        <v>61202.118766926236</v>
      </c>
      <c r="Q54" s="96">
        <f t="shared" si="46"/>
        <v>6.4500522219095773</v>
      </c>
      <c r="R54" s="96">
        <f t="shared" si="47"/>
        <v>1.2385893744552312</v>
      </c>
      <c r="S54" s="95">
        <v>3.8803999999999998</v>
      </c>
      <c r="T54" s="94">
        <v>96.291700000000006</v>
      </c>
      <c r="U54" s="98">
        <f t="shared" si="48"/>
        <v>1.1331381124595274</v>
      </c>
      <c r="V54" s="98">
        <f t="shared" si="49"/>
        <v>0.21805293628704958</v>
      </c>
    </row>
    <row r="55" spans="2:22" s="95" customFormat="1" x14ac:dyDescent="0.2">
      <c r="B55" s="89" t="s">
        <v>41</v>
      </c>
      <c r="C55" s="89">
        <v>0.25</v>
      </c>
      <c r="D55" s="99">
        <v>43.230800000000002</v>
      </c>
      <c r="E55" s="94">
        <v>7.9</v>
      </c>
      <c r="F55" s="96">
        <f t="shared" si="32"/>
        <v>10.807700000000001</v>
      </c>
      <c r="G55" s="97">
        <f t="shared" si="30"/>
        <v>67548125</v>
      </c>
      <c r="H55" s="97">
        <f t="shared" si="33"/>
        <v>12343750</v>
      </c>
      <c r="I55" s="95">
        <v>6.1470000000000002</v>
      </c>
      <c r="J55" s="95">
        <v>9.0399999999999994E-2</v>
      </c>
      <c r="K55" s="96">
        <v>1.776</v>
      </c>
      <c r="L55" s="89">
        <v>0.05</v>
      </c>
      <c r="M55" s="95">
        <f t="shared" si="42"/>
        <v>1.4165512044842732E-2</v>
      </c>
      <c r="N55" s="95">
        <f t="shared" si="43"/>
        <v>7.919315342820335E-4</v>
      </c>
      <c r="O55" s="97">
        <f t="shared" si="44"/>
        <v>263045.61025872472</v>
      </c>
      <c r="P55" s="97">
        <f t="shared" si="45"/>
        <v>50268.129595966137</v>
      </c>
      <c r="Q55" s="96">
        <f t="shared" si="46"/>
        <v>5.3234349468243307</v>
      </c>
      <c r="R55" s="96">
        <f t="shared" si="47"/>
        <v>1.0173107148203582</v>
      </c>
      <c r="S55" s="95">
        <v>3.7808999999999999</v>
      </c>
      <c r="T55" s="94">
        <v>98.180999999999997</v>
      </c>
      <c r="U55" s="98">
        <f t="shared" si="48"/>
        <v>1.1547055728871005</v>
      </c>
      <c r="V55" s="98">
        <f t="shared" si="49"/>
        <v>0.22131718494217645</v>
      </c>
    </row>
    <row r="56" spans="2:22" s="95" customFormat="1" x14ac:dyDescent="0.2">
      <c r="B56" s="89" t="s">
        <v>41</v>
      </c>
      <c r="C56" s="89">
        <v>0.25</v>
      </c>
      <c r="D56" s="99">
        <v>43</v>
      </c>
      <c r="E56" s="94">
        <v>7.9</v>
      </c>
      <c r="F56" s="96">
        <f t="shared" si="32"/>
        <v>10.75</v>
      </c>
      <c r="G56" s="97">
        <f t="shared" si="30"/>
        <v>67187500</v>
      </c>
      <c r="H56" s="97">
        <f t="shared" si="33"/>
        <v>12343750</v>
      </c>
      <c r="I56" s="95">
        <v>5.3037000000000001</v>
      </c>
      <c r="J56" s="95">
        <v>7.0800000000000002E-2</v>
      </c>
      <c r="K56" s="96">
        <v>1.9226000000000001</v>
      </c>
      <c r="L56" s="89">
        <v>0.05</v>
      </c>
      <c r="M56" s="95">
        <f t="shared" si="42"/>
        <v>1.2100233778777891E-2</v>
      </c>
      <c r="N56" s="95">
        <f t="shared" si="43"/>
        <v>6.2554503657593925E-4</v>
      </c>
      <c r="O56" s="97">
        <f t="shared" si="44"/>
        <v>227635.64796325908</v>
      </c>
      <c r="P56" s="97">
        <f t="shared" si="45"/>
        <v>43445.593969838315</v>
      </c>
      <c r="Q56" s="96">
        <f t="shared" si="46"/>
        <v>4.6068191836340331</v>
      </c>
      <c r="R56" s="96">
        <f t="shared" si="47"/>
        <v>0.87923836857454885</v>
      </c>
      <c r="S56" s="95">
        <v>3.6804000000000001</v>
      </c>
      <c r="T56" s="94">
        <v>100</v>
      </c>
      <c r="U56" s="98">
        <f t="shared" si="48"/>
        <v>1.1512715799312621</v>
      </c>
      <c r="V56" s="98">
        <f t="shared" si="49"/>
        <v>0.22026372053476656</v>
      </c>
    </row>
    <row r="57" spans="2:22" s="22" customFormat="1" x14ac:dyDescent="0.2">
      <c r="B57" s="87" t="s">
        <v>46</v>
      </c>
      <c r="C57" s="87">
        <v>0.05</v>
      </c>
      <c r="D57" s="88">
        <v>55.230800000000002</v>
      </c>
      <c r="E57" s="70">
        <v>5.8</v>
      </c>
      <c r="F57" s="71">
        <f t="shared" ref="F57:F78" si="50">C57*D57</f>
        <v>2.7615400000000001</v>
      </c>
      <c r="G57" s="72">
        <f t="shared" si="30"/>
        <v>17259625</v>
      </c>
      <c r="H57" s="72">
        <f t="shared" ref="H57:H78" si="51">E57/D57*G57</f>
        <v>1812499.9999999998</v>
      </c>
      <c r="I57" s="69">
        <v>13.117699999999999</v>
      </c>
      <c r="J57" s="69">
        <v>0.95130000000000003</v>
      </c>
      <c r="K57" s="71">
        <v>0.43140000000000001</v>
      </c>
      <c r="L57" s="87">
        <v>0.05</v>
      </c>
      <c r="M57" s="69">
        <f t="shared" ref="M57:M78" si="52">(1-EXP(-(0.3^2/(2*K57^2))))</f>
        <v>0.21478501869667621</v>
      </c>
      <c r="N57" s="69">
        <f t="shared" ref="N57:N78" si="53">(1-M57)*$C$3*$C$3*L57/K57^3</f>
        <v>4.4010942434705561E-2</v>
      </c>
      <c r="O57" s="72">
        <f t="shared" ref="O57:O78" si="54">M57*G57*T57*$E$3/10000</f>
        <v>636002.72049166379</v>
      </c>
      <c r="P57" s="72">
        <f t="shared" ref="P57:P78" si="55">SQRT((N57/M57)^2 + (H57/G57)^2)*O57</f>
        <v>146439.22188073429</v>
      </c>
      <c r="Q57" s="71">
        <f t="shared" ref="Q57:Q78" si="56">O57*0.000000000000160218/$J$3</f>
        <v>12.871224519620633</v>
      </c>
      <c r="R57" s="71">
        <f t="shared" ref="R57:R78" si="57">P57/O57*Q57</f>
        <v>2.9635912592455314</v>
      </c>
      <c r="S57" s="71">
        <v>6.9226999999999999</v>
      </c>
      <c r="T57" s="70">
        <v>61.272500000000001</v>
      </c>
      <c r="U57" s="73">
        <f t="shared" ref="U57:U78" si="58">I57/Q57</f>
        <v>1.0191493420073314</v>
      </c>
      <c r="V57" s="73">
        <f t="shared" ref="V57:V78" si="59">U57*SQRT((J57/I57)^2 + (R57/Q57)^2)</f>
        <v>0.24602266935160019</v>
      </c>
    </row>
    <row r="58" spans="2:22" s="95" customFormat="1" x14ac:dyDescent="0.2">
      <c r="B58" s="89" t="s">
        <v>46</v>
      </c>
      <c r="C58" s="89">
        <v>0.05</v>
      </c>
      <c r="D58" s="99">
        <v>55.076900000000002</v>
      </c>
      <c r="E58" s="94">
        <v>5.8</v>
      </c>
      <c r="F58" s="96">
        <f t="shared" si="50"/>
        <v>2.7538450000000001</v>
      </c>
      <c r="G58" s="97">
        <f t="shared" si="30"/>
        <v>17211531.25</v>
      </c>
      <c r="H58" s="97">
        <f t="shared" si="51"/>
        <v>1812499.9999999998</v>
      </c>
      <c r="I58" s="95">
        <v>10.658799999999999</v>
      </c>
      <c r="J58" s="95">
        <v>0.50170000000000003</v>
      </c>
      <c r="K58" s="96">
        <v>0.501</v>
      </c>
      <c r="L58" s="89">
        <v>0.05</v>
      </c>
      <c r="M58" s="95">
        <f t="shared" si="52"/>
        <v>0.16412997816108632</v>
      </c>
      <c r="N58" s="95">
        <f t="shared" si="53"/>
        <v>2.9911492653078648E-2</v>
      </c>
      <c r="O58" s="97">
        <f t="shared" si="54"/>
        <v>488212.57463544625</v>
      </c>
      <c r="P58" s="97">
        <f t="shared" si="55"/>
        <v>102759.22070801383</v>
      </c>
      <c r="Q58" s="96">
        <f t="shared" si="56"/>
        <v>9.8802936826702421</v>
      </c>
      <c r="R58" s="96">
        <f t="shared" si="57"/>
        <v>2.0796090308727413</v>
      </c>
      <c r="S58" s="63">
        <v>6.8578000000000001</v>
      </c>
      <c r="T58" s="94">
        <v>61.722499999999997</v>
      </c>
      <c r="U58" s="98">
        <f t="shared" si="58"/>
        <v>1.0787938438201725</v>
      </c>
      <c r="V58" s="98">
        <f t="shared" si="59"/>
        <v>0.23267343668898588</v>
      </c>
    </row>
    <row r="59" spans="2:22" s="95" customFormat="1" x14ac:dyDescent="0.2">
      <c r="B59" s="89" t="s">
        <v>46</v>
      </c>
      <c r="C59" s="89">
        <v>0.05</v>
      </c>
      <c r="D59" s="94">
        <v>54.923099999999998</v>
      </c>
      <c r="E59" s="94">
        <v>5.8</v>
      </c>
      <c r="F59" s="96">
        <f t="shared" si="50"/>
        <v>2.7461549999999999</v>
      </c>
      <c r="G59" s="97">
        <f t="shared" si="30"/>
        <v>17163468.75</v>
      </c>
      <c r="H59" s="97">
        <f t="shared" si="51"/>
        <v>1812500</v>
      </c>
      <c r="I59" s="95">
        <v>8.2737999999999996</v>
      </c>
      <c r="J59" s="95">
        <v>0.49630000000000002</v>
      </c>
      <c r="K59" s="96">
        <v>0.58209999999999995</v>
      </c>
      <c r="L59" s="89">
        <v>0.05</v>
      </c>
      <c r="M59" s="95">
        <f t="shared" si="52"/>
        <v>0.1243649491361245</v>
      </c>
      <c r="N59" s="95">
        <f t="shared" si="53"/>
        <v>1.9977578854724998E-2</v>
      </c>
      <c r="O59" s="97">
        <f t="shared" si="54"/>
        <v>371543.63352912897</v>
      </c>
      <c r="P59" s="97">
        <f t="shared" si="55"/>
        <v>71425.321587863975</v>
      </c>
      <c r="Q59" s="96">
        <f t="shared" si="56"/>
        <v>7.5191840725023269</v>
      </c>
      <c r="R59" s="96">
        <f t="shared" si="57"/>
        <v>1.4454833618208613</v>
      </c>
      <c r="S59" s="63">
        <v>6.7934999999999999</v>
      </c>
      <c r="T59" s="94">
        <v>62.165399999999998</v>
      </c>
      <c r="U59" s="98">
        <f t="shared" si="58"/>
        <v>1.1003587517237814</v>
      </c>
      <c r="V59" s="98">
        <f t="shared" si="59"/>
        <v>0.22159085348822788</v>
      </c>
    </row>
    <row r="60" spans="2:22" s="95" customFormat="1" x14ac:dyDescent="0.2">
      <c r="B60" s="89" t="s">
        <v>46</v>
      </c>
      <c r="C60" s="89">
        <v>0.05</v>
      </c>
      <c r="D60" s="99">
        <v>54.769199999999998</v>
      </c>
      <c r="E60" s="94">
        <v>5.8</v>
      </c>
      <c r="F60" s="96">
        <f t="shared" si="50"/>
        <v>2.7384599999999999</v>
      </c>
      <c r="G60" s="97">
        <f t="shared" si="30"/>
        <v>17115375</v>
      </c>
      <c r="H60" s="97">
        <f t="shared" si="51"/>
        <v>1812500</v>
      </c>
      <c r="I60" s="95">
        <v>6.1703000000000001</v>
      </c>
      <c r="J60" s="95">
        <v>0.1326</v>
      </c>
      <c r="K60" s="96">
        <v>0.6744</v>
      </c>
      <c r="L60" s="89">
        <v>0.05</v>
      </c>
      <c r="M60" s="95">
        <f t="shared" si="52"/>
        <v>9.420407755601401E-2</v>
      </c>
      <c r="N60" s="95">
        <f t="shared" si="53"/>
        <v>1.3288935400105929E-2</v>
      </c>
      <c r="O60" s="97">
        <f t="shared" si="54"/>
        <v>282713.55626962951</v>
      </c>
      <c r="P60" s="97">
        <f t="shared" si="55"/>
        <v>49868.323544660518</v>
      </c>
      <c r="Q60" s="96">
        <f t="shared" si="56"/>
        <v>5.7214686985517353</v>
      </c>
      <c r="R60" s="96">
        <f t="shared" si="57"/>
        <v>1.0092195647594284</v>
      </c>
      <c r="S60" s="63">
        <v>6.7276999999999996</v>
      </c>
      <c r="T60" s="94">
        <v>62.622799999999998</v>
      </c>
      <c r="U60" s="98">
        <f t="shared" si="58"/>
        <v>1.0784468682948272</v>
      </c>
      <c r="V60" s="98">
        <f t="shared" si="59"/>
        <v>0.19163564525913201</v>
      </c>
    </row>
    <row r="61" spans="2:22" s="95" customFormat="1" x14ac:dyDescent="0.2">
      <c r="B61" s="89" t="s">
        <v>46</v>
      </c>
      <c r="C61" s="89">
        <v>0.05</v>
      </c>
      <c r="D61" s="99">
        <v>54.615400000000001</v>
      </c>
      <c r="E61" s="94">
        <v>5.8</v>
      </c>
      <c r="F61" s="96">
        <f t="shared" si="50"/>
        <v>2.7307700000000001</v>
      </c>
      <c r="G61" s="97">
        <f t="shared" si="30"/>
        <v>17067312.5</v>
      </c>
      <c r="H61" s="97">
        <f t="shared" si="51"/>
        <v>1812500</v>
      </c>
      <c r="I61" s="95">
        <v>4.8094999999999999</v>
      </c>
      <c r="J61" s="95">
        <v>0.1603</v>
      </c>
      <c r="K61" s="96">
        <v>0.76719999999999999</v>
      </c>
      <c r="L61" s="89">
        <v>0.05</v>
      </c>
      <c r="M61" s="95">
        <f t="shared" si="52"/>
        <v>7.3603675546374592E-2</v>
      </c>
      <c r="N61" s="95">
        <f t="shared" si="53"/>
        <v>9.2317397860773084E-3</v>
      </c>
      <c r="O61" s="97">
        <f t="shared" si="54"/>
        <v>222245.62841854559</v>
      </c>
      <c r="P61" s="97">
        <f t="shared" si="55"/>
        <v>36524.946164962646</v>
      </c>
      <c r="Q61" s="96">
        <f t="shared" si="56"/>
        <v>4.4977376506627289</v>
      </c>
      <c r="R61" s="96">
        <f t="shared" si="57"/>
        <v>0.73918045868241333</v>
      </c>
      <c r="S61" s="63">
        <v>6.6615000000000002</v>
      </c>
      <c r="T61" s="94">
        <v>63.1845</v>
      </c>
      <c r="U61" s="98">
        <f t="shared" si="58"/>
        <v>1.0693153699819138</v>
      </c>
      <c r="V61" s="98">
        <f t="shared" si="59"/>
        <v>0.1793141505977823</v>
      </c>
    </row>
    <row r="62" spans="2:22" s="95" customFormat="1" x14ac:dyDescent="0.2">
      <c r="B62" s="89" t="s">
        <v>46</v>
      </c>
      <c r="C62" s="89">
        <v>0.05</v>
      </c>
      <c r="D62" s="99">
        <v>54.461500000000001</v>
      </c>
      <c r="E62" s="94">
        <v>5.8</v>
      </c>
      <c r="F62" s="96">
        <f t="shared" si="50"/>
        <v>2.7230750000000001</v>
      </c>
      <c r="G62" s="97">
        <f t="shared" si="30"/>
        <v>17019218.75</v>
      </c>
      <c r="H62" s="97">
        <f t="shared" si="51"/>
        <v>1812500</v>
      </c>
      <c r="I62" s="95">
        <v>3.6758000000000002</v>
      </c>
      <c r="J62" s="95">
        <v>0.1178</v>
      </c>
      <c r="K62" s="96">
        <v>0.87319999999999998</v>
      </c>
      <c r="L62" s="89">
        <v>0.05</v>
      </c>
      <c r="M62" s="95">
        <f t="shared" si="52"/>
        <v>5.7310272643098847E-2</v>
      </c>
      <c r="N62" s="95">
        <f t="shared" si="53"/>
        <v>6.3714768163328165E-3</v>
      </c>
      <c r="O62" s="97">
        <f t="shared" si="54"/>
        <v>173806.12382074102</v>
      </c>
      <c r="P62" s="97">
        <f t="shared" si="55"/>
        <v>26758.000652844872</v>
      </c>
      <c r="Q62" s="96">
        <f t="shared" si="56"/>
        <v>3.517434077722728</v>
      </c>
      <c r="R62" s="96">
        <f t="shared" si="57"/>
        <v>0.5415200643051904</v>
      </c>
      <c r="S62" s="63">
        <v>6.5959000000000003</v>
      </c>
      <c r="T62" s="94">
        <v>63.640700000000002</v>
      </c>
      <c r="U62" s="98">
        <f t="shared" si="58"/>
        <v>1.0450231386794895</v>
      </c>
      <c r="V62" s="98">
        <f t="shared" si="59"/>
        <v>0.16433337536239806</v>
      </c>
    </row>
    <row r="63" spans="2:22" s="95" customFormat="1" x14ac:dyDescent="0.2">
      <c r="B63" s="89" t="s">
        <v>46</v>
      </c>
      <c r="C63" s="89">
        <v>0.05</v>
      </c>
      <c r="D63" s="99">
        <v>54.307699999999997</v>
      </c>
      <c r="E63" s="94">
        <v>5.8</v>
      </c>
      <c r="F63" s="96">
        <f t="shared" si="50"/>
        <v>2.7153849999999999</v>
      </c>
      <c r="G63" s="97">
        <f t="shared" si="30"/>
        <v>16971156.25</v>
      </c>
      <c r="H63" s="97">
        <f t="shared" si="51"/>
        <v>1812500</v>
      </c>
      <c r="I63" s="95">
        <v>2.9607999999999999</v>
      </c>
      <c r="J63" s="95">
        <v>7.1800000000000003E-2</v>
      </c>
      <c r="K63" s="96">
        <v>0.96799999999999997</v>
      </c>
      <c r="L63" s="89">
        <v>0.05</v>
      </c>
      <c r="M63" s="95">
        <f t="shared" si="52"/>
        <v>4.6889453453438201E-2</v>
      </c>
      <c r="N63" s="95">
        <f t="shared" si="53"/>
        <v>4.7285688514292715E-3</v>
      </c>
      <c r="O63" s="97">
        <f t="shared" si="54"/>
        <v>143047.29900852384</v>
      </c>
      <c r="P63" s="97">
        <f t="shared" si="55"/>
        <v>21011.752691637623</v>
      </c>
      <c r="Q63" s="96">
        <f t="shared" si="56"/>
        <v>2.8949465829968082</v>
      </c>
      <c r="R63" s="96">
        <f t="shared" si="57"/>
        <v>0.42522929184287317</v>
      </c>
      <c r="S63" s="63">
        <v>6.5286999999999997</v>
      </c>
      <c r="T63" s="94">
        <v>64.2</v>
      </c>
      <c r="U63" s="98">
        <f t="shared" si="58"/>
        <v>1.0227477140303642</v>
      </c>
      <c r="V63" s="98">
        <f t="shared" si="59"/>
        <v>0.15226164736358266</v>
      </c>
    </row>
    <row r="64" spans="2:22" s="95" customFormat="1" x14ac:dyDescent="0.2">
      <c r="B64" s="89" t="s">
        <v>46</v>
      </c>
      <c r="C64" s="89">
        <v>0.05</v>
      </c>
      <c r="D64" s="99">
        <v>54.153799999999997</v>
      </c>
      <c r="E64" s="94">
        <v>5.8</v>
      </c>
      <c r="F64" s="96">
        <f t="shared" si="50"/>
        <v>2.7076899999999999</v>
      </c>
      <c r="G64" s="97">
        <f t="shared" si="30"/>
        <v>16923062.5</v>
      </c>
      <c r="H64" s="97">
        <f t="shared" si="51"/>
        <v>1812500</v>
      </c>
      <c r="I64" s="95">
        <v>2.3031000000000001</v>
      </c>
      <c r="J64" s="95">
        <v>3.0800000000000001E-2</v>
      </c>
      <c r="K64" s="96">
        <v>1.0983000000000001</v>
      </c>
      <c r="L64" s="89">
        <v>0.05</v>
      </c>
      <c r="M64" s="95">
        <f t="shared" si="52"/>
        <v>3.6618030874816188E-2</v>
      </c>
      <c r="N64" s="95">
        <f t="shared" si="53"/>
        <v>3.2722620576517473E-3</v>
      </c>
      <c r="O64" s="97">
        <f t="shared" si="54"/>
        <v>112245.02818574829</v>
      </c>
      <c r="P64" s="97">
        <f t="shared" si="55"/>
        <v>15656.669126440733</v>
      </c>
      <c r="Q64" s="96">
        <f t="shared" si="56"/>
        <v>2.2715798414715254</v>
      </c>
      <c r="R64" s="96">
        <f t="shared" si="57"/>
        <v>0.31685478231924119</v>
      </c>
      <c r="S64" s="63">
        <v>6.4610000000000003</v>
      </c>
      <c r="T64" s="94">
        <v>64.689700000000002</v>
      </c>
      <c r="U64" s="98">
        <f t="shared" si="58"/>
        <v>1.0138758752622388</v>
      </c>
      <c r="V64" s="98">
        <f t="shared" si="59"/>
        <v>0.14207051514596322</v>
      </c>
    </row>
    <row r="65" spans="2:22" s="95" customFormat="1" x14ac:dyDescent="0.2">
      <c r="B65" s="89" t="s">
        <v>46</v>
      </c>
      <c r="C65" s="89">
        <v>0.05</v>
      </c>
      <c r="D65" s="99">
        <v>54</v>
      </c>
      <c r="E65" s="94">
        <v>5.8</v>
      </c>
      <c r="F65" s="96">
        <f t="shared" si="50"/>
        <v>2.7</v>
      </c>
      <c r="G65" s="97">
        <f t="shared" si="30"/>
        <v>16875000</v>
      </c>
      <c r="H65" s="97">
        <f t="shared" si="51"/>
        <v>1812500</v>
      </c>
      <c r="I65" s="95">
        <v>1.9329000000000001</v>
      </c>
      <c r="J65" s="95">
        <v>3.4700000000000002E-2</v>
      </c>
      <c r="K65" s="96">
        <v>1.1981999999999999</v>
      </c>
      <c r="L65" s="89">
        <v>0.05</v>
      </c>
      <c r="M65" s="95">
        <f t="shared" si="52"/>
        <v>3.0857831718268058E-2</v>
      </c>
      <c r="N65" s="95">
        <f t="shared" si="53"/>
        <v>2.535199021459815E-3</v>
      </c>
      <c r="O65" s="97">
        <f t="shared" si="54"/>
        <v>95167.679895189882</v>
      </c>
      <c r="P65" s="97">
        <f t="shared" si="55"/>
        <v>12869.185988486104</v>
      </c>
      <c r="Q65" s="96">
        <f t="shared" si="56"/>
        <v>1.9259737977149591</v>
      </c>
      <c r="R65" s="96">
        <f t="shared" si="57"/>
        <v>0.26044256872755267</v>
      </c>
      <c r="S65" s="63">
        <v>6.3929</v>
      </c>
      <c r="T65" s="94">
        <v>65.271299999999997</v>
      </c>
      <c r="U65" s="98">
        <f t="shared" si="58"/>
        <v>1.0035962079511458</v>
      </c>
      <c r="V65" s="98">
        <f t="shared" si="59"/>
        <v>0.13690344797005619</v>
      </c>
    </row>
    <row r="66" spans="2:22" s="95" customFormat="1" x14ac:dyDescent="0.2">
      <c r="B66" s="89" t="s">
        <v>46</v>
      </c>
      <c r="C66" s="89">
        <v>0.05</v>
      </c>
      <c r="D66" s="99">
        <v>53.846200000000003</v>
      </c>
      <c r="E66" s="94">
        <v>5.8</v>
      </c>
      <c r="F66" s="96">
        <f t="shared" si="50"/>
        <v>2.6923100000000004</v>
      </c>
      <c r="G66" s="97">
        <f t="shared" si="30"/>
        <v>16826937.500000004</v>
      </c>
      <c r="H66" s="97">
        <f t="shared" si="51"/>
        <v>1812500.0000000002</v>
      </c>
      <c r="I66" s="95">
        <v>1.6166</v>
      </c>
      <c r="J66" s="95">
        <v>2.47E-2</v>
      </c>
      <c r="K66" s="96">
        <v>1.3328</v>
      </c>
      <c r="L66" s="89">
        <v>0.05</v>
      </c>
      <c r="M66" s="95">
        <f t="shared" si="52"/>
        <v>2.5014580208870818E-2</v>
      </c>
      <c r="N66" s="95">
        <f t="shared" si="53"/>
        <v>1.8531717996404292E-3</v>
      </c>
      <c r="O66" s="97">
        <f t="shared" si="54"/>
        <v>77550.075615129972</v>
      </c>
      <c r="P66" s="97">
        <f t="shared" si="55"/>
        <v>10138.241239610534</v>
      </c>
      <c r="Q66" s="96">
        <f t="shared" si="56"/>
        <v>1.5694342218917885</v>
      </c>
      <c r="R66" s="96">
        <f t="shared" si="57"/>
        <v>0.20517456140474882</v>
      </c>
      <c r="S66" s="63">
        <v>6.3246000000000002</v>
      </c>
      <c r="T66" s="94">
        <v>65.8</v>
      </c>
      <c r="U66" s="98">
        <f t="shared" si="58"/>
        <v>1.0300527269319757</v>
      </c>
      <c r="V66" s="98">
        <f t="shared" si="59"/>
        <v>0.1355769479540419</v>
      </c>
    </row>
    <row r="67" spans="2:22" s="95" customFormat="1" x14ac:dyDescent="0.2">
      <c r="B67" s="89" t="s">
        <v>46</v>
      </c>
      <c r="C67" s="89">
        <v>0.05</v>
      </c>
      <c r="D67" s="99">
        <v>53.692300000000003</v>
      </c>
      <c r="E67" s="94">
        <v>5.8</v>
      </c>
      <c r="F67" s="96">
        <f t="shared" si="50"/>
        <v>2.6846150000000004</v>
      </c>
      <c r="G67" s="97">
        <f t="shared" si="30"/>
        <v>16778843.750000004</v>
      </c>
      <c r="H67" s="97">
        <f t="shared" si="51"/>
        <v>1812500.0000000002</v>
      </c>
      <c r="I67" s="95">
        <v>1.3532</v>
      </c>
      <c r="J67" s="95">
        <v>2.3900000000000001E-2</v>
      </c>
      <c r="K67" s="96">
        <v>1.4682999999999999</v>
      </c>
      <c r="L67" s="89">
        <v>0.05</v>
      </c>
      <c r="M67" s="95">
        <f t="shared" si="52"/>
        <v>2.0656574614771772E-2</v>
      </c>
      <c r="N67" s="95">
        <f t="shared" si="53"/>
        <v>1.3922048088291809E-3</v>
      </c>
      <c r="O67" s="97">
        <f t="shared" si="54"/>
        <v>64381.588825452935</v>
      </c>
      <c r="P67" s="97">
        <f t="shared" si="55"/>
        <v>8197.3211277526552</v>
      </c>
      <c r="Q67" s="96">
        <f t="shared" si="56"/>
        <v>1.3029344969809213</v>
      </c>
      <c r="R67" s="96">
        <f t="shared" si="57"/>
        <v>0.16589482606799189</v>
      </c>
      <c r="S67" s="63">
        <v>6.2558999999999996</v>
      </c>
      <c r="T67" s="94">
        <v>66.341200000000001</v>
      </c>
      <c r="U67" s="98">
        <f t="shared" si="58"/>
        <v>1.0385786876742851</v>
      </c>
      <c r="V67" s="98">
        <f t="shared" si="59"/>
        <v>0.13350217186910127</v>
      </c>
    </row>
    <row r="68" spans="2:22" s="22" customFormat="1" x14ac:dyDescent="0.2">
      <c r="B68" s="55" t="s">
        <v>46</v>
      </c>
      <c r="C68" s="55">
        <v>0.25</v>
      </c>
      <c r="D68" s="56">
        <v>53.538499999999999</v>
      </c>
      <c r="E68" s="23">
        <v>5.8</v>
      </c>
      <c r="F68" s="24">
        <f t="shared" si="50"/>
        <v>13.384625</v>
      </c>
      <c r="G68" s="25">
        <f t="shared" si="30"/>
        <v>83653906.25</v>
      </c>
      <c r="H68" s="25">
        <f t="shared" si="51"/>
        <v>9062500</v>
      </c>
      <c r="I68" s="22">
        <v>30.329899999999999</v>
      </c>
      <c r="J68" s="22">
        <v>7.6825000000000001</v>
      </c>
      <c r="K68" s="24">
        <v>0.43140000000000001</v>
      </c>
      <c r="L68" s="55">
        <v>0.05</v>
      </c>
      <c r="M68" s="22">
        <f t="shared" si="52"/>
        <v>0.21478501869667621</v>
      </c>
      <c r="N68" s="22">
        <f t="shared" si="53"/>
        <v>4.4010942434705561E-2</v>
      </c>
      <c r="O68" s="25">
        <f t="shared" si="54"/>
        <v>3082576.3569460283</v>
      </c>
      <c r="P68" s="25">
        <f t="shared" si="55"/>
        <v>714486.0831496038</v>
      </c>
      <c r="Q68" s="24">
        <f t="shared" si="56"/>
        <v>62.384218039907914</v>
      </c>
      <c r="R68" s="24">
        <f t="shared" si="57"/>
        <v>14.459546313345406</v>
      </c>
      <c r="S68" s="24">
        <v>6.9226999999999999</v>
      </c>
      <c r="T68" s="23">
        <v>61.272500000000001</v>
      </c>
      <c r="U68" s="59">
        <f t="shared" si="58"/>
        <v>0.48617905221794405</v>
      </c>
      <c r="V68" s="59">
        <f t="shared" si="59"/>
        <v>0.1669250146324591</v>
      </c>
    </row>
    <row r="69" spans="2:22" s="22" customFormat="1" x14ac:dyDescent="0.2">
      <c r="B69" s="55" t="s">
        <v>46</v>
      </c>
      <c r="C69" s="55">
        <v>0.25</v>
      </c>
      <c r="D69" s="56">
        <v>53.384599999999999</v>
      </c>
      <c r="E69" s="23">
        <v>5.8</v>
      </c>
      <c r="F69" s="24">
        <f t="shared" si="50"/>
        <v>13.34615</v>
      </c>
      <c r="G69" s="25">
        <f t="shared" si="30"/>
        <v>83413437.5</v>
      </c>
      <c r="H69" s="25">
        <f t="shared" si="51"/>
        <v>9062500</v>
      </c>
      <c r="I69" s="22">
        <v>25.9084</v>
      </c>
      <c r="J69" s="22">
        <v>2.4357000000000002</v>
      </c>
      <c r="K69" s="24">
        <v>0.501</v>
      </c>
      <c r="L69" s="55">
        <v>0.05</v>
      </c>
      <c r="M69" s="22">
        <f t="shared" si="52"/>
        <v>0.16412997816108632</v>
      </c>
      <c r="N69" s="22">
        <f t="shared" si="53"/>
        <v>2.9911492653078648E-2</v>
      </c>
      <c r="O69" s="25">
        <f t="shared" si="54"/>
        <v>2366058.4575278787</v>
      </c>
      <c r="P69" s="25">
        <f t="shared" si="55"/>
        <v>502007.49581080687</v>
      </c>
      <c r="Q69" s="24">
        <f t="shared" si="56"/>
        <v>47.883552463181282</v>
      </c>
      <c r="R69" s="24">
        <f t="shared" si="57"/>
        <v>10.159470991127781</v>
      </c>
      <c r="S69" s="24">
        <v>6.8578000000000001</v>
      </c>
      <c r="T69" s="23">
        <v>61.722499999999997</v>
      </c>
      <c r="U69" s="59">
        <f t="shared" si="58"/>
        <v>0.54107096627639606</v>
      </c>
      <c r="V69" s="59">
        <f t="shared" si="59"/>
        <v>0.12556404615836808</v>
      </c>
    </row>
    <row r="70" spans="2:22" s="22" customFormat="1" x14ac:dyDescent="0.2">
      <c r="B70" s="55" t="s">
        <v>46</v>
      </c>
      <c r="C70" s="55">
        <v>0.25</v>
      </c>
      <c r="D70" s="56">
        <v>53.230800000000002</v>
      </c>
      <c r="E70" s="23">
        <v>5.8</v>
      </c>
      <c r="F70" s="24">
        <f t="shared" si="50"/>
        <v>13.307700000000001</v>
      </c>
      <c r="G70" s="25">
        <f t="shared" si="30"/>
        <v>83173125</v>
      </c>
      <c r="H70" s="25">
        <f t="shared" si="51"/>
        <v>9062500</v>
      </c>
      <c r="I70" s="22">
        <v>22.184699999999999</v>
      </c>
      <c r="J70" s="22">
        <v>0.94740000000000002</v>
      </c>
      <c r="K70" s="24">
        <v>0.58209999999999995</v>
      </c>
      <c r="L70" s="55">
        <v>0.05</v>
      </c>
      <c r="M70" s="22">
        <f t="shared" si="52"/>
        <v>0.1243649491361245</v>
      </c>
      <c r="N70" s="22">
        <f t="shared" si="53"/>
        <v>1.9977578854724998E-2</v>
      </c>
      <c r="O70" s="25">
        <f t="shared" si="54"/>
        <v>1800477.8360710118</v>
      </c>
      <c r="P70" s="25">
        <f t="shared" si="55"/>
        <v>349479.7809213791</v>
      </c>
      <c r="Q70" s="24">
        <f t="shared" si="56"/>
        <v>36.437508400523349</v>
      </c>
      <c r="R70" s="24">
        <f t="shared" si="57"/>
        <v>7.0726627109857789</v>
      </c>
      <c r="S70" s="24">
        <v>6.7934999999999999</v>
      </c>
      <c r="T70" s="23">
        <v>62.165399999999998</v>
      </c>
      <c r="U70" s="59">
        <f t="shared" si="58"/>
        <v>0.6088423982272444</v>
      </c>
      <c r="V70" s="59">
        <f t="shared" si="59"/>
        <v>0.12100511393788421</v>
      </c>
    </row>
    <row r="71" spans="2:22" s="22" customFormat="1" x14ac:dyDescent="0.2">
      <c r="B71" s="55" t="s">
        <v>46</v>
      </c>
      <c r="C71" s="55">
        <v>0.25</v>
      </c>
      <c r="D71" s="56">
        <v>53.076900000000002</v>
      </c>
      <c r="E71" s="23">
        <v>5.8</v>
      </c>
      <c r="F71" s="24">
        <f t="shared" si="50"/>
        <v>13.269225</v>
      </c>
      <c r="G71" s="25">
        <f t="shared" si="30"/>
        <v>82932656.25</v>
      </c>
      <c r="H71" s="25">
        <f t="shared" si="51"/>
        <v>9062500</v>
      </c>
      <c r="I71" s="22">
        <v>20.168800000000001</v>
      </c>
      <c r="J71" s="22">
        <v>0.62609999999999999</v>
      </c>
      <c r="K71" s="24">
        <v>0.6744</v>
      </c>
      <c r="L71" s="55">
        <v>0.05</v>
      </c>
      <c r="M71" s="22">
        <f t="shared" si="52"/>
        <v>9.420407755601401E-2</v>
      </c>
      <c r="N71" s="22">
        <f t="shared" si="53"/>
        <v>1.3288935400105929E-2</v>
      </c>
      <c r="O71" s="25">
        <f t="shared" si="54"/>
        <v>1369890.2991797854</v>
      </c>
      <c r="P71" s="25">
        <f t="shared" si="55"/>
        <v>244442.1779401782</v>
      </c>
      <c r="Q71" s="24">
        <f t="shared" si="56"/>
        <v>27.723412243209744</v>
      </c>
      <c r="R71" s="24">
        <f t="shared" si="57"/>
        <v>4.9469444908991225</v>
      </c>
      <c r="S71" s="24">
        <v>6.7276999999999996</v>
      </c>
      <c r="T71" s="23">
        <v>62.622799999999998</v>
      </c>
      <c r="U71" s="59">
        <f t="shared" si="58"/>
        <v>0.72750063459233505</v>
      </c>
      <c r="V71" s="59">
        <f t="shared" si="59"/>
        <v>0.13176446124571925</v>
      </c>
    </row>
    <row r="72" spans="2:22" s="22" customFormat="1" x14ac:dyDescent="0.2">
      <c r="B72" s="55" t="s">
        <v>46</v>
      </c>
      <c r="C72" s="55">
        <v>0.25</v>
      </c>
      <c r="D72" s="56">
        <v>52.923099999999998</v>
      </c>
      <c r="E72" s="23">
        <v>5.8</v>
      </c>
      <c r="F72" s="24">
        <f t="shared" si="50"/>
        <v>13.230775</v>
      </c>
      <c r="G72" s="25">
        <f t="shared" si="30"/>
        <v>82692343.75</v>
      </c>
      <c r="H72" s="25">
        <f t="shared" si="51"/>
        <v>9062500</v>
      </c>
      <c r="I72" s="22">
        <v>16.935700000000001</v>
      </c>
      <c r="J72" s="22">
        <v>0.32819999999999999</v>
      </c>
      <c r="K72" s="24">
        <v>0.76719999999999999</v>
      </c>
      <c r="L72" s="55">
        <v>0.05</v>
      </c>
      <c r="M72" s="22">
        <f t="shared" si="52"/>
        <v>7.3603675546374592E-2</v>
      </c>
      <c r="N72" s="22">
        <f t="shared" si="53"/>
        <v>9.2317397860773084E-3</v>
      </c>
      <c r="O72" s="25">
        <f t="shared" si="54"/>
        <v>1076795.886998679</v>
      </c>
      <c r="P72" s="25">
        <f t="shared" si="55"/>
        <v>179350.51892507012</v>
      </c>
      <c r="Q72" s="24">
        <f t="shared" si="56"/>
        <v>21.791859023259804</v>
      </c>
      <c r="R72" s="24">
        <f t="shared" si="57"/>
        <v>3.6296398150789115</v>
      </c>
      <c r="S72" s="24">
        <v>6.6615000000000002</v>
      </c>
      <c r="T72" s="23">
        <v>63.1845</v>
      </c>
      <c r="U72" s="59">
        <f t="shared" si="58"/>
        <v>0.77715719351540757</v>
      </c>
      <c r="V72" s="59">
        <f t="shared" si="59"/>
        <v>0.13031607498216788</v>
      </c>
    </row>
    <row r="73" spans="2:22" s="22" customFormat="1" x14ac:dyDescent="0.2">
      <c r="B73" s="55" t="s">
        <v>46</v>
      </c>
      <c r="C73" s="55">
        <v>0.25</v>
      </c>
      <c r="D73" s="56">
        <v>52.769199999999998</v>
      </c>
      <c r="E73" s="23">
        <v>5.8</v>
      </c>
      <c r="F73" s="24">
        <f t="shared" si="50"/>
        <v>13.192299999999999</v>
      </c>
      <c r="G73" s="25">
        <f t="shared" si="30"/>
        <v>82451875</v>
      </c>
      <c r="H73" s="25">
        <f t="shared" si="51"/>
        <v>9062500</v>
      </c>
      <c r="I73" s="22">
        <v>15.1325</v>
      </c>
      <c r="J73" s="22">
        <v>0.23730000000000001</v>
      </c>
      <c r="K73" s="24">
        <v>0.87319999999999998</v>
      </c>
      <c r="L73" s="55">
        <v>0.05</v>
      </c>
      <c r="M73" s="22">
        <f t="shared" si="52"/>
        <v>5.7310272643098847E-2</v>
      </c>
      <c r="N73" s="22">
        <f t="shared" si="53"/>
        <v>6.3714768163328165E-3</v>
      </c>
      <c r="O73" s="25">
        <f t="shared" si="54"/>
        <v>842026.94647792017</v>
      </c>
      <c r="P73" s="25">
        <f t="shared" si="55"/>
        <v>131638.43430625048</v>
      </c>
      <c r="Q73" s="24">
        <f t="shared" si="56"/>
        <v>17.04067849161024</v>
      </c>
      <c r="R73" s="24">
        <f t="shared" si="57"/>
        <v>2.6640575405986628</v>
      </c>
      <c r="S73" s="24">
        <v>6.5959000000000003</v>
      </c>
      <c r="T73" s="23">
        <v>63.640700000000002</v>
      </c>
      <c r="U73" s="59">
        <f t="shared" si="58"/>
        <v>0.88802215284152519</v>
      </c>
      <c r="V73" s="59">
        <f t="shared" si="59"/>
        <v>0.13952576640384065</v>
      </c>
    </row>
    <row r="74" spans="2:22" s="22" customFormat="1" x14ac:dyDescent="0.2">
      <c r="B74" s="55" t="s">
        <v>46</v>
      </c>
      <c r="C74" s="55">
        <v>0.25</v>
      </c>
      <c r="D74" s="56">
        <v>52.615400000000001</v>
      </c>
      <c r="E74" s="23">
        <v>5.8</v>
      </c>
      <c r="F74" s="24">
        <f t="shared" si="50"/>
        <v>13.15385</v>
      </c>
      <c r="G74" s="25">
        <f t="shared" si="30"/>
        <v>82211562.5</v>
      </c>
      <c r="H74" s="25">
        <f t="shared" si="51"/>
        <v>9062500</v>
      </c>
      <c r="I74" s="22">
        <v>13.068</v>
      </c>
      <c r="J74" s="22">
        <v>0.25009999999999999</v>
      </c>
      <c r="K74" s="24">
        <v>0.96799999999999997</v>
      </c>
      <c r="L74" s="55">
        <v>0.05</v>
      </c>
      <c r="M74" s="22">
        <f t="shared" si="52"/>
        <v>4.6889453453438201E-2</v>
      </c>
      <c r="N74" s="22">
        <f t="shared" si="53"/>
        <v>4.7285688514292715E-3</v>
      </c>
      <c r="O74" s="25">
        <f t="shared" si="54"/>
        <v>692948.7767161089</v>
      </c>
      <c r="P74" s="25">
        <f t="shared" si="55"/>
        <v>103528.56919090095</v>
      </c>
      <c r="Q74" s="24">
        <f t="shared" si="56"/>
        <v>14.023681028934227</v>
      </c>
      <c r="R74" s="24">
        <f t="shared" si="57"/>
        <v>2.0951788653058618</v>
      </c>
      <c r="S74" s="24">
        <v>6.5286999999999997</v>
      </c>
      <c r="T74" s="23">
        <v>64.2</v>
      </c>
      <c r="U74" s="59">
        <f t="shared" si="58"/>
        <v>0.93185234126742988</v>
      </c>
      <c r="V74" s="59">
        <f t="shared" si="59"/>
        <v>0.14035907668758416</v>
      </c>
    </row>
    <row r="75" spans="2:22" s="95" customFormat="1" x14ac:dyDescent="0.2">
      <c r="B75" s="89" t="s">
        <v>46</v>
      </c>
      <c r="C75" s="89">
        <v>0.25</v>
      </c>
      <c r="D75" s="99">
        <v>52.461500000000001</v>
      </c>
      <c r="E75" s="94">
        <v>5.8</v>
      </c>
      <c r="F75" s="96">
        <f t="shared" si="50"/>
        <v>13.115375</v>
      </c>
      <c r="G75" s="97">
        <f t="shared" si="30"/>
        <v>81971093.75</v>
      </c>
      <c r="H75" s="97">
        <f t="shared" si="51"/>
        <v>9062500</v>
      </c>
      <c r="I75" s="95">
        <v>10.9671</v>
      </c>
      <c r="J75" s="95">
        <v>0.23769999999999999</v>
      </c>
      <c r="K75" s="96">
        <v>1.0983000000000001</v>
      </c>
      <c r="L75" s="89">
        <v>0.05</v>
      </c>
      <c r="M75" s="95">
        <f t="shared" si="52"/>
        <v>3.6618030874816188E-2</v>
      </c>
      <c r="N75" s="95">
        <f t="shared" si="53"/>
        <v>3.2722620576517473E-3</v>
      </c>
      <c r="O75" s="97">
        <f t="shared" si="54"/>
        <v>543686.92004685116</v>
      </c>
      <c r="P75" s="97">
        <f t="shared" si="55"/>
        <v>77288.655079721895</v>
      </c>
      <c r="Q75" s="96">
        <f t="shared" si="56"/>
        <v>11.002966167965905</v>
      </c>
      <c r="R75" s="96">
        <f t="shared" si="57"/>
        <v>1.5641436747025002</v>
      </c>
      <c r="S75" s="63">
        <v>6.4610000000000003</v>
      </c>
      <c r="T75" s="94">
        <v>64.689700000000002</v>
      </c>
      <c r="U75" s="98">
        <f t="shared" si="58"/>
        <v>0.99674031825433351</v>
      </c>
      <c r="V75" s="98">
        <f t="shared" si="59"/>
        <v>0.14333057296826865</v>
      </c>
    </row>
    <row r="76" spans="2:22" s="95" customFormat="1" x14ac:dyDescent="0.2">
      <c r="B76" s="89" t="s">
        <v>46</v>
      </c>
      <c r="C76" s="89">
        <v>0.25</v>
      </c>
      <c r="D76" s="99">
        <v>52.307699999999997</v>
      </c>
      <c r="E76" s="94">
        <v>5.8</v>
      </c>
      <c r="F76" s="96">
        <f t="shared" si="50"/>
        <v>13.076924999999999</v>
      </c>
      <c r="G76" s="97">
        <f t="shared" si="30"/>
        <v>81730781.25</v>
      </c>
      <c r="H76" s="97">
        <f t="shared" si="51"/>
        <v>9062500</v>
      </c>
      <c r="I76" s="95">
        <v>9.4342000000000006</v>
      </c>
      <c r="J76" s="95">
        <v>0.11700000000000001</v>
      </c>
      <c r="K76" s="96">
        <v>1.1981999999999999</v>
      </c>
      <c r="L76" s="89">
        <v>0.05</v>
      </c>
      <c r="M76" s="95">
        <f t="shared" si="52"/>
        <v>3.0857831718268058E-2</v>
      </c>
      <c r="N76" s="95">
        <f t="shared" si="53"/>
        <v>2.535199021459815E-3</v>
      </c>
      <c r="O76" s="97">
        <f t="shared" si="54"/>
        <v>460926.1527457058</v>
      </c>
      <c r="P76" s="97">
        <f t="shared" si="55"/>
        <v>63609.02797634458</v>
      </c>
      <c r="Q76" s="96">
        <f t="shared" si="56"/>
        <v>9.3280795943272921</v>
      </c>
      <c r="R76" s="96">
        <f t="shared" si="57"/>
        <v>1.2872996516830031</v>
      </c>
      <c r="S76" s="63">
        <v>6.3929</v>
      </c>
      <c r="T76" s="94">
        <v>65.271299999999997</v>
      </c>
      <c r="U76" s="98">
        <f t="shared" si="58"/>
        <v>1.0113764472740181</v>
      </c>
      <c r="V76" s="98">
        <f t="shared" si="59"/>
        <v>0.14013507283444257</v>
      </c>
    </row>
    <row r="77" spans="2:22" s="95" customFormat="1" x14ac:dyDescent="0.2">
      <c r="B77" s="89" t="s">
        <v>46</v>
      </c>
      <c r="C77" s="89">
        <v>0.25</v>
      </c>
      <c r="D77" s="99">
        <v>52.153799999999997</v>
      </c>
      <c r="E77" s="94">
        <v>5.8</v>
      </c>
      <c r="F77" s="96">
        <f t="shared" si="50"/>
        <v>13.038449999999999</v>
      </c>
      <c r="G77" s="97">
        <f t="shared" si="30"/>
        <v>81490312.5</v>
      </c>
      <c r="H77" s="97">
        <f t="shared" si="51"/>
        <v>9062500</v>
      </c>
      <c r="I77" s="95">
        <v>7.7676999999999996</v>
      </c>
      <c r="J77" s="95">
        <v>0.13070000000000001</v>
      </c>
      <c r="K77" s="96">
        <v>1.3328</v>
      </c>
      <c r="L77" s="89">
        <v>0.05</v>
      </c>
      <c r="M77" s="95">
        <f t="shared" si="52"/>
        <v>2.5014580208870818E-2</v>
      </c>
      <c r="N77" s="95">
        <f t="shared" si="53"/>
        <v>1.8531717996404292E-3</v>
      </c>
      <c r="O77" s="97">
        <f t="shared" si="54"/>
        <v>375563.28335299098</v>
      </c>
      <c r="P77" s="97">
        <f t="shared" si="55"/>
        <v>50185.079711298808</v>
      </c>
      <c r="Q77" s="96">
        <f t="shared" si="56"/>
        <v>7.6005324908442882</v>
      </c>
      <c r="R77" s="96">
        <f t="shared" si="57"/>
        <v>1.015629977179715</v>
      </c>
      <c r="S77" s="63">
        <v>6.3246000000000002</v>
      </c>
      <c r="T77" s="94">
        <v>65.8</v>
      </c>
      <c r="U77" s="98">
        <f t="shared" si="58"/>
        <v>1.0219941838755486</v>
      </c>
      <c r="V77" s="98">
        <f t="shared" si="59"/>
        <v>0.13764356414394865</v>
      </c>
    </row>
    <row r="78" spans="2:22" s="95" customFormat="1" x14ac:dyDescent="0.2">
      <c r="B78" s="89" t="s">
        <v>46</v>
      </c>
      <c r="C78" s="89">
        <v>0.25</v>
      </c>
      <c r="D78" s="99">
        <v>52</v>
      </c>
      <c r="E78" s="94">
        <v>5.8</v>
      </c>
      <c r="F78" s="96">
        <f t="shared" si="50"/>
        <v>13</v>
      </c>
      <c r="G78" s="97">
        <f t="shared" ref="G78" si="60">F78/0.00000016</f>
        <v>81250000</v>
      </c>
      <c r="H78" s="97">
        <f t="shared" si="51"/>
        <v>9062500</v>
      </c>
      <c r="I78" s="95">
        <v>6.3757999999999999</v>
      </c>
      <c r="J78" s="95">
        <v>0.13600000000000001</v>
      </c>
      <c r="K78" s="96">
        <v>1.4682999999999999</v>
      </c>
      <c r="L78" s="89">
        <v>0.05</v>
      </c>
      <c r="M78" s="95">
        <f t="shared" si="52"/>
        <v>2.0656574614771772E-2</v>
      </c>
      <c r="N78" s="95">
        <f t="shared" si="53"/>
        <v>1.3922048088291809E-3</v>
      </c>
      <c r="O78" s="97">
        <f t="shared" si="54"/>
        <v>311761.89313212055</v>
      </c>
      <c r="P78" s="97">
        <f t="shared" si="55"/>
        <v>40628.774843833125</v>
      </c>
      <c r="Q78" s="96">
        <f t="shared" si="56"/>
        <v>6.3093398721053005</v>
      </c>
      <c r="R78" s="96">
        <f t="shared" si="57"/>
        <v>0.8222324624143571</v>
      </c>
      <c r="S78" s="63">
        <v>6.2558999999999996</v>
      </c>
      <c r="T78" s="94">
        <v>66.341200000000001</v>
      </c>
      <c r="U78" s="98">
        <f t="shared" si="58"/>
        <v>1.0105336103684208</v>
      </c>
      <c r="V78" s="98">
        <f t="shared" si="59"/>
        <v>0.13344504775529203</v>
      </c>
    </row>
    <row r="79" spans="2:22" s="66" customFormat="1" x14ac:dyDescent="0.2">
      <c r="B79" s="74" t="s">
        <v>48</v>
      </c>
      <c r="C79" s="74">
        <v>0.05</v>
      </c>
      <c r="D79" s="106">
        <v>31.615400000000001</v>
      </c>
      <c r="E79" s="75">
        <v>2.6</v>
      </c>
      <c r="F79" s="76">
        <f t="shared" ref="F79:F100" si="61">C79*D79</f>
        <v>1.5807700000000002</v>
      </c>
      <c r="G79" s="77">
        <f>F79/0.00000016</f>
        <v>9879812.5000000019</v>
      </c>
      <c r="H79" s="77">
        <f t="shared" ref="H79:H100" si="62">E79/D79*G79</f>
        <v>812500.00000000012</v>
      </c>
      <c r="I79" s="78">
        <v>8.0291999999999994</v>
      </c>
      <c r="J79" s="78">
        <v>0.95289999999999997</v>
      </c>
      <c r="K79" s="76">
        <v>0.3725</v>
      </c>
      <c r="L79" s="74">
        <v>0.05</v>
      </c>
      <c r="M79" s="78">
        <f t="shared" ref="M79" si="63">(1-EXP(-(0.3^2/(2*K79^2))))</f>
        <v>0.27697372494717831</v>
      </c>
      <c r="N79" s="78">
        <f t="shared" ref="N79" si="64">(1-M79)*$C$3*$C$3*L79/K79^3</f>
        <v>6.2948844500085296E-2</v>
      </c>
      <c r="O79" s="77">
        <f t="shared" ref="O79" si="65">M79*G79*T79*$E$3/10000</f>
        <v>377121.78509495599</v>
      </c>
      <c r="P79" s="77">
        <f t="shared" ref="P79" si="66">SQRT((N79/M79)^2 + (H79/G79)^2)*O79</f>
        <v>91148.464358421334</v>
      </c>
      <c r="Q79" s="76">
        <f t="shared" ref="Q79" si="67">O79*0.000000000000160218/$J$3</f>
        <v>7.6320729625887234</v>
      </c>
      <c r="R79" s="76">
        <f t="shared" ref="R79" si="68">P79/O79*Q79</f>
        <v>1.8446341683396261</v>
      </c>
      <c r="S79" s="76">
        <v>9.1081000000000003</v>
      </c>
      <c r="T79" s="75">
        <v>49.2194</v>
      </c>
      <c r="U79" s="79">
        <f t="shared" ref="U79" si="69">I79/Q79</f>
        <v>1.0520339676203219</v>
      </c>
      <c r="V79" s="79">
        <f t="shared" ref="V79" si="70">U79*SQRT((J79/I79)^2 + (R79/Q79)^2)</f>
        <v>0.28327130128977634</v>
      </c>
    </row>
    <row r="80" spans="2:22" s="66" customFormat="1" x14ac:dyDescent="0.2">
      <c r="B80" s="60" t="s">
        <v>48</v>
      </c>
      <c r="C80" s="60">
        <v>0.05</v>
      </c>
      <c r="D80" s="68">
        <v>31.538499999999999</v>
      </c>
      <c r="E80" s="61">
        <v>2.6</v>
      </c>
      <c r="F80" s="63">
        <f t="shared" si="61"/>
        <v>1.5769250000000001</v>
      </c>
      <c r="G80" s="64">
        <f t="shared" ref="G80:G100" si="71">F80/0.00000016</f>
        <v>9855781.25</v>
      </c>
      <c r="H80" s="64">
        <f t="shared" si="62"/>
        <v>812500</v>
      </c>
      <c r="I80" s="66">
        <v>6.3754</v>
      </c>
      <c r="J80" s="66">
        <v>0.55649999999999999</v>
      </c>
      <c r="K80" s="63">
        <v>0.41170000000000001</v>
      </c>
      <c r="L80" s="60">
        <v>0.05</v>
      </c>
      <c r="M80" s="66">
        <f t="shared" ref="M80:M100" si="72">(1-EXP(-(0.3^2/(2*K80^2))))</f>
        <v>0.23317111342115437</v>
      </c>
      <c r="N80" s="66">
        <f t="shared" ref="N80:N100" si="73">(1-M80)*$C$3*$C$3*L80/K80^3</f>
        <v>4.9450236984793415E-2</v>
      </c>
      <c r="O80" s="64">
        <f t="shared" ref="O80:O100" si="74">M80*G80*T80*$E$3/10000</f>
        <v>318129.58029573999</v>
      </c>
      <c r="P80" s="64">
        <f t="shared" ref="P80:P100" si="75">SQRT((N80/M80)^2 + (H80/G80)^2)*O80</f>
        <v>72386.07975899853</v>
      </c>
      <c r="Q80" s="63">
        <f t="shared" ref="Q80:Q100" si="76">O80*0.000000000000160218/$J$3</f>
        <v>6.4382071371545644</v>
      </c>
      <c r="R80" s="63">
        <f t="shared" ref="R80:R100" si="77">P80/O80*Q80</f>
        <v>1.4649268857733584</v>
      </c>
      <c r="S80" s="63">
        <v>9.0559999999999992</v>
      </c>
      <c r="T80" s="61">
        <v>49.440199999999997</v>
      </c>
      <c r="U80" s="67">
        <f t="shared" ref="U80:U100" si="78">I80/Q80</f>
        <v>0.99024462310444972</v>
      </c>
      <c r="V80" s="67">
        <f t="shared" ref="V80:V100" si="79">U80*SQRT((J80/I80)^2 + (R80/Q80)^2)</f>
        <v>0.24132761091852697</v>
      </c>
    </row>
    <row r="81" spans="2:22" s="22" customFormat="1" x14ac:dyDescent="0.2">
      <c r="B81" s="60" t="s">
        <v>48</v>
      </c>
      <c r="C81" s="60">
        <v>0.05</v>
      </c>
      <c r="D81" s="68">
        <v>31.461500000000001</v>
      </c>
      <c r="E81" s="61">
        <v>2.6</v>
      </c>
      <c r="F81" s="63">
        <f t="shared" si="61"/>
        <v>1.5730750000000002</v>
      </c>
      <c r="G81" s="64">
        <f t="shared" si="71"/>
        <v>9831718.7500000019</v>
      </c>
      <c r="H81" s="64">
        <f t="shared" si="62"/>
        <v>812500.00000000023</v>
      </c>
      <c r="I81" s="66">
        <v>4.9943999999999997</v>
      </c>
      <c r="J81" s="66">
        <v>0.30609999999999998</v>
      </c>
      <c r="K81" s="63">
        <v>0.46820000000000001</v>
      </c>
      <c r="L81" s="60">
        <v>0.05</v>
      </c>
      <c r="M81" s="66">
        <f t="shared" si="72"/>
        <v>0.18558192934177797</v>
      </c>
      <c r="N81" s="66">
        <f t="shared" si="73"/>
        <v>3.5708013237860305E-2</v>
      </c>
      <c r="O81" s="64">
        <f t="shared" si="74"/>
        <v>253909.85177103133</v>
      </c>
      <c r="P81" s="64">
        <f t="shared" si="75"/>
        <v>53170.623069248388</v>
      </c>
      <c r="Q81" s="63">
        <f t="shared" si="76"/>
        <v>5.1385483184130107</v>
      </c>
      <c r="R81" s="63">
        <f t="shared" si="77"/>
        <v>1.0760504716762238</v>
      </c>
      <c r="S81" s="63">
        <v>9.0037000000000003</v>
      </c>
      <c r="T81" s="61">
        <v>49.7</v>
      </c>
      <c r="U81" s="67">
        <f t="shared" si="78"/>
        <v>0.97194765729914756</v>
      </c>
      <c r="V81" s="67">
        <f t="shared" si="79"/>
        <v>0.21207129909023625</v>
      </c>
    </row>
    <row r="82" spans="2:22" s="66" customFormat="1" x14ac:dyDescent="0.2">
      <c r="B82" s="60" t="s">
        <v>48</v>
      </c>
      <c r="C82" s="60">
        <v>0.05</v>
      </c>
      <c r="D82" s="68">
        <v>31.384599999999999</v>
      </c>
      <c r="E82" s="61">
        <v>2.6</v>
      </c>
      <c r="F82" s="63">
        <f t="shared" si="61"/>
        <v>1.5692300000000001</v>
      </c>
      <c r="G82" s="64">
        <f t="shared" si="71"/>
        <v>9807687.5</v>
      </c>
      <c r="H82" s="64">
        <f t="shared" si="62"/>
        <v>812500.00000000012</v>
      </c>
      <c r="I82" s="66">
        <v>3.9558</v>
      </c>
      <c r="J82" s="66">
        <v>0.21190000000000001</v>
      </c>
      <c r="K82" s="63">
        <v>0.53320000000000001</v>
      </c>
      <c r="L82" s="60">
        <v>0.05</v>
      </c>
      <c r="M82" s="66">
        <f t="shared" si="72"/>
        <v>0.14639118844733834</v>
      </c>
      <c r="N82" s="66">
        <f t="shared" si="73"/>
        <v>2.5339671536954083E-2</v>
      </c>
      <c r="O82" s="64">
        <f t="shared" si="74"/>
        <v>200604.25153818197</v>
      </c>
      <c r="P82" s="64">
        <f t="shared" si="75"/>
        <v>38495.67941170503</v>
      </c>
      <c r="Q82" s="63">
        <f t="shared" si="76"/>
        <v>4.0597662210349545</v>
      </c>
      <c r="R82" s="63">
        <f t="shared" si="77"/>
        <v>0.77906354293635027</v>
      </c>
      <c r="S82" s="63">
        <v>8.9512</v>
      </c>
      <c r="T82" s="61">
        <v>49.9</v>
      </c>
      <c r="U82" s="67">
        <f t="shared" si="78"/>
        <v>0.97439108180755041</v>
      </c>
      <c r="V82" s="67">
        <f t="shared" si="79"/>
        <v>0.1941325875194555</v>
      </c>
    </row>
    <row r="83" spans="2:22" s="66" customFormat="1" x14ac:dyDescent="0.2">
      <c r="B83" s="60" t="s">
        <v>48</v>
      </c>
      <c r="C83" s="60">
        <v>0.05</v>
      </c>
      <c r="D83" s="68">
        <v>31.307700000000001</v>
      </c>
      <c r="E83" s="61">
        <v>2.6</v>
      </c>
      <c r="F83" s="63">
        <f t="shared" si="61"/>
        <v>1.565385</v>
      </c>
      <c r="G83" s="64">
        <f t="shared" si="71"/>
        <v>9783656.25</v>
      </c>
      <c r="H83" s="64">
        <f t="shared" si="62"/>
        <v>812500</v>
      </c>
      <c r="I83" s="66">
        <v>3.0506000000000002</v>
      </c>
      <c r="J83" s="66">
        <v>0.1444</v>
      </c>
      <c r="K83" s="63">
        <v>0.62749999999999995</v>
      </c>
      <c r="L83" s="60">
        <v>0.05</v>
      </c>
      <c r="M83" s="66">
        <f t="shared" si="72"/>
        <v>0.10799532042497917</v>
      </c>
      <c r="N83" s="66">
        <f t="shared" si="73"/>
        <v>1.6245701008452091E-2</v>
      </c>
      <c r="O83" s="64">
        <f t="shared" si="74"/>
        <v>148262.39867308855</v>
      </c>
      <c r="P83" s="64">
        <f t="shared" si="75"/>
        <v>25476.051588003571</v>
      </c>
      <c r="Q83" s="63">
        <f t="shared" si="76"/>
        <v>3.0004881420374985</v>
      </c>
      <c r="R83" s="63">
        <f t="shared" si="77"/>
        <v>0.51557637931036115</v>
      </c>
      <c r="S83" s="63">
        <v>8.8985000000000003</v>
      </c>
      <c r="T83" s="61">
        <v>50.114899999999999</v>
      </c>
      <c r="U83" s="67">
        <f t="shared" si="78"/>
        <v>1.0167012351291858</v>
      </c>
      <c r="V83" s="67">
        <f t="shared" si="79"/>
        <v>0.18120808749638143</v>
      </c>
    </row>
    <row r="84" spans="2:22" s="66" customFormat="1" x14ac:dyDescent="0.2">
      <c r="B84" s="60" t="s">
        <v>48</v>
      </c>
      <c r="C84" s="60">
        <v>0.05</v>
      </c>
      <c r="D84" s="68">
        <v>31.230799999999999</v>
      </c>
      <c r="E84" s="61">
        <v>2.6</v>
      </c>
      <c r="F84" s="63">
        <f t="shared" si="61"/>
        <v>1.5615399999999999</v>
      </c>
      <c r="G84" s="64">
        <f t="shared" si="71"/>
        <v>9759625</v>
      </c>
      <c r="H84" s="64">
        <f t="shared" si="62"/>
        <v>812500</v>
      </c>
      <c r="I84" s="66">
        <v>2.3755999999999999</v>
      </c>
      <c r="J84" s="66">
        <v>9.1499999999999998E-2</v>
      </c>
      <c r="K84" s="63">
        <v>0.70669999999999999</v>
      </c>
      <c r="L84" s="60">
        <v>0.05</v>
      </c>
      <c r="M84" s="66">
        <f t="shared" si="72"/>
        <v>8.6163528741764361E-2</v>
      </c>
      <c r="N84" s="66">
        <f t="shared" si="73"/>
        <v>1.1651336000889396E-2</v>
      </c>
      <c r="O84" s="64">
        <f t="shared" si="74"/>
        <v>118671.15666418779</v>
      </c>
      <c r="P84" s="64">
        <f t="shared" si="75"/>
        <v>18844.49966307131</v>
      </c>
      <c r="Q84" s="63">
        <f t="shared" si="76"/>
        <v>2.4016298236067932</v>
      </c>
      <c r="R84" s="63">
        <f t="shared" si="77"/>
        <v>0.38136910159095039</v>
      </c>
      <c r="S84" s="63">
        <v>8.8455999999999992</v>
      </c>
      <c r="T84" s="61">
        <v>50.4</v>
      </c>
      <c r="U84" s="67">
        <f t="shared" si="78"/>
        <v>0.9891616004469409</v>
      </c>
      <c r="V84" s="67">
        <f t="shared" si="79"/>
        <v>0.16162937687814402</v>
      </c>
    </row>
    <row r="85" spans="2:22" s="66" customFormat="1" x14ac:dyDescent="0.2">
      <c r="B85" s="60" t="s">
        <v>48</v>
      </c>
      <c r="C85" s="60">
        <v>0.05</v>
      </c>
      <c r="D85" s="68">
        <v>31.1538</v>
      </c>
      <c r="E85" s="61">
        <v>2.6</v>
      </c>
      <c r="F85" s="63">
        <f t="shared" si="61"/>
        <v>1.55769</v>
      </c>
      <c r="G85" s="64">
        <f t="shared" si="71"/>
        <v>9735562.5</v>
      </c>
      <c r="H85" s="64">
        <f t="shared" si="62"/>
        <v>812500</v>
      </c>
      <c r="I85" s="66">
        <v>2.0327999999999999</v>
      </c>
      <c r="J85" s="66">
        <v>6.2899999999999998E-2</v>
      </c>
      <c r="K85" s="63">
        <v>0.77980000000000005</v>
      </c>
      <c r="L85" s="60">
        <v>0.05</v>
      </c>
      <c r="M85" s="66">
        <f t="shared" si="72"/>
        <v>7.1330574108150246E-2</v>
      </c>
      <c r="N85" s="66">
        <f t="shared" si="73"/>
        <v>8.8130040347095349E-3</v>
      </c>
      <c r="O85" s="64">
        <f t="shared" si="74"/>
        <v>98388.721415525506</v>
      </c>
      <c r="P85" s="64">
        <f t="shared" si="75"/>
        <v>14669.506143089689</v>
      </c>
      <c r="Q85" s="63">
        <f t="shared" si="76"/>
        <v>1.9911602305075897</v>
      </c>
      <c r="R85" s="63">
        <f t="shared" si="77"/>
        <v>0.29687688601976081</v>
      </c>
      <c r="S85" s="63">
        <v>8.7925000000000004</v>
      </c>
      <c r="T85" s="61">
        <v>50.6</v>
      </c>
      <c r="U85" s="67">
        <f t="shared" si="78"/>
        <v>1.0209123147672527</v>
      </c>
      <c r="V85" s="67">
        <f t="shared" si="79"/>
        <v>0.15545878872437985</v>
      </c>
    </row>
    <row r="86" spans="2:22" s="66" customFormat="1" x14ac:dyDescent="0.2">
      <c r="B86" s="60" t="s">
        <v>48</v>
      </c>
      <c r="C86" s="60">
        <v>0.05</v>
      </c>
      <c r="D86" s="61">
        <v>31.076899999999998</v>
      </c>
      <c r="E86" s="61">
        <v>2.6</v>
      </c>
      <c r="F86" s="63">
        <f t="shared" si="61"/>
        <v>1.5538449999999999</v>
      </c>
      <c r="G86" s="64">
        <f t="shared" si="71"/>
        <v>9711531.25</v>
      </c>
      <c r="H86" s="64">
        <f t="shared" si="62"/>
        <v>812500</v>
      </c>
      <c r="I86" s="66">
        <v>1.7336</v>
      </c>
      <c r="J86" s="66">
        <v>0.13600000000000001</v>
      </c>
      <c r="K86" s="66">
        <v>0.86580000000000001</v>
      </c>
      <c r="L86" s="60">
        <v>0.05</v>
      </c>
      <c r="M86" s="66">
        <f t="shared" si="72"/>
        <v>5.826489144770175E-2</v>
      </c>
      <c r="N86" s="66">
        <f t="shared" si="73"/>
        <v>6.5296293699927486E-3</v>
      </c>
      <c r="O86" s="64">
        <f t="shared" si="74"/>
        <v>80643.704081571836</v>
      </c>
      <c r="P86" s="64">
        <f t="shared" si="75"/>
        <v>11278.247343467903</v>
      </c>
      <c r="Q86" s="63">
        <f t="shared" si="76"/>
        <v>1.632042109073593</v>
      </c>
      <c r="R86" s="63">
        <f t="shared" si="77"/>
        <v>0.22824564906478734</v>
      </c>
      <c r="S86" s="63">
        <v>8.7391000000000005</v>
      </c>
      <c r="T86" s="61">
        <v>50.9</v>
      </c>
      <c r="U86" s="67">
        <f t="shared" si="78"/>
        <v>1.0622274942305594</v>
      </c>
      <c r="V86" s="67">
        <f t="shared" si="79"/>
        <v>0.1703314933895671</v>
      </c>
    </row>
    <row r="87" spans="2:22" s="66" customFormat="1" x14ac:dyDescent="0.2">
      <c r="B87" s="60" t="s">
        <v>48</v>
      </c>
      <c r="C87" s="60">
        <v>0.05</v>
      </c>
      <c r="D87" s="61">
        <v>31</v>
      </c>
      <c r="E87" s="61">
        <v>2.6</v>
      </c>
      <c r="F87" s="63">
        <f t="shared" si="61"/>
        <v>1.55</v>
      </c>
      <c r="G87" s="64">
        <f t="shared" si="71"/>
        <v>9687500</v>
      </c>
      <c r="H87" s="64">
        <f t="shared" si="62"/>
        <v>812500</v>
      </c>
      <c r="I87" s="66">
        <v>1.3917999999999999</v>
      </c>
      <c r="J87" s="66">
        <v>4.19E-2</v>
      </c>
      <c r="K87" s="66">
        <v>0.96579999999999999</v>
      </c>
      <c r="L87" s="60">
        <v>0.05</v>
      </c>
      <c r="M87" s="66">
        <f t="shared" si="72"/>
        <v>4.7098199061142099E-2</v>
      </c>
      <c r="N87" s="66">
        <f t="shared" si="73"/>
        <v>4.7599134758246455E-3</v>
      </c>
      <c r="O87" s="64">
        <f t="shared" si="74"/>
        <v>65353.894909399627</v>
      </c>
      <c r="P87" s="64">
        <f t="shared" si="75"/>
        <v>8583.0815946886451</v>
      </c>
      <c r="Q87" s="63">
        <f t="shared" si="76"/>
        <v>1.3226117239880582</v>
      </c>
      <c r="R87" s="63">
        <f t="shared" si="77"/>
        <v>0.17370172597698672</v>
      </c>
      <c r="S87" s="63">
        <v>8.6844000000000001</v>
      </c>
      <c r="T87" s="61">
        <v>51.156100000000002</v>
      </c>
      <c r="U87" s="67">
        <f t="shared" si="78"/>
        <v>1.0523118574840082</v>
      </c>
      <c r="V87" s="67">
        <f t="shared" si="79"/>
        <v>0.14178704532428588</v>
      </c>
    </row>
    <row r="88" spans="2:22" s="66" customFormat="1" x14ac:dyDescent="0.2">
      <c r="B88" s="60" t="s">
        <v>48</v>
      </c>
      <c r="C88" s="60">
        <v>0.05</v>
      </c>
      <c r="D88" s="61">
        <v>30.923100000000002</v>
      </c>
      <c r="E88" s="61">
        <v>2.6</v>
      </c>
      <c r="F88" s="63">
        <f t="shared" si="61"/>
        <v>1.5461550000000002</v>
      </c>
      <c r="G88" s="64">
        <f t="shared" si="71"/>
        <v>9663468.75</v>
      </c>
      <c r="H88" s="64">
        <f t="shared" si="62"/>
        <v>812500</v>
      </c>
      <c r="I88" s="66">
        <v>1.1198999999999999</v>
      </c>
      <c r="J88" s="66">
        <v>2.5700000000000001E-2</v>
      </c>
      <c r="K88" s="66">
        <v>1.0669999999999999</v>
      </c>
      <c r="L88" s="60">
        <v>0.05</v>
      </c>
      <c r="M88" s="66">
        <f t="shared" si="72"/>
        <v>3.8755109445192448E-2</v>
      </c>
      <c r="N88" s="66">
        <f t="shared" si="73"/>
        <v>3.5608468871565161E-3</v>
      </c>
      <c r="O88" s="64">
        <f t="shared" si="74"/>
        <v>53893.642343796171</v>
      </c>
      <c r="P88" s="64">
        <f t="shared" si="75"/>
        <v>6712.1785714554044</v>
      </c>
      <c r="Q88" s="63">
        <f t="shared" si="76"/>
        <v>1.090682710053323</v>
      </c>
      <c r="R88" s="63">
        <f t="shared" si="77"/>
        <v>0.13583897462294167</v>
      </c>
      <c r="S88" s="63">
        <v>8.6304999999999996</v>
      </c>
      <c r="T88" s="61">
        <v>51.394599999999997</v>
      </c>
      <c r="U88" s="67">
        <f t="shared" si="78"/>
        <v>1.026788074732796</v>
      </c>
      <c r="V88" s="67">
        <f t="shared" si="79"/>
        <v>0.13003396772412196</v>
      </c>
    </row>
    <row r="89" spans="2:22" s="66" customFormat="1" x14ac:dyDescent="0.2">
      <c r="B89" s="60" t="s">
        <v>48</v>
      </c>
      <c r="C89" s="60">
        <v>0.05</v>
      </c>
      <c r="D89" s="61">
        <v>30.8462</v>
      </c>
      <c r="E89" s="61">
        <v>2.6</v>
      </c>
      <c r="F89" s="63">
        <f t="shared" si="61"/>
        <v>1.5423100000000001</v>
      </c>
      <c r="G89" s="64">
        <f t="shared" si="71"/>
        <v>9639437.5</v>
      </c>
      <c r="H89" s="64">
        <f t="shared" si="62"/>
        <v>812500</v>
      </c>
      <c r="I89" s="66">
        <v>0.95450000000000002</v>
      </c>
      <c r="J89" s="66">
        <v>2.4400000000000002E-2</v>
      </c>
      <c r="K89" s="66">
        <v>1.2118</v>
      </c>
      <c r="L89" s="60">
        <v>0.05</v>
      </c>
      <c r="M89" s="66">
        <f t="shared" si="72"/>
        <v>3.0179585543848031E-2</v>
      </c>
      <c r="N89" s="66">
        <f t="shared" si="73"/>
        <v>2.4525111524540278E-3</v>
      </c>
      <c r="O89" s="64">
        <f t="shared" si="74"/>
        <v>42059.634434296728</v>
      </c>
      <c r="P89" s="64">
        <f t="shared" si="75"/>
        <v>4924.4781038794818</v>
      </c>
      <c r="Q89" s="63">
        <f t="shared" si="76"/>
        <v>0.85118975214209947</v>
      </c>
      <c r="R89" s="63">
        <f t="shared" si="77"/>
        <v>9.9660050617376705E-2</v>
      </c>
      <c r="S89" s="63">
        <v>8.5764999999999993</v>
      </c>
      <c r="T89" s="61">
        <v>51.634799999999998</v>
      </c>
      <c r="U89" s="67">
        <f t="shared" si="78"/>
        <v>1.1213715832432316</v>
      </c>
      <c r="V89" s="67">
        <f t="shared" si="79"/>
        <v>0.13438672269479088</v>
      </c>
    </row>
    <row r="90" spans="2:22" s="22" customFormat="1" x14ac:dyDescent="0.2">
      <c r="B90" s="55" t="s">
        <v>48</v>
      </c>
      <c r="C90" s="55">
        <v>0.25</v>
      </c>
      <c r="D90" s="23">
        <v>30.769200000000001</v>
      </c>
      <c r="E90" s="23">
        <v>2.6</v>
      </c>
      <c r="F90" s="24">
        <f t="shared" si="61"/>
        <v>7.6923000000000004</v>
      </c>
      <c r="G90" s="25">
        <f t="shared" si="71"/>
        <v>48076875</v>
      </c>
      <c r="H90" s="25">
        <f t="shared" si="62"/>
        <v>4062500</v>
      </c>
      <c r="I90" s="22">
        <v>22.545300000000001</v>
      </c>
      <c r="J90" s="22">
        <v>1.8168</v>
      </c>
      <c r="K90" s="22">
        <v>0.3725</v>
      </c>
      <c r="L90" s="55">
        <v>0.05</v>
      </c>
      <c r="M90" s="22">
        <f t="shared" si="72"/>
        <v>0.27697372494717831</v>
      </c>
      <c r="N90" s="22">
        <f t="shared" si="73"/>
        <v>6.2948844500085296E-2</v>
      </c>
      <c r="O90" s="25">
        <f t="shared" si="74"/>
        <v>1835139.7783902336</v>
      </c>
      <c r="P90" s="25">
        <f t="shared" si="75"/>
        <v>444973.53251536109</v>
      </c>
      <c r="Q90" s="24">
        <f t="shared" si="76"/>
        <v>37.138985968939963</v>
      </c>
      <c r="R90" s="24">
        <f t="shared" si="77"/>
        <v>9.0052354459527724</v>
      </c>
      <c r="S90" s="24">
        <v>9.1081000000000003</v>
      </c>
      <c r="T90" s="23">
        <v>49.2194</v>
      </c>
      <c r="U90" s="59">
        <f t="shared" si="78"/>
        <v>0.60705211550081262</v>
      </c>
      <c r="V90" s="59">
        <f t="shared" si="79"/>
        <v>0.15511036900343256</v>
      </c>
    </row>
    <row r="91" spans="2:22" s="22" customFormat="1" x14ac:dyDescent="0.2">
      <c r="B91" s="55" t="s">
        <v>48</v>
      </c>
      <c r="C91" s="55">
        <v>0.25</v>
      </c>
      <c r="D91" s="23">
        <v>30.692299999999999</v>
      </c>
      <c r="E91" s="23">
        <v>2.6</v>
      </c>
      <c r="F91" s="24">
        <f t="shared" si="61"/>
        <v>7.6730749999999999</v>
      </c>
      <c r="G91" s="25">
        <f t="shared" si="71"/>
        <v>47956718.75</v>
      </c>
      <c r="H91" s="25">
        <f t="shared" si="62"/>
        <v>4062500.0000000005</v>
      </c>
      <c r="I91" s="22">
        <v>20.6556</v>
      </c>
      <c r="J91" s="22">
        <v>1.0315000000000001</v>
      </c>
      <c r="K91" s="22">
        <v>0.41170000000000001</v>
      </c>
      <c r="L91" s="55">
        <v>0.05</v>
      </c>
      <c r="M91" s="22">
        <f t="shared" si="72"/>
        <v>0.23317111342115437</v>
      </c>
      <c r="N91" s="22">
        <f t="shared" si="73"/>
        <v>4.9450236984793415E-2</v>
      </c>
      <c r="O91" s="25">
        <f t="shared" si="74"/>
        <v>1547969.7064398977</v>
      </c>
      <c r="P91" s="25">
        <f t="shared" si="75"/>
        <v>353509.49788295658</v>
      </c>
      <c r="Q91" s="24">
        <f t="shared" si="76"/>
        <v>31.327327697209615</v>
      </c>
      <c r="R91" s="24">
        <f t="shared" si="77"/>
        <v>7.1542148649182202</v>
      </c>
      <c r="S91" s="24">
        <v>9.0559999999999992</v>
      </c>
      <c r="T91" s="23">
        <v>49.440199999999997</v>
      </c>
      <c r="U91" s="59">
        <f t="shared" si="78"/>
        <v>0.65934765325801581</v>
      </c>
      <c r="V91" s="59">
        <f t="shared" si="79"/>
        <v>0.15413309118749338</v>
      </c>
    </row>
    <row r="92" spans="2:22" s="22" customFormat="1" x14ac:dyDescent="0.2">
      <c r="B92" s="55" t="s">
        <v>48</v>
      </c>
      <c r="C92" s="55">
        <v>0.25</v>
      </c>
      <c r="D92" s="23">
        <v>30.615400000000001</v>
      </c>
      <c r="E92" s="23">
        <v>2.6</v>
      </c>
      <c r="F92" s="24">
        <f t="shared" si="61"/>
        <v>7.6538500000000003</v>
      </c>
      <c r="G92" s="25">
        <f t="shared" si="71"/>
        <v>47836562.5</v>
      </c>
      <c r="H92" s="25">
        <f t="shared" si="62"/>
        <v>4062500</v>
      </c>
      <c r="I92" s="22">
        <v>18.351299999999998</v>
      </c>
      <c r="J92" s="22">
        <v>1.0356000000000001</v>
      </c>
      <c r="K92" s="22">
        <v>0.46820000000000001</v>
      </c>
      <c r="L92" s="55">
        <v>0.05</v>
      </c>
      <c r="M92" s="22">
        <f t="shared" si="72"/>
        <v>0.18558192934177797</v>
      </c>
      <c r="N92" s="22">
        <f t="shared" si="73"/>
        <v>3.5708013237860305E-2</v>
      </c>
      <c r="O92" s="25">
        <f t="shared" si="74"/>
        <v>1235407.0333440604</v>
      </c>
      <c r="P92" s="25">
        <f t="shared" si="75"/>
        <v>259829.90496040409</v>
      </c>
      <c r="Q92" s="24">
        <f t="shared" si="76"/>
        <v>25.001781890173966</v>
      </c>
      <c r="R92" s="24">
        <f t="shared" si="77"/>
        <v>5.2583565068270595</v>
      </c>
      <c r="S92" s="24">
        <v>9.0037000000000003</v>
      </c>
      <c r="T92" s="23">
        <v>49.7</v>
      </c>
      <c r="U92" s="59">
        <f t="shared" si="78"/>
        <v>0.73399968372703484</v>
      </c>
      <c r="V92" s="59">
        <f t="shared" si="79"/>
        <v>0.15983466680786865</v>
      </c>
    </row>
    <row r="93" spans="2:22" s="22" customFormat="1" x14ac:dyDescent="0.2">
      <c r="B93" s="55" t="s">
        <v>48</v>
      </c>
      <c r="C93" s="55">
        <v>0.25</v>
      </c>
      <c r="D93" s="23">
        <v>30.538499999999999</v>
      </c>
      <c r="E93" s="23">
        <v>2.6</v>
      </c>
      <c r="F93" s="24">
        <f t="shared" si="61"/>
        <v>7.6346249999999998</v>
      </c>
      <c r="G93" s="25">
        <f t="shared" si="71"/>
        <v>47716406.25</v>
      </c>
      <c r="H93" s="25">
        <f t="shared" si="62"/>
        <v>4062500.0000000005</v>
      </c>
      <c r="I93" s="22">
        <v>16.130400000000002</v>
      </c>
      <c r="J93" s="22">
        <v>0.67589999999999995</v>
      </c>
      <c r="K93" s="22">
        <v>0.53320000000000001</v>
      </c>
      <c r="L93" s="55">
        <v>0.05</v>
      </c>
      <c r="M93" s="22">
        <f t="shared" si="72"/>
        <v>0.14639118844733834</v>
      </c>
      <c r="N93" s="22">
        <f t="shared" si="73"/>
        <v>2.5339671536954083E-2</v>
      </c>
      <c r="O93" s="25">
        <f t="shared" si="74"/>
        <v>975980.72551486571</v>
      </c>
      <c r="P93" s="25">
        <f t="shared" si="75"/>
        <v>188267.26766449286</v>
      </c>
      <c r="Q93" s="24">
        <f t="shared" si="76"/>
        <v>19.751593256099486</v>
      </c>
      <c r="R93" s="24">
        <f t="shared" si="77"/>
        <v>3.8100941925718739</v>
      </c>
      <c r="S93" s="24">
        <v>8.9512</v>
      </c>
      <c r="T93" s="23">
        <v>49.9</v>
      </c>
      <c r="U93" s="59">
        <f t="shared" si="78"/>
        <v>0.81666323272522712</v>
      </c>
      <c r="V93" s="59">
        <f t="shared" si="79"/>
        <v>0.16120865980382026</v>
      </c>
    </row>
    <row r="94" spans="2:22" s="22" customFormat="1" x14ac:dyDescent="0.2">
      <c r="B94" s="55" t="s">
        <v>48</v>
      </c>
      <c r="C94" s="55">
        <v>0.25</v>
      </c>
      <c r="D94" s="23">
        <v>30.461500000000001</v>
      </c>
      <c r="E94" s="23">
        <v>2.6</v>
      </c>
      <c r="F94" s="24">
        <f t="shared" si="61"/>
        <v>7.6153750000000002</v>
      </c>
      <c r="G94" s="25">
        <f t="shared" si="71"/>
        <v>47596093.75</v>
      </c>
      <c r="H94" s="25">
        <f t="shared" si="62"/>
        <v>4062500</v>
      </c>
      <c r="I94" s="22">
        <v>13.694000000000001</v>
      </c>
      <c r="J94" s="22">
        <v>0.58809999999999996</v>
      </c>
      <c r="K94" s="22">
        <v>0.62749999999999995</v>
      </c>
      <c r="L94" s="55">
        <v>0.05</v>
      </c>
      <c r="M94" s="22">
        <f t="shared" si="72"/>
        <v>0.10799532042497917</v>
      </c>
      <c r="N94" s="22">
        <f t="shared" si="73"/>
        <v>1.6245701008452091E-2</v>
      </c>
      <c r="O94" s="25">
        <f t="shared" si="74"/>
        <v>721275.44616504677</v>
      </c>
      <c r="P94" s="25">
        <f t="shared" si="75"/>
        <v>124750.07067396303</v>
      </c>
      <c r="Q94" s="24">
        <f t="shared" si="76"/>
        <v>14.596947322651499</v>
      </c>
      <c r="R94" s="24">
        <f t="shared" si="77"/>
        <v>2.5246529877133845</v>
      </c>
      <c r="S94" s="24">
        <v>8.8985000000000003</v>
      </c>
      <c r="T94" s="23">
        <v>50.114899999999999</v>
      </c>
      <c r="U94" s="59">
        <f t="shared" si="78"/>
        <v>0.93814135910113849</v>
      </c>
      <c r="V94" s="59">
        <f t="shared" si="79"/>
        <v>0.16718583115117852</v>
      </c>
    </row>
    <row r="95" spans="2:22" s="22" customFormat="1" x14ac:dyDescent="0.2">
      <c r="B95" s="60" t="s">
        <v>48</v>
      </c>
      <c r="C95" s="60">
        <v>0.25</v>
      </c>
      <c r="D95" s="61">
        <v>30.384599999999999</v>
      </c>
      <c r="E95" s="61">
        <v>2.6</v>
      </c>
      <c r="F95" s="63">
        <f t="shared" si="61"/>
        <v>7.5961499999999997</v>
      </c>
      <c r="G95" s="64">
        <f t="shared" si="71"/>
        <v>47475937.5</v>
      </c>
      <c r="H95" s="64">
        <f t="shared" si="62"/>
        <v>4062500.0000000005</v>
      </c>
      <c r="I95" s="66">
        <v>11.2437</v>
      </c>
      <c r="J95" s="66">
        <v>0.37790000000000001</v>
      </c>
      <c r="K95" s="66">
        <v>0.70669999999999999</v>
      </c>
      <c r="L95" s="60">
        <v>0.05</v>
      </c>
      <c r="M95" s="66">
        <f t="shared" si="72"/>
        <v>8.6163528741764361E-2</v>
      </c>
      <c r="N95" s="66">
        <f t="shared" si="73"/>
        <v>1.1651336000889396E-2</v>
      </c>
      <c r="O95" s="64">
        <f t="shared" si="74"/>
        <v>577278.78036724648</v>
      </c>
      <c r="P95" s="64">
        <f t="shared" si="75"/>
        <v>92378.257902004771</v>
      </c>
      <c r="Q95" s="63">
        <f t="shared" si="76"/>
        <v>11.682787750932249</v>
      </c>
      <c r="R95" s="63">
        <f t="shared" si="77"/>
        <v>1.8695223461763586</v>
      </c>
      <c r="S95" s="63">
        <v>8.8455999999999992</v>
      </c>
      <c r="T95" s="61">
        <v>50.4</v>
      </c>
      <c r="U95" s="67">
        <f t="shared" si="78"/>
        <v>0.96241584112514489</v>
      </c>
      <c r="V95" s="67">
        <f t="shared" si="79"/>
        <v>0.15736954730422714</v>
      </c>
    </row>
    <row r="96" spans="2:22" s="22" customFormat="1" x14ac:dyDescent="0.2">
      <c r="B96" s="60" t="s">
        <v>48</v>
      </c>
      <c r="C96" s="60">
        <v>0.25</v>
      </c>
      <c r="D96" s="61">
        <v>30.307700000000001</v>
      </c>
      <c r="E96" s="61">
        <v>2.6</v>
      </c>
      <c r="F96" s="63">
        <f t="shared" si="61"/>
        <v>7.5769250000000001</v>
      </c>
      <c r="G96" s="64">
        <f t="shared" si="71"/>
        <v>47355781.25</v>
      </c>
      <c r="H96" s="64">
        <f t="shared" si="62"/>
        <v>4062500</v>
      </c>
      <c r="I96" s="66">
        <v>9.8378999999999994</v>
      </c>
      <c r="J96" s="66">
        <v>0.28289999999999998</v>
      </c>
      <c r="K96" s="66">
        <v>0.77980000000000005</v>
      </c>
      <c r="L96" s="60">
        <v>0.05</v>
      </c>
      <c r="M96" s="66">
        <f t="shared" si="72"/>
        <v>7.1330574108150246E-2</v>
      </c>
      <c r="N96" s="66">
        <f t="shared" si="73"/>
        <v>8.8130040347095349E-3</v>
      </c>
      <c r="O96" s="64">
        <f t="shared" si="74"/>
        <v>478583.00625370292</v>
      </c>
      <c r="P96" s="64">
        <f t="shared" si="75"/>
        <v>71985.567416048376</v>
      </c>
      <c r="Q96" s="63">
        <f t="shared" si="76"/>
        <v>9.6854134837732264</v>
      </c>
      <c r="R96" s="63">
        <f t="shared" si="77"/>
        <v>1.4568214420026055</v>
      </c>
      <c r="S96" s="63">
        <v>8.7925000000000004</v>
      </c>
      <c r="T96" s="61">
        <v>50.6</v>
      </c>
      <c r="U96" s="67">
        <f t="shared" si="78"/>
        <v>1.0157439345756634</v>
      </c>
      <c r="V96" s="67">
        <f t="shared" si="79"/>
        <v>0.15554909133186784</v>
      </c>
    </row>
    <row r="97" spans="2:22" s="22" customFormat="1" x14ac:dyDescent="0.2">
      <c r="B97" s="60" t="s">
        <v>48</v>
      </c>
      <c r="C97" s="60">
        <v>0.25</v>
      </c>
      <c r="D97" s="61">
        <v>30.230799999999999</v>
      </c>
      <c r="E97" s="61">
        <v>2.6</v>
      </c>
      <c r="F97" s="63">
        <f t="shared" si="61"/>
        <v>7.5576999999999996</v>
      </c>
      <c r="G97" s="64">
        <f t="shared" si="71"/>
        <v>47235625</v>
      </c>
      <c r="H97" s="64">
        <f t="shared" si="62"/>
        <v>4062500.0000000005</v>
      </c>
      <c r="I97" s="66">
        <v>8.0076999999999998</v>
      </c>
      <c r="J97" s="66">
        <v>0.1759</v>
      </c>
      <c r="K97" s="66">
        <v>0.86580000000000001</v>
      </c>
      <c r="L97" s="60">
        <v>0.05</v>
      </c>
      <c r="M97" s="66">
        <f t="shared" si="72"/>
        <v>5.826489144770175E-2</v>
      </c>
      <c r="N97" s="66">
        <f t="shared" si="73"/>
        <v>6.5296293699927486E-3</v>
      </c>
      <c r="O97" s="64">
        <f t="shared" si="74"/>
        <v>392240.48881149368</v>
      </c>
      <c r="P97" s="64">
        <f t="shared" si="75"/>
        <v>55410.261954576432</v>
      </c>
      <c r="Q97" s="63">
        <f t="shared" si="76"/>
        <v>7.9380405688762341</v>
      </c>
      <c r="R97" s="63">
        <f t="shared" si="77"/>
        <v>1.1213755843009705</v>
      </c>
      <c r="S97" s="63">
        <v>8.7391000000000005</v>
      </c>
      <c r="T97" s="61">
        <v>50.9</v>
      </c>
      <c r="U97" s="67">
        <f t="shared" si="78"/>
        <v>1.0087753936905903</v>
      </c>
      <c r="V97" s="67">
        <f t="shared" si="79"/>
        <v>0.14421824999626601</v>
      </c>
    </row>
    <row r="98" spans="2:22" s="22" customFormat="1" x14ac:dyDescent="0.2">
      <c r="B98" s="60" t="s">
        <v>48</v>
      </c>
      <c r="C98" s="60">
        <v>0.25</v>
      </c>
      <c r="D98" s="61">
        <v>30.1538</v>
      </c>
      <c r="E98" s="61">
        <v>2.6</v>
      </c>
      <c r="F98" s="63">
        <f t="shared" si="61"/>
        <v>7.5384500000000001</v>
      </c>
      <c r="G98" s="64">
        <f t="shared" si="71"/>
        <v>47115312.5</v>
      </c>
      <c r="H98" s="64">
        <f t="shared" si="62"/>
        <v>4062500.0000000005</v>
      </c>
      <c r="I98" s="66">
        <v>6.8021000000000003</v>
      </c>
      <c r="J98" s="66">
        <v>0.18029999999999999</v>
      </c>
      <c r="K98" s="66">
        <v>0.96579999999999999</v>
      </c>
      <c r="L98" s="60">
        <v>0.05</v>
      </c>
      <c r="M98" s="66">
        <f t="shared" si="72"/>
        <v>4.7098199061142099E-2</v>
      </c>
      <c r="N98" s="66">
        <f t="shared" si="73"/>
        <v>4.7599134758246455E-3</v>
      </c>
      <c r="O98" s="64">
        <f t="shared" si="74"/>
        <v>317849.72198694432</v>
      </c>
      <c r="P98" s="64">
        <f t="shared" si="75"/>
        <v>42225.634333281589</v>
      </c>
      <c r="Q98" s="63">
        <f t="shared" si="76"/>
        <v>6.4325434520630829</v>
      </c>
      <c r="R98" s="63">
        <f t="shared" si="77"/>
        <v>0.85454920627842268</v>
      </c>
      <c r="S98" s="63">
        <v>8.6844000000000001</v>
      </c>
      <c r="T98" s="61">
        <v>51.156100000000002</v>
      </c>
      <c r="U98" s="67">
        <f t="shared" si="78"/>
        <v>1.0574510768082555</v>
      </c>
      <c r="V98" s="67">
        <f t="shared" si="79"/>
        <v>0.14324903746910925</v>
      </c>
    </row>
    <row r="99" spans="2:22" s="66" customFormat="1" x14ac:dyDescent="0.2">
      <c r="B99" s="60" t="s">
        <v>48</v>
      </c>
      <c r="C99" s="60">
        <v>0.25</v>
      </c>
      <c r="D99" s="61">
        <v>30.076899999999998</v>
      </c>
      <c r="E99" s="61">
        <v>2.6</v>
      </c>
      <c r="F99" s="63">
        <f t="shared" si="61"/>
        <v>7.5192249999999996</v>
      </c>
      <c r="G99" s="64">
        <f t="shared" si="71"/>
        <v>46995156.25</v>
      </c>
      <c r="H99" s="64">
        <f t="shared" si="62"/>
        <v>4062500.0000000005</v>
      </c>
      <c r="I99" s="66">
        <v>5.3362999999999996</v>
      </c>
      <c r="J99" s="66">
        <v>0.12470000000000001</v>
      </c>
      <c r="K99" s="66">
        <v>1.0669999999999999</v>
      </c>
      <c r="L99" s="60">
        <v>0.05</v>
      </c>
      <c r="M99" s="66">
        <f t="shared" si="72"/>
        <v>3.8755109445192448E-2</v>
      </c>
      <c r="N99" s="66">
        <f t="shared" si="73"/>
        <v>3.5608468871565161E-3</v>
      </c>
      <c r="O99" s="64">
        <f t="shared" si="74"/>
        <v>262094.30674966663</v>
      </c>
      <c r="P99" s="64">
        <f t="shared" si="75"/>
        <v>33064.2290257899</v>
      </c>
      <c r="Q99" s="63">
        <f t="shared" si="76"/>
        <v>5.3041827633715251</v>
      </c>
      <c r="R99" s="63">
        <f t="shared" si="77"/>
        <v>0.6691435455340593</v>
      </c>
      <c r="S99" s="63">
        <v>8.6304999999999996</v>
      </c>
      <c r="T99" s="61">
        <v>51.394599999999997</v>
      </c>
      <c r="U99" s="67">
        <f t="shared" si="78"/>
        <v>1.0060550772967822</v>
      </c>
      <c r="V99" s="67">
        <f t="shared" si="79"/>
        <v>0.1290768716905723</v>
      </c>
    </row>
    <row r="100" spans="2:22" s="66" customFormat="1" x14ac:dyDescent="0.2">
      <c r="B100" s="80" t="s">
        <v>48</v>
      </c>
      <c r="C100" s="80">
        <v>0.25</v>
      </c>
      <c r="D100" s="82">
        <v>30</v>
      </c>
      <c r="E100" s="82">
        <v>2.6</v>
      </c>
      <c r="F100" s="83">
        <f t="shared" si="61"/>
        <v>7.5</v>
      </c>
      <c r="G100" s="84">
        <f t="shared" si="71"/>
        <v>46875000</v>
      </c>
      <c r="H100" s="84">
        <f t="shared" si="62"/>
        <v>4062500</v>
      </c>
      <c r="I100" s="81">
        <v>4.4122000000000003</v>
      </c>
      <c r="J100" s="81">
        <v>0.13569999999999999</v>
      </c>
      <c r="K100" s="81">
        <v>1.2118</v>
      </c>
      <c r="L100" s="80">
        <v>0.05</v>
      </c>
      <c r="M100" s="81">
        <f t="shared" si="72"/>
        <v>3.0179585543848031E-2</v>
      </c>
      <c r="N100" s="81">
        <f t="shared" si="73"/>
        <v>2.4525111524540278E-3</v>
      </c>
      <c r="O100" s="84">
        <f t="shared" si="74"/>
        <v>204529.08835268233</v>
      </c>
      <c r="P100" s="84">
        <f t="shared" si="75"/>
        <v>24299.342005320046</v>
      </c>
      <c r="Q100" s="83">
        <f t="shared" si="76"/>
        <v>4.1391958432907439</v>
      </c>
      <c r="R100" s="83">
        <f t="shared" si="77"/>
        <v>0.49176249810337469</v>
      </c>
      <c r="S100" s="83">
        <v>8.5764999999999993</v>
      </c>
      <c r="T100" s="82">
        <v>51.634799999999998</v>
      </c>
      <c r="U100" s="85">
        <f t="shared" si="78"/>
        <v>1.0659558443342978</v>
      </c>
      <c r="V100" s="85">
        <f t="shared" si="79"/>
        <v>0.13081690176256153</v>
      </c>
    </row>
    <row r="101" spans="2:22" s="66" customFormat="1" x14ac:dyDescent="0.2">
      <c r="B101" s="60"/>
      <c r="C101" s="60"/>
      <c r="D101" s="61"/>
      <c r="E101" s="61"/>
      <c r="F101" s="63"/>
      <c r="G101" s="64"/>
      <c r="H101" s="64"/>
      <c r="L101" s="60"/>
      <c r="O101" s="64"/>
      <c r="P101" s="64"/>
      <c r="Q101" s="63"/>
      <c r="R101" s="63"/>
      <c r="T101" s="61"/>
      <c r="U101" s="67"/>
      <c r="V101" s="67"/>
    </row>
    <row r="102" spans="2:22" s="66" customFormat="1" x14ac:dyDescent="0.2">
      <c r="B102" s="60"/>
      <c r="C102" s="60"/>
      <c r="D102" s="61"/>
      <c r="E102" s="61"/>
      <c r="F102" s="63"/>
      <c r="G102" s="64"/>
      <c r="H102" s="64"/>
      <c r="L102" s="60"/>
      <c r="O102" s="64"/>
      <c r="P102" s="64"/>
      <c r="Q102" s="63"/>
      <c r="R102" s="63"/>
      <c r="T102" s="61"/>
      <c r="U102" s="67"/>
      <c r="V102" s="67"/>
    </row>
    <row r="103" spans="2:22" s="66" customFormat="1" x14ac:dyDescent="0.2">
      <c r="B103" s="60"/>
      <c r="C103" s="55"/>
      <c r="D103" s="61"/>
      <c r="E103" s="62"/>
      <c r="F103" s="63"/>
      <c r="G103" s="64"/>
      <c r="H103" s="64"/>
      <c r="L103" s="60"/>
      <c r="O103" s="64"/>
      <c r="P103" s="64"/>
      <c r="Q103" s="63"/>
      <c r="R103" s="63"/>
      <c r="T103" s="61"/>
      <c r="U103" s="67"/>
      <c r="V103" s="67"/>
    </row>
    <row r="104" spans="2:22" s="66" customFormat="1" x14ac:dyDescent="0.2">
      <c r="B104" s="60"/>
      <c r="C104" s="60"/>
      <c r="D104" s="61"/>
      <c r="E104" s="62"/>
      <c r="F104" s="63"/>
      <c r="G104" s="64"/>
      <c r="H104" s="64"/>
      <c r="L104" s="60"/>
      <c r="O104" s="64"/>
      <c r="P104" s="64"/>
      <c r="Q104" s="63"/>
      <c r="R104" s="63"/>
      <c r="T104" s="61"/>
      <c r="U104" s="67"/>
      <c r="V104" s="67"/>
    </row>
    <row r="105" spans="2:22" s="66" customFormat="1" x14ac:dyDescent="0.2">
      <c r="B105" s="60"/>
      <c r="C105" s="60"/>
      <c r="D105" s="61"/>
      <c r="E105" s="62"/>
      <c r="F105" s="63"/>
      <c r="G105" s="64"/>
      <c r="H105" s="64"/>
      <c r="L105" s="60"/>
      <c r="O105" s="64"/>
      <c r="P105" s="64"/>
      <c r="Q105" s="63"/>
      <c r="R105" s="63"/>
      <c r="T105" s="61"/>
      <c r="U105" s="67"/>
      <c r="V105" s="67"/>
    </row>
    <row r="106" spans="2:22" s="66" customFormat="1" x14ac:dyDescent="0.2">
      <c r="B106" s="60"/>
      <c r="C106" s="60"/>
      <c r="D106" s="61"/>
      <c r="E106" s="62"/>
      <c r="F106" s="63"/>
      <c r="G106" s="64"/>
      <c r="H106" s="64"/>
      <c r="L106" s="60"/>
      <c r="O106" s="64"/>
      <c r="P106" s="64"/>
      <c r="Q106" s="63"/>
      <c r="R106" s="63"/>
      <c r="T106" s="61"/>
      <c r="U106" s="67"/>
      <c r="V106" s="67"/>
    </row>
    <row r="107" spans="2:22" s="66" customFormat="1" x14ac:dyDescent="0.2">
      <c r="B107" s="60"/>
      <c r="C107" s="60"/>
      <c r="D107" s="61"/>
      <c r="E107" s="62"/>
      <c r="F107" s="63"/>
      <c r="G107" s="64"/>
      <c r="H107" s="64"/>
      <c r="L107" s="60"/>
      <c r="O107" s="64"/>
      <c r="P107" s="64"/>
      <c r="Q107" s="63"/>
      <c r="R107" s="63"/>
      <c r="T107" s="61"/>
      <c r="U107" s="67"/>
      <c r="V107" s="67"/>
    </row>
    <row r="108" spans="2:22" s="66" customFormat="1" x14ac:dyDescent="0.2">
      <c r="B108" s="60"/>
      <c r="C108" s="60"/>
      <c r="D108" s="61"/>
      <c r="E108" s="62"/>
      <c r="F108" s="63"/>
      <c r="G108" s="64"/>
      <c r="H108" s="64"/>
      <c r="L108" s="60"/>
      <c r="O108" s="64"/>
      <c r="P108" s="64"/>
      <c r="Q108" s="63"/>
      <c r="R108" s="63"/>
      <c r="T108" s="61"/>
      <c r="U108" s="67"/>
      <c r="V108" s="67"/>
    </row>
    <row r="109" spans="2:22" s="66" customFormat="1" x14ac:dyDescent="0.2">
      <c r="B109" s="60"/>
      <c r="C109" s="60"/>
      <c r="D109" s="61"/>
      <c r="E109" s="62"/>
      <c r="F109" s="63"/>
      <c r="G109" s="64"/>
      <c r="H109" s="64"/>
      <c r="L109" s="60"/>
      <c r="O109" s="64"/>
      <c r="P109" s="64"/>
      <c r="Q109" s="63"/>
      <c r="R109" s="63"/>
      <c r="T109" s="61"/>
      <c r="U109" s="67"/>
      <c r="V109" s="67"/>
    </row>
    <row r="110" spans="2:22" s="66" customFormat="1" x14ac:dyDescent="0.2">
      <c r="B110" s="60"/>
      <c r="C110" s="60"/>
      <c r="D110" s="61"/>
      <c r="E110" s="62"/>
      <c r="F110" s="63"/>
      <c r="G110" s="64"/>
      <c r="H110" s="64"/>
      <c r="L110" s="60"/>
      <c r="O110" s="64"/>
      <c r="P110" s="64"/>
      <c r="Q110" s="63"/>
      <c r="R110" s="63"/>
      <c r="T110" s="61"/>
      <c r="U110" s="67"/>
      <c r="V110" s="67"/>
    </row>
    <row r="111" spans="2:22" s="66" customFormat="1" x14ac:dyDescent="0.2">
      <c r="B111" s="60"/>
      <c r="C111" s="60"/>
      <c r="D111" s="61"/>
      <c r="E111" s="62"/>
      <c r="F111" s="63"/>
      <c r="G111" s="64"/>
      <c r="H111" s="64"/>
      <c r="L111" s="60"/>
      <c r="O111" s="64"/>
      <c r="P111" s="64"/>
      <c r="Q111" s="63"/>
      <c r="R111" s="63"/>
      <c r="T111" s="61"/>
      <c r="U111" s="67"/>
      <c r="V111" s="67"/>
    </row>
    <row r="112" spans="2:22" s="66" customFormat="1" x14ac:dyDescent="0.2">
      <c r="B112" s="60"/>
      <c r="C112" s="60"/>
      <c r="D112" s="61"/>
      <c r="E112" s="62"/>
      <c r="F112" s="63"/>
      <c r="G112" s="64"/>
      <c r="H112" s="64"/>
      <c r="L112" s="60"/>
      <c r="O112" s="64"/>
      <c r="P112" s="64"/>
      <c r="Q112" s="63"/>
      <c r="R112" s="63"/>
      <c r="T112" s="61"/>
      <c r="U112" s="67"/>
      <c r="V112" s="67"/>
    </row>
    <row r="113" spans="2:22" s="66" customFormat="1" x14ac:dyDescent="0.2">
      <c r="B113" s="60"/>
      <c r="C113" s="60"/>
      <c r="D113" s="61"/>
      <c r="E113" s="62"/>
      <c r="F113" s="63"/>
      <c r="G113" s="64"/>
      <c r="H113" s="64"/>
      <c r="L113" s="60"/>
      <c r="O113" s="64"/>
      <c r="P113" s="64"/>
      <c r="Q113" s="63"/>
      <c r="R113" s="63"/>
      <c r="T113" s="61"/>
      <c r="U113" s="67"/>
      <c r="V113" s="67"/>
    </row>
    <row r="114" spans="2:22" s="22" customFormat="1" x14ac:dyDescent="0.2">
      <c r="B114" s="55"/>
      <c r="C114" s="55"/>
      <c r="D114" s="23"/>
      <c r="E114" s="57"/>
      <c r="F114" s="24"/>
      <c r="G114" s="25"/>
      <c r="H114" s="25"/>
      <c r="L114" s="55"/>
      <c r="O114" s="25"/>
      <c r="P114" s="25"/>
      <c r="Q114" s="24"/>
      <c r="R114" s="24"/>
      <c r="T114" s="23"/>
      <c r="U114" s="59"/>
      <c r="V114" s="59"/>
    </row>
    <row r="115" spans="2:22" s="22" customFormat="1" x14ac:dyDescent="0.2">
      <c r="B115" s="55"/>
      <c r="C115" s="55"/>
      <c r="D115" s="23"/>
      <c r="E115" s="57"/>
      <c r="F115" s="24"/>
      <c r="G115" s="25"/>
      <c r="H115" s="25"/>
      <c r="L115" s="55"/>
      <c r="O115" s="25"/>
      <c r="P115" s="25"/>
      <c r="Q115" s="24"/>
      <c r="R115" s="24"/>
      <c r="T115" s="23"/>
      <c r="U115" s="59"/>
      <c r="V115" s="59"/>
    </row>
    <row r="116" spans="2:22" s="22" customFormat="1" x14ac:dyDescent="0.2">
      <c r="B116" s="55"/>
      <c r="C116" s="55"/>
      <c r="D116" s="23"/>
      <c r="E116" s="57"/>
      <c r="F116" s="24"/>
      <c r="G116" s="25"/>
      <c r="H116" s="25"/>
      <c r="L116" s="55"/>
      <c r="O116" s="25"/>
      <c r="P116" s="25"/>
      <c r="Q116" s="24"/>
      <c r="R116" s="24"/>
      <c r="T116" s="23"/>
      <c r="U116" s="59"/>
      <c r="V116" s="59"/>
    </row>
    <row r="117" spans="2:22" s="22" customFormat="1" x14ac:dyDescent="0.2">
      <c r="B117" s="55"/>
      <c r="C117" s="55"/>
      <c r="D117" s="23"/>
      <c r="E117" s="57"/>
      <c r="F117" s="24"/>
      <c r="G117" s="25"/>
      <c r="H117" s="25"/>
      <c r="L117" s="55"/>
      <c r="O117" s="25"/>
      <c r="P117" s="25"/>
      <c r="Q117" s="24"/>
      <c r="R117" s="24"/>
      <c r="T117" s="23"/>
      <c r="U117" s="59"/>
      <c r="V117" s="59"/>
    </row>
    <row r="118" spans="2:22" s="22" customFormat="1" x14ac:dyDescent="0.2">
      <c r="B118" s="55"/>
      <c r="C118" s="55"/>
      <c r="D118" s="23"/>
      <c r="E118" s="57"/>
      <c r="F118" s="24"/>
      <c r="G118" s="25"/>
      <c r="H118" s="25"/>
      <c r="L118" s="55"/>
      <c r="O118" s="25"/>
      <c r="P118" s="25"/>
      <c r="Q118" s="24"/>
      <c r="R118" s="24"/>
      <c r="T118" s="23"/>
      <c r="U118" s="59"/>
      <c r="V118" s="59"/>
    </row>
    <row r="119" spans="2:22" s="66" customFormat="1" x14ac:dyDescent="0.2">
      <c r="B119" s="60"/>
      <c r="C119" s="55"/>
      <c r="D119" s="61"/>
      <c r="E119" s="62"/>
      <c r="F119" s="63"/>
      <c r="G119" s="64"/>
      <c r="H119" s="64"/>
      <c r="L119" s="60"/>
      <c r="O119" s="64"/>
      <c r="P119" s="64"/>
      <c r="Q119" s="63"/>
      <c r="R119" s="63"/>
      <c r="T119" s="61"/>
      <c r="U119" s="67"/>
      <c r="V119" s="67"/>
    </row>
    <row r="120" spans="2:22" s="66" customFormat="1" x14ac:dyDescent="0.2">
      <c r="B120" s="60"/>
      <c r="C120" s="55"/>
      <c r="D120" s="61"/>
      <c r="E120" s="62"/>
      <c r="F120" s="63"/>
      <c r="G120" s="64"/>
      <c r="H120" s="64"/>
      <c r="L120" s="60"/>
      <c r="O120" s="64"/>
      <c r="P120" s="64"/>
      <c r="Q120" s="63"/>
      <c r="R120" s="63"/>
      <c r="T120" s="61"/>
      <c r="U120" s="67"/>
      <c r="V120" s="67"/>
    </row>
    <row r="121" spans="2:22" s="66" customFormat="1" x14ac:dyDescent="0.2">
      <c r="B121" s="60"/>
      <c r="C121" s="60"/>
      <c r="D121" s="61"/>
      <c r="E121" s="62"/>
      <c r="F121" s="63"/>
      <c r="G121" s="64"/>
      <c r="H121" s="64"/>
      <c r="L121" s="60"/>
      <c r="O121" s="64"/>
      <c r="P121" s="64"/>
      <c r="Q121" s="63"/>
      <c r="R121" s="63"/>
      <c r="T121" s="61"/>
      <c r="U121" s="67"/>
      <c r="V121" s="67"/>
    </row>
    <row r="122" spans="2:22" s="66" customFormat="1" x14ac:dyDescent="0.2">
      <c r="B122" s="60"/>
      <c r="C122" s="60"/>
      <c r="D122" s="61"/>
      <c r="E122" s="62"/>
      <c r="F122" s="63"/>
      <c r="G122" s="64"/>
      <c r="H122" s="64"/>
      <c r="L122" s="60"/>
      <c r="O122" s="64"/>
      <c r="P122" s="64"/>
      <c r="Q122" s="63"/>
      <c r="R122" s="63"/>
      <c r="T122" s="61"/>
      <c r="U122" s="67"/>
      <c r="V122" s="67"/>
    </row>
    <row r="123" spans="2:22" s="66" customFormat="1" x14ac:dyDescent="0.2">
      <c r="B123" s="60"/>
      <c r="C123" s="60"/>
      <c r="D123" s="61"/>
      <c r="E123" s="62"/>
      <c r="F123" s="63"/>
      <c r="G123" s="64"/>
      <c r="H123" s="64"/>
      <c r="L123" s="60"/>
      <c r="O123" s="64"/>
      <c r="P123" s="64"/>
      <c r="Q123" s="63"/>
      <c r="R123" s="63"/>
      <c r="T123" s="61"/>
      <c r="U123" s="67"/>
      <c r="V123" s="67"/>
    </row>
    <row r="124" spans="2:22" s="66" customFormat="1" x14ac:dyDescent="0.2">
      <c r="B124" s="60"/>
      <c r="C124" s="60"/>
      <c r="D124" s="61"/>
      <c r="E124" s="62"/>
      <c r="F124" s="63"/>
      <c r="G124" s="64"/>
      <c r="H124" s="64"/>
      <c r="L124" s="60"/>
      <c r="O124" s="64"/>
      <c r="P124" s="64"/>
      <c r="Q124" s="63"/>
      <c r="R124" s="63"/>
      <c r="T124" s="61"/>
      <c r="U124" s="67"/>
      <c r="V124" s="67"/>
    </row>
    <row r="125" spans="2:22" s="66" customFormat="1" x14ac:dyDescent="0.2">
      <c r="B125" s="60"/>
      <c r="C125" s="60"/>
      <c r="D125" s="61"/>
      <c r="E125" s="62"/>
      <c r="F125" s="63"/>
      <c r="G125" s="64"/>
      <c r="H125" s="64"/>
      <c r="O125" s="64"/>
      <c r="P125" s="64"/>
      <c r="Q125" s="63"/>
      <c r="R125" s="63"/>
      <c r="U125" s="67"/>
      <c r="V125" s="67"/>
    </row>
    <row r="126" spans="2:22" s="66" customFormat="1" x14ac:dyDescent="0.2">
      <c r="B126" s="60"/>
      <c r="C126" s="60"/>
      <c r="D126" s="61"/>
      <c r="E126" s="62"/>
      <c r="F126" s="63"/>
      <c r="G126" s="64"/>
      <c r="H126" s="64"/>
      <c r="O126" s="64"/>
      <c r="P126" s="64"/>
      <c r="Q126" s="63"/>
      <c r="R126" s="63"/>
      <c r="U126" s="67"/>
      <c r="V126" s="67"/>
    </row>
    <row r="127" spans="2:22" s="66" customFormat="1" x14ac:dyDescent="0.2">
      <c r="B127" s="60"/>
      <c r="C127" s="60"/>
      <c r="D127" s="61"/>
      <c r="E127" s="62"/>
      <c r="F127" s="63"/>
      <c r="G127" s="64"/>
      <c r="H127" s="64"/>
      <c r="O127" s="64"/>
      <c r="P127" s="64"/>
      <c r="Q127" s="63"/>
      <c r="R127" s="63"/>
      <c r="U127" s="67"/>
      <c r="V127" s="67"/>
    </row>
    <row r="128" spans="2:22" s="66" customFormat="1" x14ac:dyDescent="0.2">
      <c r="B128" s="60"/>
      <c r="C128" s="60"/>
      <c r="D128" s="61"/>
      <c r="E128" s="62"/>
      <c r="F128" s="63"/>
      <c r="G128" s="64"/>
      <c r="H128" s="64"/>
      <c r="O128" s="64"/>
      <c r="P128" s="64"/>
      <c r="Q128" s="63"/>
      <c r="R128" s="63"/>
      <c r="U128" s="67"/>
      <c r="V128" s="67"/>
    </row>
    <row r="129" spans="2:22" s="66" customFormat="1" x14ac:dyDescent="0.2">
      <c r="B129" s="60"/>
      <c r="C129" s="60"/>
      <c r="D129" s="61"/>
      <c r="E129" s="62"/>
      <c r="F129" s="63"/>
      <c r="G129" s="64"/>
      <c r="H129" s="64"/>
      <c r="O129" s="64"/>
      <c r="P129" s="64"/>
      <c r="Q129" s="63"/>
      <c r="R129" s="63"/>
      <c r="U129" s="67"/>
      <c r="V129" s="67"/>
    </row>
    <row r="130" spans="2:22" s="66" customFormat="1" x14ac:dyDescent="0.2">
      <c r="B130" s="60"/>
      <c r="C130" s="60"/>
      <c r="D130" s="61"/>
      <c r="E130" s="62"/>
      <c r="F130" s="63"/>
      <c r="G130" s="64"/>
      <c r="H130" s="64"/>
      <c r="O130" s="64"/>
      <c r="P130" s="64"/>
      <c r="Q130" s="63"/>
      <c r="R130" s="63"/>
      <c r="U130" s="67"/>
      <c r="V130" s="67"/>
    </row>
    <row r="131" spans="2:22" s="66" customFormat="1" x14ac:dyDescent="0.2">
      <c r="B131" s="60"/>
      <c r="C131" s="60"/>
      <c r="D131" s="61"/>
      <c r="E131" s="62"/>
      <c r="F131" s="63"/>
      <c r="G131" s="64"/>
      <c r="H131" s="64"/>
      <c r="O131" s="64"/>
      <c r="P131" s="64"/>
      <c r="Q131" s="63"/>
      <c r="R131" s="63"/>
      <c r="U131" s="67"/>
      <c r="V131" s="67"/>
    </row>
    <row r="132" spans="2:22" s="66" customFormat="1" x14ac:dyDescent="0.2">
      <c r="B132" s="60"/>
      <c r="C132" s="60"/>
      <c r="D132" s="61"/>
      <c r="E132" s="62"/>
      <c r="F132" s="63"/>
      <c r="G132" s="64"/>
      <c r="H132" s="64"/>
      <c r="O132" s="64"/>
      <c r="P132" s="64"/>
      <c r="Q132" s="63"/>
      <c r="R132" s="63"/>
      <c r="U132" s="67"/>
      <c r="V132" s="67"/>
    </row>
    <row r="133" spans="2:22" s="66" customFormat="1" x14ac:dyDescent="0.2">
      <c r="B133" s="60"/>
      <c r="C133" s="60"/>
      <c r="D133" s="61"/>
      <c r="E133" s="62"/>
      <c r="F133" s="63"/>
      <c r="G133" s="64"/>
      <c r="H133" s="64"/>
      <c r="O133" s="64"/>
      <c r="P133" s="64"/>
      <c r="Q133" s="63"/>
      <c r="R133" s="63"/>
      <c r="U133" s="67"/>
      <c r="V133" s="67"/>
    </row>
    <row r="134" spans="2:22" s="66" customFormat="1" x14ac:dyDescent="0.2">
      <c r="B134" s="60"/>
      <c r="C134" s="60"/>
      <c r="D134" s="61"/>
      <c r="E134" s="62"/>
      <c r="F134" s="63"/>
      <c r="G134" s="64"/>
      <c r="H134" s="64"/>
      <c r="O134" s="64"/>
      <c r="P134" s="64"/>
      <c r="Q134" s="63"/>
      <c r="R134" s="63"/>
      <c r="U134" s="67"/>
      <c r="V134" s="67"/>
    </row>
    <row r="135" spans="2:22" s="66" customFormat="1" x14ac:dyDescent="0.2">
      <c r="B135" s="60"/>
      <c r="C135" s="60"/>
      <c r="D135" s="61"/>
      <c r="E135" s="62"/>
      <c r="F135" s="63"/>
      <c r="G135" s="64"/>
      <c r="H135" s="64"/>
      <c r="O135" s="64"/>
      <c r="P135" s="64"/>
      <c r="Q135" s="63"/>
      <c r="R135" s="63"/>
      <c r="U135" s="67"/>
      <c r="V135" s="67"/>
    </row>
    <row r="136" spans="2:22" s="66" customFormat="1" x14ac:dyDescent="0.2">
      <c r="B136" s="60"/>
      <c r="C136" s="60"/>
      <c r="D136" s="61"/>
      <c r="E136" s="62"/>
      <c r="F136" s="63"/>
      <c r="G136" s="64"/>
      <c r="H136" s="64"/>
      <c r="O136" s="64"/>
      <c r="P136" s="64"/>
      <c r="Q136" s="63"/>
      <c r="R136" s="63"/>
      <c r="U136" s="67"/>
      <c r="V136" s="67"/>
    </row>
    <row r="137" spans="2:22" s="66" customFormat="1" x14ac:dyDescent="0.2">
      <c r="B137" s="60"/>
      <c r="C137" s="60"/>
      <c r="D137" s="61"/>
      <c r="E137" s="62"/>
      <c r="F137" s="63"/>
      <c r="G137" s="64"/>
      <c r="H137" s="64"/>
      <c r="O137" s="64"/>
      <c r="P137" s="64"/>
      <c r="Q137" s="63"/>
      <c r="R137" s="63"/>
      <c r="U137" s="67"/>
      <c r="V137" s="67"/>
    </row>
    <row r="138" spans="2:22" s="66" customFormat="1" x14ac:dyDescent="0.2">
      <c r="B138" s="60"/>
      <c r="C138" s="60"/>
      <c r="D138" s="61"/>
      <c r="E138" s="62"/>
      <c r="F138" s="63"/>
      <c r="G138" s="64"/>
      <c r="H138" s="64"/>
      <c r="O138" s="64"/>
      <c r="P138" s="64"/>
      <c r="Q138" s="63"/>
      <c r="R138" s="63"/>
      <c r="U138" s="67"/>
      <c r="V138" s="67"/>
    </row>
    <row r="139" spans="2:22" s="66" customFormat="1" x14ac:dyDescent="0.2">
      <c r="B139" s="60"/>
      <c r="C139" s="60"/>
      <c r="D139" s="61"/>
      <c r="E139" s="62"/>
      <c r="F139" s="63"/>
      <c r="G139" s="64"/>
      <c r="H139" s="64"/>
      <c r="O139" s="64"/>
      <c r="P139" s="64"/>
      <c r="Q139" s="63"/>
      <c r="R139" s="63"/>
      <c r="U139" s="67"/>
      <c r="V139" s="67"/>
    </row>
    <row r="140" spans="2:22" s="66" customFormat="1" x14ac:dyDescent="0.2">
      <c r="B140" s="60"/>
      <c r="C140" s="60"/>
      <c r="D140" s="61"/>
      <c r="E140" s="62"/>
      <c r="F140" s="63"/>
      <c r="G140" s="64"/>
      <c r="H140" s="64"/>
      <c r="O140" s="64"/>
      <c r="P140" s="64"/>
      <c r="Q140" s="63"/>
      <c r="R140" s="63"/>
      <c r="U140" s="67"/>
      <c r="V140" s="67"/>
    </row>
    <row r="141" spans="2:22" s="66" customFormat="1" x14ac:dyDescent="0.2">
      <c r="B141" s="60"/>
      <c r="C141" s="60"/>
      <c r="D141" s="61"/>
      <c r="E141" s="62"/>
      <c r="F141" s="63"/>
      <c r="G141" s="64"/>
      <c r="H141" s="64"/>
      <c r="O141" s="64"/>
      <c r="P141" s="64"/>
      <c r="Q141" s="63"/>
      <c r="R141" s="63"/>
      <c r="U141" s="67"/>
      <c r="V141" s="67"/>
    </row>
    <row r="142" spans="2:22" s="66" customFormat="1" x14ac:dyDescent="0.2">
      <c r="B142" s="60"/>
      <c r="C142" s="60"/>
      <c r="D142" s="61"/>
      <c r="E142" s="62"/>
      <c r="F142" s="63"/>
      <c r="G142" s="64"/>
      <c r="H142" s="64"/>
      <c r="O142" s="64"/>
      <c r="P142" s="64"/>
      <c r="Q142" s="63"/>
      <c r="R142" s="63"/>
      <c r="U142" s="67"/>
      <c r="V142" s="67"/>
    </row>
    <row r="143" spans="2:22" s="66" customFormat="1" x14ac:dyDescent="0.2">
      <c r="B143" s="60"/>
      <c r="C143" s="60"/>
      <c r="D143" s="61"/>
      <c r="E143" s="62"/>
      <c r="F143" s="63"/>
      <c r="G143" s="64"/>
      <c r="H143" s="64"/>
      <c r="O143" s="64"/>
      <c r="P143" s="64"/>
      <c r="Q143" s="63"/>
      <c r="R143" s="63"/>
      <c r="U143" s="67"/>
      <c r="V143" s="67"/>
    </row>
    <row r="144" spans="2:22" s="66" customFormat="1" x14ac:dyDescent="0.2">
      <c r="B144" s="60"/>
      <c r="C144" s="60"/>
      <c r="D144" s="61"/>
      <c r="E144" s="62"/>
      <c r="F144" s="63"/>
      <c r="G144" s="64"/>
      <c r="H144" s="64"/>
      <c r="O144" s="64"/>
      <c r="P144" s="64"/>
      <c r="Q144" s="63"/>
      <c r="R144" s="63"/>
      <c r="U144" s="67"/>
      <c r="V144" s="67"/>
    </row>
    <row r="145" spans="2:22" s="66" customFormat="1" x14ac:dyDescent="0.2">
      <c r="B145" s="60"/>
      <c r="C145" s="60"/>
      <c r="D145" s="61"/>
      <c r="E145" s="62"/>
      <c r="F145" s="63"/>
      <c r="G145" s="64"/>
      <c r="H145" s="64"/>
      <c r="O145" s="64"/>
      <c r="P145" s="64"/>
      <c r="Q145" s="63"/>
      <c r="R145" s="63"/>
      <c r="U145" s="67"/>
      <c r="V145" s="67"/>
    </row>
    <row r="146" spans="2:22" s="66" customFormat="1" x14ac:dyDescent="0.2">
      <c r="B146" s="60"/>
      <c r="C146" s="60"/>
      <c r="D146" s="61"/>
      <c r="E146" s="62"/>
      <c r="F146" s="63"/>
      <c r="G146" s="64"/>
      <c r="H146" s="64"/>
      <c r="O146" s="64"/>
      <c r="P146" s="64"/>
      <c r="Q146" s="63"/>
      <c r="R146" s="63"/>
      <c r="U146" s="67"/>
      <c r="V146" s="67"/>
    </row>
    <row r="147" spans="2:22" s="66" customFormat="1" x14ac:dyDescent="0.2">
      <c r="B147" s="60"/>
      <c r="C147" s="60"/>
      <c r="D147" s="61"/>
      <c r="E147" s="62"/>
      <c r="F147" s="63"/>
      <c r="G147" s="64"/>
      <c r="H147" s="64"/>
      <c r="O147" s="64"/>
      <c r="P147" s="64"/>
      <c r="Q147" s="63"/>
      <c r="R147" s="63"/>
      <c r="U147" s="67"/>
      <c r="V147" s="67"/>
    </row>
    <row r="148" spans="2:22" s="66" customFormat="1" x14ac:dyDescent="0.2">
      <c r="B148" s="60"/>
      <c r="C148" s="60"/>
      <c r="D148" s="61"/>
      <c r="E148" s="62"/>
      <c r="F148" s="63"/>
      <c r="G148" s="64"/>
      <c r="H148" s="64"/>
      <c r="O148" s="64"/>
      <c r="P148" s="64"/>
      <c r="Q148" s="63"/>
      <c r="R148" s="63"/>
      <c r="U148" s="67"/>
      <c r="V148" s="67"/>
    </row>
    <row r="149" spans="2:22" s="66" customFormat="1" x14ac:dyDescent="0.2">
      <c r="B149" s="60"/>
      <c r="C149" s="60"/>
      <c r="D149" s="61"/>
      <c r="E149" s="62"/>
      <c r="F149" s="63"/>
      <c r="G149" s="64"/>
      <c r="H149" s="64"/>
      <c r="O149" s="64"/>
      <c r="P149" s="64"/>
      <c r="Q149" s="63"/>
      <c r="R149" s="63"/>
      <c r="U149" s="67"/>
      <c r="V149" s="67"/>
    </row>
    <row r="150" spans="2:22" s="66" customFormat="1" x14ac:dyDescent="0.2">
      <c r="B150" s="60"/>
      <c r="C150" s="60"/>
      <c r="D150" s="61"/>
      <c r="E150" s="62"/>
      <c r="F150" s="63"/>
      <c r="G150" s="64"/>
      <c r="H150" s="64"/>
      <c r="O150" s="64"/>
      <c r="P150" s="64"/>
      <c r="Q150" s="63"/>
      <c r="R150" s="63"/>
      <c r="U150" s="67"/>
      <c r="V150" s="67"/>
    </row>
    <row r="151" spans="2:22" s="66" customFormat="1" x14ac:dyDescent="0.2">
      <c r="B151" s="60"/>
      <c r="C151" s="60"/>
      <c r="D151" s="61"/>
      <c r="E151" s="62"/>
      <c r="F151" s="63"/>
      <c r="G151" s="64"/>
      <c r="H151" s="64"/>
      <c r="O151" s="64"/>
      <c r="P151" s="64"/>
      <c r="Q151" s="63"/>
      <c r="R151" s="63"/>
      <c r="U151" s="67"/>
      <c r="V151" s="67"/>
    </row>
    <row r="152" spans="2:22" s="66" customFormat="1" x14ac:dyDescent="0.2">
      <c r="B152" s="60"/>
      <c r="C152" s="60"/>
      <c r="E152" s="62"/>
      <c r="F152" s="63"/>
      <c r="G152" s="64"/>
      <c r="H152" s="64"/>
      <c r="O152" s="64"/>
      <c r="P152" s="64"/>
      <c r="Q152" s="63"/>
      <c r="R152" s="63"/>
      <c r="U152" s="67"/>
      <c r="V152" s="67"/>
    </row>
    <row r="153" spans="2:22" s="66" customFormat="1" x14ac:dyDescent="0.2">
      <c r="B153" s="60"/>
      <c r="C153" s="60"/>
      <c r="E153" s="62"/>
      <c r="F153" s="63"/>
      <c r="G153" s="64"/>
      <c r="H153" s="64"/>
      <c r="O153" s="64"/>
      <c r="P153" s="64"/>
      <c r="Q153" s="63"/>
      <c r="R153" s="63"/>
      <c r="U153" s="67"/>
      <c r="V153" s="67"/>
    </row>
    <row r="154" spans="2:22" s="66" customFormat="1" x14ac:dyDescent="0.2">
      <c r="B154" s="60"/>
      <c r="C154" s="60"/>
      <c r="E154" s="62"/>
      <c r="F154" s="63"/>
      <c r="G154" s="64"/>
      <c r="H154" s="64"/>
      <c r="O154" s="64"/>
      <c r="P154" s="64"/>
      <c r="Q154" s="63"/>
      <c r="R154" s="63"/>
      <c r="U154" s="67"/>
      <c r="V154" s="67"/>
    </row>
    <row r="155" spans="2:22" s="66" customFormat="1" x14ac:dyDescent="0.2">
      <c r="B155" s="60"/>
      <c r="C155" s="60"/>
      <c r="E155" s="62"/>
      <c r="F155" s="63"/>
      <c r="G155" s="64"/>
      <c r="H155" s="64"/>
      <c r="O155" s="64"/>
      <c r="P155" s="64"/>
      <c r="Q155" s="63"/>
      <c r="R155" s="63"/>
      <c r="U155" s="67"/>
      <c r="V155" s="67"/>
    </row>
    <row r="156" spans="2:22" s="66" customFormat="1" x14ac:dyDescent="0.2">
      <c r="B156" s="60"/>
      <c r="C156" s="60"/>
      <c r="E156" s="62"/>
      <c r="F156" s="63"/>
      <c r="G156" s="64"/>
      <c r="H156" s="64"/>
      <c r="O156" s="64"/>
      <c r="P156" s="64"/>
      <c r="Q156" s="63"/>
      <c r="R156" s="63"/>
      <c r="U156" s="67"/>
      <c r="V156" s="67"/>
    </row>
    <row r="157" spans="2:22" s="66" customFormat="1" x14ac:dyDescent="0.2">
      <c r="B157" s="60"/>
      <c r="C157" s="60"/>
      <c r="E157" s="62"/>
      <c r="F157" s="63"/>
      <c r="G157" s="64"/>
      <c r="H157" s="64"/>
      <c r="O157" s="64"/>
      <c r="P157" s="64"/>
      <c r="Q157" s="63"/>
      <c r="R157" s="63"/>
      <c r="U157" s="67"/>
      <c r="V157" s="67"/>
    </row>
    <row r="158" spans="2:22" s="66" customFormat="1" x14ac:dyDescent="0.2">
      <c r="B158" s="60"/>
      <c r="C158" s="60"/>
      <c r="E158" s="62"/>
      <c r="F158" s="63"/>
      <c r="G158" s="64"/>
      <c r="H158" s="64"/>
      <c r="O158" s="64"/>
      <c r="P158" s="64"/>
      <c r="Q158" s="63"/>
      <c r="R158" s="63"/>
      <c r="U158" s="67"/>
      <c r="V158" s="67"/>
    </row>
    <row r="159" spans="2:22" s="66" customFormat="1" x14ac:dyDescent="0.2">
      <c r="B159" s="60"/>
      <c r="C159" s="60"/>
      <c r="E159" s="62"/>
      <c r="F159" s="63"/>
      <c r="G159" s="64"/>
      <c r="H159" s="64"/>
      <c r="O159" s="64"/>
      <c r="P159" s="64"/>
      <c r="Q159" s="63"/>
      <c r="R159" s="63"/>
      <c r="U159" s="67"/>
      <c r="V159" s="67"/>
    </row>
    <row r="160" spans="2:22" s="66" customFormat="1" x14ac:dyDescent="0.2">
      <c r="B160" s="60"/>
      <c r="C160" s="60"/>
      <c r="E160" s="62"/>
      <c r="F160" s="63"/>
      <c r="G160" s="64"/>
      <c r="H160" s="64"/>
      <c r="O160" s="64"/>
      <c r="P160" s="64"/>
      <c r="Q160" s="63"/>
      <c r="R160" s="63"/>
      <c r="U160" s="67"/>
      <c r="V160" s="67"/>
    </row>
    <row r="161" spans="2:22" s="66" customFormat="1" x14ac:dyDescent="0.2">
      <c r="B161" s="60"/>
      <c r="C161" s="60"/>
      <c r="E161" s="62"/>
      <c r="F161" s="63"/>
      <c r="G161" s="64"/>
      <c r="H161" s="64"/>
      <c r="O161" s="64"/>
      <c r="P161" s="64"/>
      <c r="Q161" s="63"/>
      <c r="R161" s="63"/>
      <c r="U161" s="67"/>
      <c r="V161" s="67"/>
    </row>
    <row r="162" spans="2:22" s="66" customFormat="1" x14ac:dyDescent="0.2">
      <c r="B162" s="60"/>
      <c r="C162" s="60"/>
      <c r="E162" s="62"/>
      <c r="F162" s="63"/>
      <c r="G162" s="64"/>
      <c r="H162" s="64"/>
      <c r="O162" s="64"/>
      <c r="P162" s="64"/>
      <c r="Q162" s="63"/>
      <c r="R162" s="63"/>
      <c r="U162" s="67"/>
      <c r="V162" s="67"/>
    </row>
    <row r="163" spans="2:22" s="66" customFormat="1" x14ac:dyDescent="0.2">
      <c r="B163" s="60"/>
      <c r="C163" s="60"/>
      <c r="E163" s="62"/>
      <c r="F163" s="63"/>
      <c r="G163" s="64"/>
      <c r="H163" s="64"/>
      <c r="O163" s="64"/>
      <c r="P163" s="64"/>
      <c r="Q163" s="63"/>
      <c r="R163" s="63"/>
      <c r="U163" s="67"/>
      <c r="V163" s="67"/>
    </row>
    <row r="164" spans="2:22" s="66" customFormat="1" x14ac:dyDescent="0.2">
      <c r="B164" s="60"/>
      <c r="C164" s="60"/>
      <c r="E164" s="62"/>
      <c r="F164" s="63"/>
      <c r="G164" s="64"/>
      <c r="H164" s="64"/>
      <c r="O164" s="64"/>
      <c r="P164" s="64"/>
      <c r="Q164" s="63"/>
      <c r="R164" s="63"/>
      <c r="U164" s="67"/>
      <c r="V164" s="67"/>
    </row>
    <row r="165" spans="2:22" s="66" customFormat="1" x14ac:dyDescent="0.2">
      <c r="B165" s="60"/>
      <c r="C165" s="60"/>
      <c r="E165" s="62"/>
      <c r="F165" s="63"/>
      <c r="G165" s="64"/>
      <c r="H165" s="64"/>
      <c r="O165" s="64"/>
      <c r="P165" s="64"/>
      <c r="Q165" s="63"/>
      <c r="R165" s="63"/>
      <c r="U165" s="67"/>
      <c r="V165" s="67"/>
    </row>
    <row r="166" spans="2:22" s="66" customFormat="1" x14ac:dyDescent="0.2">
      <c r="B166" s="60"/>
      <c r="C166" s="60"/>
      <c r="E166" s="62"/>
      <c r="F166" s="63"/>
      <c r="G166" s="64"/>
      <c r="H166" s="64"/>
      <c r="O166" s="64"/>
      <c r="P166" s="64"/>
      <c r="Q166" s="63"/>
      <c r="R166" s="63"/>
      <c r="U166" s="67"/>
      <c r="V166" s="67"/>
    </row>
    <row r="167" spans="2:22" s="66" customFormat="1" x14ac:dyDescent="0.2">
      <c r="B167" s="60"/>
      <c r="C167" s="60"/>
      <c r="E167" s="62"/>
      <c r="F167" s="63"/>
      <c r="G167" s="64"/>
      <c r="H167" s="64"/>
      <c r="O167" s="64"/>
      <c r="P167" s="64"/>
      <c r="Q167" s="63"/>
      <c r="R167" s="63"/>
      <c r="U167" s="67"/>
      <c r="V167" s="67"/>
    </row>
    <row r="168" spans="2:22" s="66" customFormat="1" x14ac:dyDescent="0.2">
      <c r="B168" s="60"/>
      <c r="C168" s="60"/>
      <c r="E168" s="62"/>
      <c r="F168" s="63"/>
      <c r="G168" s="64"/>
      <c r="H168" s="64"/>
      <c r="O168" s="64"/>
      <c r="P168" s="64"/>
      <c r="Q168" s="63"/>
      <c r="R168" s="63"/>
      <c r="U168" s="67"/>
      <c r="V168" s="67"/>
    </row>
    <row r="169" spans="2:22" s="66" customFormat="1" x14ac:dyDescent="0.2">
      <c r="B169" s="60"/>
      <c r="C169" s="60"/>
      <c r="E169" s="62"/>
      <c r="F169" s="63"/>
      <c r="G169" s="64"/>
      <c r="H169" s="64"/>
      <c r="O169" s="64"/>
      <c r="P169" s="64"/>
      <c r="Q169" s="63"/>
      <c r="R169" s="63"/>
      <c r="U169" s="67"/>
      <c r="V169" s="67"/>
    </row>
    <row r="170" spans="2:22" s="66" customFormat="1" x14ac:dyDescent="0.2">
      <c r="B170" s="60"/>
      <c r="C170" s="60"/>
      <c r="E170" s="62"/>
      <c r="F170" s="63"/>
      <c r="G170" s="64"/>
      <c r="H170" s="64"/>
      <c r="O170" s="64"/>
      <c r="P170" s="64"/>
      <c r="Q170" s="63"/>
      <c r="R170" s="63"/>
      <c r="U170" s="67"/>
      <c r="V170" s="67"/>
    </row>
    <row r="171" spans="2:22" s="66" customFormat="1" x14ac:dyDescent="0.2">
      <c r="B171" s="60"/>
      <c r="C171" s="60"/>
      <c r="E171" s="62"/>
      <c r="F171" s="63"/>
      <c r="G171" s="64"/>
      <c r="H171" s="64"/>
      <c r="O171" s="64"/>
      <c r="P171" s="64"/>
      <c r="Q171" s="63"/>
      <c r="R171" s="63"/>
      <c r="U171" s="67"/>
      <c r="V171" s="67"/>
    </row>
    <row r="172" spans="2:22" s="66" customFormat="1" x14ac:dyDescent="0.2">
      <c r="B172" s="60"/>
      <c r="C172" s="60"/>
      <c r="E172" s="62"/>
      <c r="F172" s="63"/>
      <c r="G172" s="64"/>
      <c r="H172" s="64"/>
      <c r="O172" s="64"/>
      <c r="P172" s="64"/>
      <c r="Q172" s="63"/>
      <c r="R172" s="63"/>
      <c r="U172" s="67"/>
      <c r="V172" s="67"/>
    </row>
    <row r="173" spans="2:22" s="66" customFormat="1" x14ac:dyDescent="0.2">
      <c r="B173" s="60"/>
      <c r="C173" s="60"/>
      <c r="E173" s="62"/>
      <c r="F173" s="63"/>
      <c r="G173" s="64"/>
      <c r="H173" s="64"/>
      <c r="O173" s="64"/>
      <c r="P173" s="64"/>
      <c r="Q173" s="63"/>
      <c r="R173" s="63"/>
      <c r="U173" s="67"/>
      <c r="V173" s="67"/>
    </row>
    <row r="174" spans="2:22" s="66" customFormat="1" x14ac:dyDescent="0.2">
      <c r="B174" s="60"/>
      <c r="C174" s="60"/>
      <c r="E174" s="62"/>
      <c r="F174" s="63"/>
      <c r="G174" s="64"/>
      <c r="H174" s="64"/>
      <c r="O174" s="64"/>
      <c r="P174" s="64"/>
      <c r="Q174" s="63"/>
      <c r="R174" s="63"/>
      <c r="U174" s="67"/>
      <c r="V174" s="67"/>
    </row>
    <row r="175" spans="2:22" s="66" customFormat="1" x14ac:dyDescent="0.2">
      <c r="B175" s="60"/>
      <c r="C175" s="60"/>
      <c r="E175" s="62"/>
      <c r="F175" s="63"/>
      <c r="G175" s="64"/>
      <c r="H175" s="64"/>
      <c r="O175" s="64"/>
      <c r="P175" s="64"/>
      <c r="Q175" s="63"/>
      <c r="R175" s="63"/>
      <c r="U175" s="67"/>
      <c r="V175" s="67"/>
    </row>
    <row r="176" spans="2:22" s="66" customFormat="1" x14ac:dyDescent="0.2">
      <c r="B176" s="60"/>
      <c r="C176" s="60"/>
      <c r="E176" s="62"/>
      <c r="F176" s="63"/>
      <c r="G176" s="64"/>
      <c r="H176" s="64"/>
      <c r="O176" s="64"/>
      <c r="P176" s="64"/>
      <c r="Q176" s="63"/>
      <c r="R176" s="63"/>
      <c r="U176" s="67"/>
      <c r="V176" s="67"/>
    </row>
    <row r="177" spans="2:22" s="66" customFormat="1" x14ac:dyDescent="0.2">
      <c r="B177" s="60"/>
      <c r="C177" s="60"/>
      <c r="E177" s="62"/>
      <c r="F177" s="63"/>
      <c r="G177" s="64"/>
      <c r="H177" s="64"/>
      <c r="O177" s="64"/>
      <c r="P177" s="64"/>
      <c r="Q177" s="63"/>
      <c r="R177" s="63"/>
      <c r="U177" s="67"/>
      <c r="V177" s="67"/>
    </row>
    <row r="178" spans="2:22" s="66" customFormat="1" x14ac:dyDescent="0.2">
      <c r="B178" s="60"/>
      <c r="C178" s="60"/>
      <c r="E178" s="62"/>
      <c r="F178" s="63"/>
      <c r="G178" s="64"/>
      <c r="H178" s="64"/>
      <c r="O178" s="64"/>
      <c r="P178" s="64"/>
      <c r="Q178" s="63"/>
      <c r="R178" s="63"/>
      <c r="U178" s="67"/>
      <c r="V178" s="67"/>
    </row>
    <row r="179" spans="2:22" s="66" customFormat="1" x14ac:dyDescent="0.2">
      <c r="B179" s="60"/>
      <c r="C179" s="60"/>
      <c r="E179" s="62"/>
      <c r="F179" s="63"/>
      <c r="G179" s="64"/>
      <c r="H179" s="64"/>
      <c r="O179" s="64"/>
      <c r="P179" s="64"/>
      <c r="Q179" s="63"/>
      <c r="R179" s="63"/>
      <c r="U179" s="67"/>
      <c r="V179" s="67"/>
    </row>
    <row r="180" spans="2:22" s="66" customFormat="1" x14ac:dyDescent="0.2">
      <c r="B180" s="60"/>
      <c r="C180" s="60"/>
      <c r="E180" s="62"/>
      <c r="F180" s="63"/>
      <c r="G180" s="64"/>
      <c r="H180" s="64"/>
      <c r="O180" s="64"/>
      <c r="P180" s="64"/>
      <c r="Q180" s="63"/>
      <c r="R180" s="63"/>
      <c r="U180" s="67"/>
      <c r="V180" s="67"/>
    </row>
    <row r="181" spans="2:22" s="66" customFormat="1" x14ac:dyDescent="0.2">
      <c r="B181" s="60"/>
      <c r="C181" s="60"/>
      <c r="E181" s="62"/>
      <c r="F181" s="63"/>
      <c r="G181" s="64"/>
      <c r="H181" s="64"/>
      <c r="O181" s="64"/>
      <c r="P181" s="64"/>
      <c r="Q181" s="63"/>
      <c r="R181" s="63"/>
      <c r="U181" s="67"/>
      <c r="V181" s="67"/>
    </row>
    <row r="182" spans="2:22" s="66" customFormat="1" x14ac:dyDescent="0.2">
      <c r="B182" s="60"/>
      <c r="C182" s="60"/>
      <c r="E182" s="62"/>
      <c r="F182" s="63"/>
      <c r="G182" s="64"/>
      <c r="H182" s="64"/>
      <c r="O182" s="64"/>
      <c r="P182" s="64"/>
      <c r="Q182" s="63"/>
      <c r="R182" s="63"/>
      <c r="U182" s="67"/>
      <c r="V182" s="67"/>
    </row>
    <row r="183" spans="2:22" s="66" customFormat="1" x14ac:dyDescent="0.2">
      <c r="B183" s="60"/>
      <c r="C183" s="60"/>
      <c r="E183" s="62"/>
      <c r="F183" s="63"/>
      <c r="G183" s="64"/>
      <c r="H183" s="64"/>
      <c r="O183" s="64"/>
      <c r="P183" s="64"/>
      <c r="Q183" s="63"/>
      <c r="R183" s="63"/>
      <c r="U183" s="67"/>
      <c r="V183" s="67"/>
    </row>
    <row r="184" spans="2:22" s="66" customFormat="1" x14ac:dyDescent="0.2">
      <c r="B184" s="60"/>
      <c r="C184" s="60"/>
      <c r="E184" s="62"/>
      <c r="F184" s="63"/>
      <c r="G184" s="64"/>
      <c r="H184" s="64"/>
      <c r="O184" s="64"/>
      <c r="P184" s="64"/>
      <c r="Q184" s="63"/>
      <c r="R184" s="63"/>
      <c r="U184" s="67"/>
      <c r="V184" s="67"/>
    </row>
    <row r="185" spans="2:22" s="66" customFormat="1" x14ac:dyDescent="0.2">
      <c r="B185" s="60"/>
      <c r="C185" s="60"/>
      <c r="E185" s="62"/>
      <c r="F185" s="63"/>
      <c r="G185" s="64"/>
      <c r="H185" s="64"/>
      <c r="O185" s="64"/>
      <c r="P185" s="64"/>
      <c r="Q185" s="63"/>
      <c r="R185" s="63"/>
      <c r="U185" s="67"/>
      <c r="V185" s="67"/>
    </row>
    <row r="186" spans="2:22" s="66" customFormat="1" x14ac:dyDescent="0.2">
      <c r="B186" s="60"/>
      <c r="C186" s="60"/>
      <c r="E186" s="62"/>
      <c r="F186" s="63"/>
      <c r="G186" s="64"/>
      <c r="H186" s="64"/>
      <c r="O186" s="64"/>
      <c r="P186" s="64"/>
      <c r="Q186" s="63"/>
      <c r="R186" s="63"/>
      <c r="U186" s="67"/>
      <c r="V186" s="67"/>
    </row>
    <row r="187" spans="2:22" s="66" customFormat="1" x14ac:dyDescent="0.2">
      <c r="B187" s="60"/>
      <c r="C187" s="60"/>
      <c r="E187" s="62"/>
      <c r="F187" s="63"/>
      <c r="G187" s="64"/>
      <c r="H187" s="64"/>
      <c r="O187" s="64"/>
      <c r="P187" s="64"/>
      <c r="Q187" s="63"/>
      <c r="R187" s="63"/>
      <c r="U187" s="67"/>
      <c r="V187" s="67"/>
    </row>
    <row r="188" spans="2:22" s="66" customFormat="1" x14ac:dyDescent="0.2">
      <c r="B188" s="60"/>
      <c r="C188" s="60"/>
      <c r="E188" s="62"/>
      <c r="F188" s="63"/>
      <c r="G188" s="64"/>
      <c r="H188" s="64"/>
      <c r="O188" s="64"/>
      <c r="P188" s="64"/>
      <c r="Q188" s="63"/>
      <c r="R188" s="63"/>
      <c r="U188" s="67"/>
      <c r="V188" s="67"/>
    </row>
    <row r="189" spans="2:22" s="66" customFormat="1" x14ac:dyDescent="0.2">
      <c r="B189" s="60"/>
      <c r="C189" s="60"/>
      <c r="E189" s="62"/>
      <c r="F189" s="63"/>
      <c r="G189" s="64"/>
      <c r="H189" s="64"/>
      <c r="O189" s="64"/>
      <c r="P189" s="64"/>
      <c r="Q189" s="63"/>
      <c r="R189" s="63"/>
      <c r="U189" s="67"/>
      <c r="V189" s="67"/>
    </row>
    <row r="190" spans="2:22" s="66" customFormat="1" x14ac:dyDescent="0.2">
      <c r="B190" s="60"/>
      <c r="C190" s="60"/>
      <c r="E190" s="62"/>
      <c r="F190" s="63"/>
      <c r="G190" s="64"/>
      <c r="H190" s="64"/>
      <c r="O190" s="64"/>
      <c r="P190" s="64"/>
      <c r="Q190" s="63"/>
      <c r="R190" s="63"/>
      <c r="U190" s="67"/>
      <c r="V190" s="67"/>
    </row>
    <row r="191" spans="2:22" s="66" customFormat="1" x14ac:dyDescent="0.2">
      <c r="B191" s="60"/>
      <c r="C191" s="60"/>
      <c r="E191" s="62"/>
      <c r="F191" s="63"/>
      <c r="G191" s="64"/>
      <c r="H191" s="64"/>
      <c r="O191" s="64"/>
      <c r="P191" s="64"/>
      <c r="Q191" s="63"/>
      <c r="R191" s="63"/>
      <c r="U191" s="67"/>
      <c r="V191" s="67"/>
    </row>
    <row r="192" spans="2:22" s="66" customFormat="1" x14ac:dyDescent="0.2">
      <c r="B192" s="60"/>
      <c r="C192" s="60"/>
      <c r="E192" s="62"/>
      <c r="F192" s="63"/>
      <c r="G192" s="64"/>
      <c r="H192" s="64"/>
      <c r="O192" s="64"/>
      <c r="P192" s="64"/>
      <c r="Q192" s="63"/>
      <c r="R192" s="63"/>
      <c r="U192" s="67"/>
      <c r="V192" s="67"/>
    </row>
    <row r="193" spans="2:22" s="66" customFormat="1" x14ac:dyDescent="0.2">
      <c r="B193" s="60"/>
      <c r="C193" s="60"/>
      <c r="E193" s="62"/>
      <c r="F193" s="63"/>
      <c r="G193" s="64"/>
      <c r="H193" s="64"/>
      <c r="O193" s="64"/>
      <c r="P193" s="64"/>
      <c r="Q193" s="63"/>
      <c r="R193" s="63"/>
      <c r="U193" s="67"/>
      <c r="V193" s="67"/>
    </row>
    <row r="194" spans="2:22" s="66" customFormat="1" x14ac:dyDescent="0.2">
      <c r="B194" s="60"/>
      <c r="C194" s="60"/>
      <c r="E194" s="62"/>
      <c r="F194" s="63"/>
      <c r="G194" s="64"/>
      <c r="H194" s="64"/>
      <c r="O194" s="64"/>
      <c r="P194" s="64"/>
      <c r="Q194" s="63"/>
      <c r="R194" s="63"/>
      <c r="U194" s="67"/>
      <c r="V194" s="67"/>
    </row>
    <row r="195" spans="2:22" s="66" customFormat="1" x14ac:dyDescent="0.2">
      <c r="B195" s="60"/>
      <c r="C195" s="60"/>
      <c r="E195" s="62"/>
      <c r="F195" s="63"/>
      <c r="G195" s="64"/>
      <c r="H195" s="64"/>
      <c r="O195" s="64"/>
      <c r="P195" s="64"/>
      <c r="Q195" s="63"/>
      <c r="R195" s="63"/>
      <c r="U195" s="67"/>
      <c r="V195" s="67"/>
    </row>
    <row r="196" spans="2:22" s="66" customFormat="1" x14ac:dyDescent="0.2"/>
    <row r="197" spans="2:22" s="66" customFormat="1" x14ac:dyDescent="0.2"/>
    <row r="198" spans="2:22" s="66" customFormat="1" x14ac:dyDescent="0.2"/>
    <row r="199" spans="2:22" s="66" customFormat="1" x14ac:dyDescent="0.2"/>
    <row r="200" spans="2:22" s="66" customFormat="1" x14ac:dyDescent="0.2"/>
    <row r="201" spans="2:22" s="66" customFormat="1" x14ac:dyDescent="0.2"/>
    <row r="202" spans="2:22" s="66" customFormat="1" x14ac:dyDescent="0.2"/>
    <row r="203" spans="2:22" s="66" customFormat="1" x14ac:dyDescent="0.2"/>
    <row r="204" spans="2:22" s="66" customFormat="1" x14ac:dyDescent="0.2"/>
    <row r="205" spans="2:22" s="66" customFormat="1" x14ac:dyDescent="0.2"/>
    <row r="206" spans="2:22" s="66" customFormat="1" x14ac:dyDescent="0.2"/>
    <row r="207" spans="2:22" s="66" customFormat="1" x14ac:dyDescent="0.2"/>
    <row r="208" spans="2:22" s="66" customFormat="1" x14ac:dyDescent="0.2"/>
    <row r="209" s="66" customFormat="1" x14ac:dyDescent="0.2"/>
    <row r="210" s="66" customFormat="1" x14ac:dyDescent="0.2"/>
    <row r="211" s="66" customFormat="1" x14ac:dyDescent="0.2"/>
    <row r="212" s="66" customFormat="1" x14ac:dyDescent="0.2"/>
    <row r="213" s="66" customFormat="1" x14ac:dyDescent="0.2"/>
    <row r="214" s="66" customFormat="1" x14ac:dyDescent="0.2"/>
    <row r="215" s="66" customFormat="1" x14ac:dyDescent="0.2"/>
    <row r="216" s="66" customFormat="1" x14ac:dyDescent="0.2"/>
    <row r="217" s="66" customFormat="1" x14ac:dyDescent="0.2"/>
    <row r="218" s="66" customFormat="1" x14ac:dyDescent="0.2"/>
    <row r="219" s="66" customFormat="1" x14ac:dyDescent="0.2"/>
    <row r="220" s="66" customFormat="1" x14ac:dyDescent="0.2"/>
    <row r="221" s="66" customFormat="1" x14ac:dyDescent="0.2"/>
    <row r="222" s="66" customFormat="1" x14ac:dyDescent="0.2"/>
    <row r="223" s="66" customFormat="1" x14ac:dyDescent="0.2"/>
    <row r="224" s="66" customFormat="1" x14ac:dyDescent="0.2"/>
    <row r="225" s="66" customFormat="1" x14ac:dyDescent="0.2"/>
    <row r="226" s="66" customFormat="1" x14ac:dyDescent="0.2"/>
    <row r="227" s="66" customFormat="1" x14ac:dyDescent="0.2"/>
    <row r="228" s="66" customFormat="1" x14ac:dyDescent="0.2"/>
    <row r="229" s="66" customFormat="1" x14ac:dyDescent="0.2"/>
    <row r="230" s="66" customFormat="1" x14ac:dyDescent="0.2"/>
    <row r="231" s="66" customFormat="1" x14ac:dyDescent="0.2"/>
    <row r="232" s="66" customFormat="1" x14ac:dyDescent="0.2"/>
    <row r="233" s="66" customFormat="1" x14ac:dyDescent="0.2"/>
    <row r="234" s="66" customFormat="1" x14ac:dyDescent="0.2"/>
    <row r="235" s="66" customFormat="1" x14ac:dyDescent="0.2"/>
    <row r="236" s="66" customFormat="1" x14ac:dyDescent="0.2"/>
    <row r="237" s="66" customFormat="1" x14ac:dyDescent="0.2"/>
    <row r="238" s="66" customFormat="1" x14ac:dyDescent="0.2"/>
    <row r="239" s="66" customFormat="1" x14ac:dyDescent="0.2"/>
    <row r="240" s="66" customFormat="1" x14ac:dyDescent="0.2"/>
    <row r="241" s="66" customFormat="1" x14ac:dyDescent="0.2"/>
    <row r="242" s="66" customFormat="1" x14ac:dyDescent="0.2"/>
    <row r="243" s="66" customFormat="1" x14ac:dyDescent="0.2"/>
    <row r="244" s="66" customFormat="1" x14ac:dyDescent="0.2"/>
    <row r="245" s="66" customFormat="1" x14ac:dyDescent="0.2"/>
    <row r="246" s="66" customFormat="1" x14ac:dyDescent="0.2"/>
    <row r="247" s="66" customFormat="1" x14ac:dyDescent="0.2"/>
    <row r="248" s="66" customFormat="1" x14ac:dyDescent="0.2"/>
    <row r="249" s="66" customFormat="1" x14ac:dyDescent="0.2"/>
    <row r="250" s="66" customFormat="1" x14ac:dyDescent="0.2"/>
    <row r="251" s="66" customFormat="1" x14ac:dyDescent="0.2"/>
    <row r="252" s="66" customFormat="1" x14ac:dyDescent="0.2"/>
    <row r="253" s="66" customFormat="1" x14ac:dyDescent="0.2"/>
    <row r="254" s="66" customFormat="1" x14ac:dyDescent="0.2"/>
    <row r="255" s="66" customFormat="1" x14ac:dyDescent="0.2"/>
    <row r="256" s="66" customFormat="1" x14ac:dyDescent="0.2"/>
    <row r="257" s="66" customFormat="1" x14ac:dyDescent="0.2"/>
    <row r="258" s="66" customFormat="1" x14ac:dyDescent="0.2"/>
    <row r="259" s="66" customFormat="1" x14ac:dyDescent="0.2"/>
    <row r="260" s="66" customFormat="1" x14ac:dyDescent="0.2"/>
    <row r="261" s="66" customFormat="1" x14ac:dyDescent="0.2"/>
    <row r="262" s="66" customFormat="1" x14ac:dyDescent="0.2"/>
    <row r="263" s="66" customFormat="1" x14ac:dyDescent="0.2"/>
    <row r="264" s="66" customFormat="1" x14ac:dyDescent="0.2"/>
    <row r="265" s="66" customFormat="1" x14ac:dyDescent="0.2"/>
    <row r="266" s="66" customFormat="1" x14ac:dyDescent="0.2"/>
    <row r="267" s="66" customFormat="1" x14ac:dyDescent="0.2"/>
    <row r="268" s="66" customFormat="1" x14ac:dyDescent="0.2"/>
    <row r="269" s="66" customFormat="1" x14ac:dyDescent="0.2"/>
    <row r="270" s="66" customFormat="1" x14ac:dyDescent="0.2"/>
    <row r="271" s="66" customFormat="1" x14ac:dyDescent="0.2"/>
    <row r="272" s="66" customFormat="1" x14ac:dyDescent="0.2"/>
    <row r="273" s="66" customFormat="1" x14ac:dyDescent="0.2"/>
    <row r="274" s="66" customFormat="1" x14ac:dyDescent="0.2"/>
    <row r="275" s="66" customFormat="1" x14ac:dyDescent="0.2"/>
    <row r="276" s="66" customFormat="1" x14ac:dyDescent="0.2"/>
    <row r="277" s="66" customFormat="1" x14ac:dyDescent="0.2"/>
    <row r="278" s="66" customFormat="1" x14ac:dyDescent="0.2"/>
    <row r="279" s="66" customFormat="1" x14ac:dyDescent="0.2"/>
    <row r="280" s="66" customFormat="1" x14ac:dyDescent="0.2"/>
    <row r="281" s="66" customFormat="1" x14ac:dyDescent="0.2"/>
    <row r="282" s="66" customFormat="1" x14ac:dyDescent="0.2"/>
    <row r="283" s="66" customFormat="1" x14ac:dyDescent="0.2"/>
    <row r="284" s="66" customFormat="1" x14ac:dyDescent="0.2"/>
    <row r="285" s="66" customFormat="1" x14ac:dyDescent="0.2"/>
    <row r="286" s="66" customFormat="1" x14ac:dyDescent="0.2"/>
    <row r="287" s="66" customFormat="1" x14ac:dyDescent="0.2"/>
    <row r="288" s="66" customFormat="1" x14ac:dyDescent="0.2"/>
    <row r="289" s="66" customFormat="1" x14ac:dyDescent="0.2"/>
    <row r="290" s="66" customFormat="1" x14ac:dyDescent="0.2"/>
    <row r="291" s="66" customFormat="1" x14ac:dyDescent="0.2"/>
    <row r="292" s="66" customFormat="1" x14ac:dyDescent="0.2"/>
    <row r="293" s="66" customFormat="1" x14ac:dyDescent="0.2"/>
    <row r="294" s="66" customFormat="1" x14ac:dyDescent="0.2"/>
    <row r="295" s="66" customFormat="1" x14ac:dyDescent="0.2"/>
    <row r="296" s="66" customFormat="1" x14ac:dyDescent="0.2"/>
    <row r="297" s="66" customFormat="1" x14ac:dyDescent="0.2"/>
    <row r="298" s="66" customFormat="1" x14ac:dyDescent="0.2"/>
    <row r="299" s="66" customFormat="1" x14ac:dyDescent="0.2"/>
    <row r="300" s="66" customFormat="1" x14ac:dyDescent="0.2"/>
    <row r="301" s="66" customFormat="1" x14ac:dyDescent="0.2"/>
    <row r="302" s="66" customFormat="1" x14ac:dyDescent="0.2"/>
    <row r="303" s="66" customFormat="1" x14ac:dyDescent="0.2"/>
    <row r="304" s="66" customFormat="1" x14ac:dyDescent="0.2"/>
    <row r="305" s="66" customFormat="1" x14ac:dyDescent="0.2"/>
    <row r="306" s="66" customFormat="1" x14ac:dyDescent="0.2"/>
    <row r="307" s="66" customFormat="1" x14ac:dyDescent="0.2"/>
    <row r="308" s="66" customFormat="1" x14ac:dyDescent="0.2"/>
    <row r="309" s="66" customFormat="1" x14ac:dyDescent="0.2"/>
    <row r="310" s="66" customFormat="1" x14ac:dyDescent="0.2"/>
    <row r="311" s="66" customFormat="1" x14ac:dyDescent="0.2"/>
    <row r="312" s="66" customFormat="1" x14ac:dyDescent="0.2"/>
    <row r="313" s="66" customFormat="1" x14ac:dyDescent="0.2"/>
    <row r="314" s="66" customFormat="1" x14ac:dyDescent="0.2"/>
    <row r="315" s="66" customFormat="1" x14ac:dyDescent="0.2"/>
    <row r="316" s="66" customFormat="1" x14ac:dyDescent="0.2"/>
    <row r="317" s="66" customFormat="1" x14ac:dyDescent="0.2"/>
    <row r="318" s="66" customFormat="1" x14ac:dyDescent="0.2"/>
    <row r="319" s="66" customFormat="1" x14ac:dyDescent="0.2"/>
    <row r="320" s="66" customFormat="1" x14ac:dyDescent="0.2"/>
    <row r="321" s="66" customFormat="1" x14ac:dyDescent="0.2"/>
    <row r="322" s="66" customFormat="1" x14ac:dyDescent="0.2"/>
    <row r="323" s="66" customFormat="1" x14ac:dyDescent="0.2"/>
    <row r="324" s="66" customFormat="1" x14ac:dyDescent="0.2"/>
    <row r="325" s="66" customFormat="1" x14ac:dyDescent="0.2"/>
    <row r="326" s="66" customFormat="1" x14ac:dyDescent="0.2"/>
    <row r="327" s="66" customFormat="1" x14ac:dyDescent="0.2"/>
    <row r="328" s="66" customFormat="1" x14ac:dyDescent="0.2"/>
    <row r="329" s="66" customFormat="1" x14ac:dyDescent="0.2"/>
    <row r="330" s="66" customFormat="1" x14ac:dyDescent="0.2"/>
    <row r="331" s="66" customFormat="1" x14ac:dyDescent="0.2"/>
    <row r="332" s="66" customFormat="1" x14ac:dyDescent="0.2"/>
    <row r="333" s="66" customFormat="1" x14ac:dyDescent="0.2"/>
    <row r="334" s="66" customFormat="1" x14ac:dyDescent="0.2"/>
    <row r="335" s="66" customFormat="1" x14ac:dyDescent="0.2"/>
    <row r="336" s="66" customFormat="1" x14ac:dyDescent="0.2"/>
    <row r="337" s="66" customFormat="1" x14ac:dyDescent="0.2"/>
    <row r="338" s="66" customFormat="1" x14ac:dyDescent="0.2"/>
    <row r="339" s="66" customFormat="1" x14ac:dyDescent="0.2"/>
    <row r="340" s="66" customFormat="1" x14ac:dyDescent="0.2"/>
    <row r="341" s="66" customFormat="1" x14ac:dyDescent="0.2"/>
    <row r="342" s="66" customFormat="1" x14ac:dyDescent="0.2"/>
    <row r="343" s="66" customFormat="1" x14ac:dyDescent="0.2"/>
    <row r="344" s="66" customFormat="1" x14ac:dyDescent="0.2"/>
    <row r="345" s="66" customFormat="1" x14ac:dyDescent="0.2"/>
    <row r="346" s="66" customFormat="1" x14ac:dyDescent="0.2"/>
    <row r="347" s="66" customFormat="1" x14ac:dyDescent="0.2"/>
    <row r="348" s="66" customFormat="1" x14ac:dyDescent="0.2"/>
    <row r="349" s="66" customFormat="1" x14ac:dyDescent="0.2"/>
    <row r="350" s="66" customFormat="1" x14ac:dyDescent="0.2"/>
    <row r="351" s="66" customFormat="1" x14ac:dyDescent="0.2"/>
    <row r="352" s="66" customFormat="1" x14ac:dyDescent="0.2"/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Radiocrómicas</vt:lpstr>
      <vt:lpstr>EBT2 compositions</vt:lpstr>
      <vt:lpstr>Datos EBT3-unl</vt:lpstr>
      <vt:lpstr>sigmas-EBT3unl</vt:lpstr>
      <vt:lpstr>sigmas-EBT3</vt:lpstr>
      <vt:lpstr>sigmas-EBT2</vt:lpstr>
      <vt:lpstr>Datos EBT2</vt:lpstr>
      <vt:lpstr>Datos EBT3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2020-10-27T11:17:00Z</dcterms:created>
  <dcterms:modified xsi:type="dcterms:W3CDTF">2020-11-16T18:22:54Z</dcterms:modified>
</cp:coreProperties>
</file>