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 defaultThemeVersion="124226"/>
  <xr:revisionPtr revIDLastSave="0" documentId="13_ncr:1_{9D38E10B-FAB4-40A8-8BAE-E0A967CBE6EB}" xr6:coauthVersionLast="47" xr6:coauthVersionMax="47" xr10:uidLastSave="{00000000-0000-0000-0000-000000000000}"/>
  <bookViews>
    <workbookView xWindow="-120" yWindow="-120" windowWidth="29040" windowHeight="15720" tabRatio="972" xr2:uid="{00000000-000D-0000-FFFF-FFFF00000000}"/>
  </bookViews>
  <sheets>
    <sheet name="ΦΑΣΗ ΟΜΙΛΩΝ" sheetId="16" r:id="rId1"/>
    <sheet name="Φ.Α.-A+Β" sheetId="17" r:id="rId2"/>
    <sheet name="Φ.Α.-Γ+Δ" sheetId="19" r:id="rId3"/>
    <sheet name="Φ.Α.-Ε+Ζ" sheetId="41" r:id="rId4"/>
    <sheet name="Φ.Α.-ΣΤ+Η" sheetId="42" r:id="rId5"/>
    <sheet name="Φ.Α.-Θ" sheetId="44" r:id="rId6"/>
    <sheet name="ΠΡΟΚΡΙΜΑΤΙΚΑ 1-18" sheetId="27" r:id="rId7"/>
    <sheet name="Φ.Α. ΠΡΟΚΡ." sheetId="29" r:id="rId8"/>
    <sheet name="ΔΙΑΒΑΘΜΙΣΗ 19-28" sheetId="45" r:id="rId9"/>
    <sheet name="ΔΙΑΒΑΘΜΙΣΗ 13-19" sheetId="43" r:id="rId10"/>
    <sheet name="Φ.Α.-ΔΙΑΒΑΘ." sheetId="32" r:id="rId11"/>
  </sheets>
  <definedNames>
    <definedName name="_xlnm.Print_Area" localSheetId="7">'Φ.Α. ΠΡΟΚΡ.'!$A$1:$M$48</definedName>
    <definedName name="_xlnm.Print_Area" localSheetId="1">'Φ.Α.-A+Β'!$A$1:$K$48</definedName>
    <definedName name="_xlnm.Print_Area" localSheetId="2">'Φ.Α.-Γ+Δ'!#REF!</definedName>
    <definedName name="_xlnm.Print_Area" localSheetId="10">'Φ.Α.-ΔΙΑΒΑΘ.'!$A$1:$K$48</definedName>
    <definedName name="_xlnm.Print_Area" localSheetId="3">'Φ.Α.-Ε+Ζ'!#REF!</definedName>
    <definedName name="_xlnm.Print_Area" localSheetId="5">'Φ.Α.-Θ'!#REF!</definedName>
    <definedName name="_xlnm.Print_Area" localSheetId="4">'Φ.Α.-ΣΤ+Η'!#REF!</definedName>
  </definedNames>
  <calcPr calcId="191029"/>
</workbook>
</file>

<file path=xl/calcChain.xml><?xml version="1.0" encoding="utf-8"?>
<calcChain xmlns="http://schemas.openxmlformats.org/spreadsheetml/2006/main">
  <c r="W43" i="27" l="1"/>
  <c r="C13" i="29"/>
  <c r="C12" i="29"/>
  <c r="C4" i="29"/>
  <c r="U63" i="45"/>
  <c r="D45" i="27"/>
  <c r="O43" i="45"/>
  <c r="F10" i="27"/>
  <c r="F75" i="27"/>
  <c r="H76" i="27"/>
  <c r="S78" i="45"/>
  <c r="S68" i="45"/>
  <c r="S18" i="45"/>
  <c r="J14" i="45"/>
  <c r="J9" i="45"/>
  <c r="J11" i="45"/>
  <c r="J29" i="45"/>
  <c r="J59" i="45"/>
  <c r="J64" i="45"/>
  <c r="J76" i="45"/>
  <c r="L75" i="45" s="1"/>
  <c r="J74" i="45"/>
  <c r="J79" i="45"/>
  <c r="J69" i="45"/>
  <c r="J54" i="45"/>
  <c r="J49" i="45"/>
  <c r="J44" i="45"/>
  <c r="J39" i="45"/>
  <c r="J34" i="45"/>
  <c r="J24" i="45"/>
  <c r="J19" i="45"/>
  <c r="J4" i="45"/>
  <c r="J81" i="45"/>
  <c r="L80" i="45"/>
  <c r="W73" i="45" s="1"/>
  <c r="Y62" i="45" s="1"/>
  <c r="J71" i="45"/>
  <c r="L70" i="45" s="1"/>
  <c r="J66" i="45"/>
  <c r="L65" i="45"/>
  <c r="J61" i="45"/>
  <c r="J56" i="45"/>
  <c r="L55" i="45"/>
  <c r="O53" i="45" s="1"/>
  <c r="J51" i="45"/>
  <c r="L50" i="45" s="1"/>
  <c r="S48" i="45" s="1"/>
  <c r="J46" i="45"/>
  <c r="L45" i="45" s="1"/>
  <c r="J41" i="45"/>
  <c r="L40" i="45"/>
  <c r="S38" i="45" s="1"/>
  <c r="W33" i="45" s="1"/>
  <c r="Y22" i="45" s="1"/>
  <c r="J36" i="45"/>
  <c r="L35" i="45"/>
  <c r="O33" i="45" s="1"/>
  <c r="Q23" i="45" s="1"/>
  <c r="J31" i="45"/>
  <c r="J26" i="45"/>
  <c r="L25" i="45"/>
  <c r="J21" i="45"/>
  <c r="L20" i="45"/>
  <c r="J16" i="45"/>
  <c r="L15" i="45"/>
  <c r="O13" i="45" s="1"/>
  <c r="L10" i="45"/>
  <c r="S8" i="45" s="1"/>
  <c r="J6" i="45"/>
  <c r="L5" i="45" s="1"/>
  <c r="F58" i="16"/>
  <c r="H79" i="27"/>
  <c r="H74" i="27"/>
  <c r="H59" i="27"/>
  <c r="H54" i="27"/>
  <c r="H49" i="27"/>
  <c r="H44" i="27"/>
  <c r="H39" i="27"/>
  <c r="H34" i="27"/>
  <c r="H24" i="27"/>
  <c r="H71" i="27"/>
  <c r="H56" i="27"/>
  <c r="H51" i="27"/>
  <c r="J50" i="27" s="1"/>
  <c r="H36" i="27"/>
  <c r="H31" i="27"/>
  <c r="H21" i="27"/>
  <c r="H14" i="27"/>
  <c r="H16" i="27"/>
  <c r="H11" i="27"/>
  <c r="H81" i="27"/>
  <c r="H66" i="27"/>
  <c r="S63" i="27"/>
  <c r="H61" i="27"/>
  <c r="H46" i="27"/>
  <c r="C45" i="44"/>
  <c r="C44" i="44"/>
  <c r="C37" i="44"/>
  <c r="C36" i="44"/>
  <c r="C29" i="44"/>
  <c r="C28" i="44"/>
  <c r="C21" i="44"/>
  <c r="C20" i="44"/>
  <c r="C13" i="44"/>
  <c r="C12" i="44"/>
  <c r="C5" i="44"/>
  <c r="C4" i="44"/>
  <c r="C45" i="42"/>
  <c r="C44" i="42"/>
  <c r="C37" i="42"/>
  <c r="C36" i="42"/>
  <c r="C29" i="42"/>
  <c r="C28" i="42"/>
  <c r="H41" i="44"/>
  <c r="G41" i="44"/>
  <c r="D41" i="44"/>
  <c r="B41" i="44"/>
  <c r="H33" i="44"/>
  <c r="G33" i="44"/>
  <c r="D33" i="44"/>
  <c r="B33" i="44"/>
  <c r="H25" i="44"/>
  <c r="G25" i="44"/>
  <c r="D25" i="44"/>
  <c r="B25" i="44"/>
  <c r="H17" i="44"/>
  <c r="G17" i="44"/>
  <c r="D17" i="44"/>
  <c r="B17" i="44"/>
  <c r="H9" i="44"/>
  <c r="G9" i="44"/>
  <c r="D9" i="44"/>
  <c r="B9" i="44"/>
  <c r="H1" i="44"/>
  <c r="G1" i="44"/>
  <c r="D1" i="44"/>
  <c r="B1" i="44"/>
  <c r="C45" i="41"/>
  <c r="C44" i="41"/>
  <c r="C37" i="41"/>
  <c r="C36" i="41"/>
  <c r="C29" i="41"/>
  <c r="C28" i="41"/>
  <c r="S23" i="27"/>
  <c r="H41" i="27"/>
  <c r="J35" i="43"/>
  <c r="H29" i="43"/>
  <c r="H16" i="43"/>
  <c r="H9" i="43"/>
  <c r="H26" i="43"/>
  <c r="H6" i="43"/>
  <c r="H26" i="27"/>
  <c r="L30" i="45" l="1"/>
  <c r="S28" i="45" s="1"/>
  <c r="U23" i="45" s="1"/>
  <c r="J80" i="27"/>
  <c r="Q78" i="27" s="1"/>
  <c r="U73" i="27" s="1"/>
  <c r="W62" i="27" s="1"/>
  <c r="J45" i="27"/>
  <c r="Q48" i="27" s="1"/>
  <c r="J55" i="27"/>
  <c r="J60" i="27"/>
  <c r="Q58" i="27" s="1"/>
  <c r="U53" i="27" s="1"/>
  <c r="W13" i="45"/>
  <c r="L60" i="45"/>
  <c r="S58" i="45" s="1"/>
  <c r="W53" i="45" s="1"/>
  <c r="O73" i="45"/>
  <c r="Q63" i="45" s="1"/>
  <c r="N63" i="45"/>
  <c r="N23" i="45"/>
  <c r="H41" i="42"/>
  <c r="G41" i="42"/>
  <c r="D41" i="42"/>
  <c r="B41" i="42"/>
  <c r="H33" i="42"/>
  <c r="G33" i="42"/>
  <c r="D33" i="42"/>
  <c r="B33" i="42"/>
  <c r="H25" i="42"/>
  <c r="G25" i="42"/>
  <c r="D25" i="42"/>
  <c r="B25" i="42"/>
  <c r="H17" i="42"/>
  <c r="G17" i="42"/>
  <c r="D17" i="42"/>
  <c r="B17" i="42"/>
  <c r="H9" i="42"/>
  <c r="G9" i="42"/>
  <c r="D9" i="42"/>
  <c r="B9" i="42"/>
  <c r="H1" i="42"/>
  <c r="G1" i="42"/>
  <c r="D1" i="42"/>
  <c r="B1" i="42"/>
  <c r="H41" i="41"/>
  <c r="G41" i="41"/>
  <c r="D41" i="41"/>
  <c r="B41" i="41"/>
  <c r="H33" i="41"/>
  <c r="G33" i="41"/>
  <c r="D33" i="41"/>
  <c r="B33" i="41"/>
  <c r="H25" i="41"/>
  <c r="G25" i="41"/>
  <c r="D25" i="41"/>
  <c r="B25" i="41"/>
  <c r="H17" i="41"/>
  <c r="G17" i="41"/>
  <c r="D17" i="41"/>
  <c r="B17" i="41"/>
  <c r="H9" i="41"/>
  <c r="G9" i="41"/>
  <c r="D9" i="41"/>
  <c r="B9" i="41"/>
  <c r="H1" i="41"/>
  <c r="G1" i="41"/>
  <c r="D1" i="41"/>
  <c r="B1" i="41"/>
  <c r="H41" i="17"/>
  <c r="H33" i="17"/>
  <c r="H25" i="17"/>
  <c r="G41" i="17"/>
  <c r="G33" i="17"/>
  <c r="G25" i="17"/>
  <c r="D41" i="17"/>
  <c r="D33" i="17"/>
  <c r="D25" i="17"/>
  <c r="B41" i="17"/>
  <c r="B33" i="17"/>
  <c r="B25" i="17"/>
  <c r="C5" i="29" l="1"/>
  <c r="Y43" i="27"/>
  <c r="M53" i="27"/>
  <c r="H41" i="32"/>
  <c r="G41" i="32"/>
  <c r="D41" i="32"/>
  <c r="B41" i="32"/>
  <c r="H33" i="32"/>
  <c r="G33" i="32"/>
  <c r="D33" i="32"/>
  <c r="B33" i="32"/>
  <c r="H25" i="32"/>
  <c r="G25" i="32"/>
  <c r="D25" i="32"/>
  <c r="B25" i="32"/>
  <c r="H17" i="32"/>
  <c r="G17" i="32"/>
  <c r="D17" i="32"/>
  <c r="B17" i="32"/>
  <c r="H9" i="32"/>
  <c r="G9" i="32"/>
  <c r="D9" i="32"/>
  <c r="B9" i="32"/>
  <c r="H1" i="32"/>
  <c r="G1" i="32"/>
  <c r="D1" i="32"/>
  <c r="B1" i="32"/>
  <c r="J41" i="29"/>
  <c r="I41" i="29"/>
  <c r="D41" i="29"/>
  <c r="B41" i="29"/>
  <c r="J33" i="29"/>
  <c r="I33" i="29"/>
  <c r="D33" i="29"/>
  <c r="B33" i="29"/>
  <c r="J25" i="29"/>
  <c r="I25" i="29"/>
  <c r="D25" i="29"/>
  <c r="B25" i="29"/>
  <c r="J17" i="29"/>
  <c r="I17" i="29"/>
  <c r="D17" i="29"/>
  <c r="B17" i="29"/>
  <c r="J9" i="29"/>
  <c r="I9" i="29"/>
  <c r="D9" i="29"/>
  <c r="B9" i="29"/>
  <c r="J1" i="29"/>
  <c r="I1" i="29"/>
  <c r="D1" i="29"/>
  <c r="B1" i="29"/>
  <c r="W86" i="16"/>
  <c r="W85" i="16"/>
  <c r="W84" i="16"/>
  <c r="W83" i="16"/>
  <c r="W79" i="16"/>
  <c r="W78" i="16"/>
  <c r="W77" i="16"/>
  <c r="W76" i="16"/>
  <c r="W72" i="16"/>
  <c r="W71" i="16"/>
  <c r="W70" i="16"/>
  <c r="W69" i="16"/>
  <c r="W65" i="16"/>
  <c r="W64" i="16"/>
  <c r="W63" i="16"/>
  <c r="W62" i="16"/>
  <c r="W58" i="16"/>
  <c r="W57" i="16"/>
  <c r="W56" i="16"/>
  <c r="H64" i="27" s="1"/>
  <c r="J65" i="27" s="1"/>
  <c r="W55" i="16"/>
  <c r="H19" i="27" s="1"/>
  <c r="W51" i="16"/>
  <c r="W50" i="16"/>
  <c r="W49" i="16"/>
  <c r="H29" i="27" s="1"/>
  <c r="W48" i="16"/>
  <c r="H69" i="27" s="1"/>
  <c r="J70" i="27" s="1"/>
  <c r="W30" i="16"/>
  <c r="W9" i="16"/>
  <c r="H6" i="27"/>
  <c r="Q68" i="27" l="1"/>
  <c r="M86" i="16"/>
  <c r="L86" i="16"/>
  <c r="M85" i="16"/>
  <c r="L85" i="16"/>
  <c r="M84" i="16"/>
  <c r="L84" i="16"/>
  <c r="M83" i="16"/>
  <c r="L83" i="16"/>
  <c r="M79" i="16"/>
  <c r="L79" i="16"/>
  <c r="M78" i="16"/>
  <c r="L78" i="16"/>
  <c r="M77" i="16"/>
  <c r="L77" i="16"/>
  <c r="M76" i="16"/>
  <c r="L76" i="16"/>
  <c r="H41" i="19" l="1"/>
  <c r="G41" i="19"/>
  <c r="D41" i="19"/>
  <c r="B41" i="19"/>
  <c r="H33" i="19"/>
  <c r="G33" i="19"/>
  <c r="D33" i="19"/>
  <c r="B33" i="19"/>
  <c r="H25" i="19"/>
  <c r="G25" i="19"/>
  <c r="D25" i="19"/>
  <c r="B25" i="19"/>
  <c r="H17" i="19"/>
  <c r="G17" i="19"/>
  <c r="D17" i="19"/>
  <c r="B17" i="19"/>
  <c r="H9" i="19"/>
  <c r="G9" i="19"/>
  <c r="D9" i="19"/>
  <c r="B9" i="19"/>
  <c r="H1" i="19"/>
  <c r="G1" i="19"/>
  <c r="D1" i="19"/>
  <c r="B1" i="19"/>
  <c r="H17" i="17"/>
  <c r="G17" i="17"/>
  <c r="D17" i="17"/>
  <c r="B17" i="17"/>
  <c r="H9" i="17"/>
  <c r="G9" i="17"/>
  <c r="D9" i="17"/>
  <c r="B9" i="17"/>
  <c r="B1" i="17"/>
  <c r="D1" i="17"/>
  <c r="G1" i="17"/>
  <c r="H1" i="17"/>
  <c r="M72" i="16"/>
  <c r="L72" i="16"/>
  <c r="M71" i="16"/>
  <c r="L71" i="16"/>
  <c r="M70" i="16"/>
  <c r="L70" i="16"/>
  <c r="M69" i="16"/>
  <c r="L69" i="16"/>
  <c r="M65" i="16"/>
  <c r="L65" i="16"/>
  <c r="M64" i="16"/>
  <c r="L64" i="16"/>
  <c r="M63" i="16"/>
  <c r="L63" i="16"/>
  <c r="M62" i="16"/>
  <c r="L62" i="16"/>
  <c r="M58" i="16"/>
  <c r="L58" i="16"/>
  <c r="M57" i="16"/>
  <c r="L57" i="16"/>
  <c r="M56" i="16"/>
  <c r="L56" i="16"/>
  <c r="M55" i="16"/>
  <c r="L55" i="16"/>
  <c r="M51" i="16"/>
  <c r="L51" i="16"/>
  <c r="M50" i="16"/>
  <c r="L50" i="16"/>
  <c r="M49" i="16"/>
  <c r="L49" i="16"/>
  <c r="M48" i="16"/>
  <c r="L48" i="16"/>
  <c r="M44" i="16"/>
  <c r="L44" i="16"/>
  <c r="M43" i="16"/>
  <c r="L43" i="16"/>
  <c r="M42" i="16"/>
  <c r="L42" i="16"/>
  <c r="M41" i="16"/>
  <c r="L41" i="16"/>
  <c r="M37" i="16"/>
  <c r="L37" i="16"/>
  <c r="M36" i="16"/>
  <c r="L36" i="16"/>
  <c r="M35" i="16"/>
  <c r="L35" i="16"/>
  <c r="M34" i="16"/>
  <c r="L34" i="16"/>
  <c r="M30" i="16"/>
  <c r="L30" i="16"/>
  <c r="M29" i="16"/>
  <c r="L29" i="16"/>
  <c r="M28" i="16"/>
  <c r="L28" i="16"/>
  <c r="M27" i="16"/>
  <c r="L27" i="16"/>
  <c r="M23" i="16"/>
  <c r="L23" i="16"/>
  <c r="M22" i="16"/>
  <c r="L22" i="16"/>
  <c r="M21" i="16"/>
  <c r="L21" i="16"/>
  <c r="M20" i="16"/>
  <c r="L20" i="16"/>
  <c r="M16" i="16"/>
  <c r="L16" i="16"/>
  <c r="M15" i="16"/>
  <c r="L15" i="16"/>
  <c r="M14" i="16"/>
  <c r="L14" i="16"/>
  <c r="M13" i="16"/>
  <c r="L13" i="16"/>
  <c r="B46" i="16"/>
  <c r="M9" i="16"/>
  <c r="M8" i="16"/>
  <c r="M6" i="16"/>
  <c r="M7" i="16"/>
  <c r="L7" i="16"/>
  <c r="L8" i="16"/>
  <c r="L9" i="16"/>
  <c r="L6" i="16"/>
  <c r="I26" i="16" l="1"/>
  <c r="C37" i="19" s="1"/>
  <c r="H26" i="16"/>
  <c r="C29" i="19" s="1"/>
  <c r="G26" i="16"/>
  <c r="C45" i="19" s="1"/>
  <c r="H33" i="16"/>
  <c r="J33" i="16"/>
  <c r="G33" i="16"/>
  <c r="I33" i="16"/>
  <c r="F79" i="16"/>
  <c r="F72" i="16"/>
  <c r="F23" i="16"/>
  <c r="W23" i="16" s="1"/>
  <c r="F65" i="16"/>
  <c r="J12" i="16"/>
  <c r="F16" i="16"/>
  <c r="W16" i="16" s="1"/>
  <c r="F30" i="16"/>
  <c r="F44" i="16"/>
  <c r="J40" i="16"/>
  <c r="J19" i="16"/>
  <c r="J47" i="16"/>
  <c r="J5" i="16"/>
  <c r="F37" i="16"/>
  <c r="J26" i="16"/>
  <c r="F51" i="16"/>
  <c r="F9" i="16"/>
  <c r="F86" i="16"/>
  <c r="G82" i="16"/>
  <c r="I40" i="16"/>
  <c r="F71" i="16"/>
  <c r="F21" i="16"/>
  <c r="F85" i="16"/>
  <c r="F28" i="16"/>
  <c r="I75" i="16"/>
  <c r="F57" i="16"/>
  <c r="F35" i="16"/>
  <c r="C12" i="41" s="1"/>
  <c r="I68" i="16"/>
  <c r="F49" i="16"/>
  <c r="H68" i="16"/>
  <c r="F36" i="16"/>
  <c r="C20" i="41" s="1"/>
  <c r="I5" i="16"/>
  <c r="H75" i="16"/>
  <c r="F50" i="16"/>
  <c r="F42" i="16"/>
  <c r="F43" i="16"/>
  <c r="I61" i="16"/>
  <c r="I19" i="16"/>
  <c r="C13" i="19" s="1"/>
  <c r="F29" i="16"/>
  <c r="F63" i="16"/>
  <c r="H61" i="16"/>
  <c r="H19" i="16"/>
  <c r="F22" i="16"/>
  <c r="W22" i="16" s="1"/>
  <c r="H24" i="43" s="1"/>
  <c r="J25" i="43" s="1"/>
  <c r="F70" i="16"/>
  <c r="F15" i="16"/>
  <c r="I47" i="16"/>
  <c r="H47" i="16"/>
  <c r="J75" i="16"/>
  <c r="F84" i="16"/>
  <c r="F56" i="16"/>
  <c r="I54" i="16"/>
  <c r="F77" i="16"/>
  <c r="I82" i="16"/>
  <c r="F14" i="16"/>
  <c r="I12" i="16"/>
  <c r="C37" i="17" s="1"/>
  <c r="H5" i="16"/>
  <c r="F64" i="16"/>
  <c r="J82" i="16"/>
  <c r="H54" i="16"/>
  <c r="H12" i="16"/>
  <c r="C29" i="17" s="1"/>
  <c r="F8" i="16"/>
  <c r="F78" i="16"/>
  <c r="F7" i="16"/>
  <c r="H82" i="16"/>
  <c r="H40" i="16"/>
  <c r="G75" i="16"/>
  <c r="F83" i="16"/>
  <c r="F76" i="16"/>
  <c r="G19" i="16"/>
  <c r="J68" i="16"/>
  <c r="G54" i="16"/>
  <c r="J54" i="16"/>
  <c r="G61" i="16"/>
  <c r="J61" i="16"/>
  <c r="G40" i="16"/>
  <c r="G47" i="16"/>
  <c r="G68" i="16"/>
  <c r="F69" i="16"/>
  <c r="F41" i="16"/>
  <c r="F48" i="16"/>
  <c r="F34" i="16"/>
  <c r="C4" i="41" s="1"/>
  <c r="F55" i="16"/>
  <c r="F62" i="16"/>
  <c r="F27" i="16"/>
  <c r="C28" i="19" s="1"/>
  <c r="F20" i="16"/>
  <c r="W20" i="16" s="1"/>
  <c r="J25" i="27" s="1"/>
  <c r="W41" i="16" l="1"/>
  <c r="C4" i="42"/>
  <c r="W42" i="16"/>
  <c r="C12" i="42"/>
  <c r="W44" i="16"/>
  <c r="H11" i="43" s="1"/>
  <c r="J10" i="43" s="1"/>
  <c r="C20" i="42"/>
  <c r="C21" i="42"/>
  <c r="C13" i="42"/>
  <c r="W43" i="16"/>
  <c r="H31" i="43" s="1"/>
  <c r="J30" i="43" s="1"/>
  <c r="C5" i="42"/>
  <c r="W37" i="16"/>
  <c r="H34" i="43" s="1"/>
  <c r="W28" i="16"/>
  <c r="C36" i="19"/>
  <c r="C13" i="41"/>
  <c r="W29" i="16"/>
  <c r="H19" i="43" s="1"/>
  <c r="C44" i="19"/>
  <c r="C21" i="41"/>
  <c r="C5" i="41"/>
  <c r="W15" i="16"/>
  <c r="H39" i="43" s="1"/>
  <c r="C44" i="17"/>
  <c r="W27" i="16"/>
  <c r="W14" i="16"/>
  <c r="H9" i="27" s="1"/>
  <c r="C36" i="17"/>
  <c r="W36" i="16"/>
  <c r="H14" i="43" s="1"/>
  <c r="J15" i="43" s="1"/>
  <c r="F15" i="43" s="1"/>
  <c r="W35" i="16"/>
  <c r="W34" i="16"/>
  <c r="P49" i="16"/>
  <c r="O49" i="16"/>
  <c r="P48" i="16"/>
  <c r="O48" i="16"/>
  <c r="P51" i="16"/>
  <c r="O51" i="16"/>
  <c r="P50" i="16"/>
  <c r="O50" i="16"/>
  <c r="P37" i="16"/>
  <c r="O37" i="16"/>
  <c r="P36" i="16"/>
  <c r="O36" i="16"/>
  <c r="P35" i="16"/>
  <c r="O35" i="16"/>
  <c r="P34" i="16"/>
  <c r="O34" i="16"/>
  <c r="P23" i="16"/>
  <c r="O23" i="16"/>
  <c r="P22" i="16"/>
  <c r="O22" i="16"/>
  <c r="P21" i="16"/>
  <c r="P20" i="16"/>
  <c r="O20" i="16"/>
  <c r="O21" i="16"/>
  <c r="P65" i="16"/>
  <c r="O65" i="16"/>
  <c r="P64" i="16"/>
  <c r="O64" i="16"/>
  <c r="P63" i="16"/>
  <c r="O63" i="16"/>
  <c r="O62" i="16"/>
  <c r="P62" i="16"/>
  <c r="O16" i="16"/>
  <c r="P16" i="16"/>
  <c r="P15" i="16"/>
  <c r="O15" i="16"/>
  <c r="P14" i="16"/>
  <c r="O14" i="16"/>
  <c r="O13" i="16"/>
  <c r="P13" i="16"/>
  <c r="P70" i="16"/>
  <c r="O70" i="16"/>
  <c r="P69" i="16"/>
  <c r="O69" i="16"/>
  <c r="P72" i="16"/>
  <c r="O72" i="16"/>
  <c r="P71" i="16"/>
  <c r="O71" i="16"/>
  <c r="P28" i="16"/>
  <c r="O28" i="16"/>
  <c r="P27" i="16"/>
  <c r="O27" i="16"/>
  <c r="P30" i="16"/>
  <c r="O30" i="16"/>
  <c r="P29" i="16"/>
  <c r="O29" i="16"/>
  <c r="P58" i="16"/>
  <c r="O58" i="16"/>
  <c r="P57" i="16"/>
  <c r="O57" i="16"/>
  <c r="P56" i="16"/>
  <c r="P55" i="16"/>
  <c r="O55" i="16"/>
  <c r="O56" i="16"/>
  <c r="P44" i="16"/>
  <c r="P43" i="16"/>
  <c r="O43" i="16"/>
  <c r="P42" i="16"/>
  <c r="O41" i="16"/>
  <c r="O44" i="16"/>
  <c r="O42" i="16"/>
  <c r="P41" i="16"/>
  <c r="P86" i="16"/>
  <c r="O86" i="16"/>
  <c r="P85" i="16"/>
  <c r="O85" i="16"/>
  <c r="P84" i="16"/>
  <c r="O83" i="16"/>
  <c r="O84" i="16"/>
  <c r="P83" i="16"/>
  <c r="P79" i="16"/>
  <c r="O79" i="16"/>
  <c r="P78" i="16"/>
  <c r="O78" i="16"/>
  <c r="O77" i="16"/>
  <c r="P77" i="16"/>
  <c r="P76" i="16"/>
  <c r="O76" i="16"/>
  <c r="P7" i="16"/>
  <c r="O7" i="16"/>
  <c r="P6" i="16"/>
  <c r="O6" i="16"/>
  <c r="P9" i="16"/>
  <c r="O9" i="16"/>
  <c r="P8" i="16"/>
  <c r="O8" i="16"/>
  <c r="C12" i="17"/>
  <c r="W7" i="16"/>
  <c r="J75" i="27" s="1"/>
  <c r="W8" i="16"/>
  <c r="H4" i="43" s="1"/>
  <c r="J5" i="43" s="1"/>
  <c r="C13" i="17"/>
  <c r="C12" i="19"/>
  <c r="W21" i="16"/>
  <c r="C21" i="19"/>
  <c r="C20" i="19"/>
  <c r="C20" i="17"/>
  <c r="C4" i="19"/>
  <c r="C5" i="19"/>
  <c r="C5" i="17"/>
  <c r="L63" i="27" l="1"/>
  <c r="M73" i="27"/>
  <c r="O63" i="27" s="1"/>
  <c r="H21" i="43"/>
  <c r="J20" i="43" s="1"/>
  <c r="L18" i="43" s="1"/>
  <c r="N13" i="43" s="1"/>
  <c r="J35" i="27"/>
  <c r="C30" i="29"/>
  <c r="L28" i="43"/>
  <c r="F30" i="43"/>
  <c r="J15" i="27"/>
  <c r="H41" i="43"/>
  <c r="J40" i="43" s="1"/>
  <c r="L38" i="43" s="1"/>
  <c r="J30" i="27"/>
  <c r="J10" i="27"/>
  <c r="R64" i="16"/>
  <c r="R50" i="16"/>
  <c r="R29" i="16"/>
  <c r="R57" i="16"/>
  <c r="R15" i="16"/>
  <c r="R36" i="16"/>
  <c r="R22" i="16"/>
  <c r="R43" i="16"/>
  <c r="R21" i="16"/>
  <c r="R77" i="16"/>
  <c r="R76" i="16"/>
  <c r="R78" i="16"/>
  <c r="R79" i="16"/>
  <c r="R84" i="16"/>
  <c r="R85" i="16"/>
  <c r="R83" i="16"/>
  <c r="R86" i="16"/>
  <c r="R34" i="16"/>
  <c r="R37" i="16"/>
  <c r="R71" i="16"/>
  <c r="R70" i="16"/>
  <c r="R41" i="16"/>
  <c r="R63" i="16"/>
  <c r="R62" i="16"/>
  <c r="R30" i="16"/>
  <c r="R14" i="16"/>
  <c r="R28" i="16"/>
  <c r="R72" i="16"/>
  <c r="R65" i="16"/>
  <c r="R55" i="16"/>
  <c r="R56" i="16"/>
  <c r="R58" i="16"/>
  <c r="R51" i="16"/>
  <c r="R44" i="16"/>
  <c r="R48" i="16"/>
  <c r="R27" i="16"/>
  <c r="R42" i="16"/>
  <c r="R35" i="16"/>
  <c r="R49" i="16"/>
  <c r="R69" i="16"/>
  <c r="R23" i="16"/>
  <c r="R13" i="16"/>
  <c r="R16" i="16"/>
  <c r="R20" i="16"/>
  <c r="Q28" i="27" l="1"/>
  <c r="M33" i="27"/>
  <c r="O23" i="27" s="1"/>
  <c r="N33" i="43"/>
  <c r="M13" i="27"/>
  <c r="L23" i="27"/>
  <c r="G12" i="16"/>
  <c r="C45" i="17" s="1"/>
  <c r="F13" i="16"/>
  <c r="G5" i="16"/>
  <c r="F6" i="16"/>
  <c r="W13" i="16" l="1"/>
  <c r="J40" i="27" s="1"/>
  <c r="Q38" i="27" s="1"/>
  <c r="U33" i="27" s="1"/>
  <c r="C28" i="17"/>
  <c r="J20" i="27"/>
  <c r="Q18" i="27" s="1"/>
  <c r="P22" i="43"/>
  <c r="C4" i="17"/>
  <c r="W6" i="16"/>
  <c r="C21" i="17"/>
  <c r="W22" i="27" l="1"/>
  <c r="R8" i="16"/>
  <c r="R9" i="16" l="1"/>
  <c r="R6" i="16"/>
  <c r="R7" i="16"/>
  <c r="H4" i="27" l="1"/>
  <c r="J5" i="27" s="1"/>
  <c r="Q8" i="27" l="1"/>
  <c r="L8" i="43"/>
  <c r="U13" i="27" l="1"/>
</calcChain>
</file>

<file path=xl/sharedStrings.xml><?xml version="1.0" encoding="utf-8"?>
<sst xmlns="http://schemas.openxmlformats.org/spreadsheetml/2006/main" count="850" uniqueCount="138">
  <si>
    <t>Α1</t>
  </si>
  <si>
    <t>Γ2</t>
  </si>
  <si>
    <t>Β2</t>
  </si>
  <si>
    <t>Δ1</t>
  </si>
  <si>
    <t>Γ1</t>
  </si>
  <si>
    <t>Α2</t>
  </si>
  <si>
    <t>Δ2</t>
  </si>
  <si>
    <t>Β1</t>
  </si>
  <si>
    <t>ΣΤ2</t>
  </si>
  <si>
    <t>Η1</t>
  </si>
  <si>
    <t>Ε1</t>
  </si>
  <si>
    <t>Ζ2</t>
  </si>
  <si>
    <t>Θ2</t>
  </si>
  <si>
    <t>Θ1</t>
  </si>
  <si>
    <t>ΣΤ1</t>
  </si>
  <si>
    <t>Ε2</t>
  </si>
  <si>
    <t>Η2</t>
  </si>
  <si>
    <t>Ζ1</t>
  </si>
  <si>
    <t>Α</t>
  </si>
  <si>
    <t>Β</t>
  </si>
  <si>
    <t>Γ</t>
  </si>
  <si>
    <t>Δ</t>
  </si>
  <si>
    <t>Ε</t>
  </si>
  <si>
    <t>ΣΤ</t>
  </si>
  <si>
    <t>Ζ</t>
  </si>
  <si>
    <t>Η</t>
  </si>
  <si>
    <t>Θ</t>
  </si>
  <si>
    <t>Ι2</t>
  </si>
  <si>
    <t>Ι1</t>
  </si>
  <si>
    <t>Ι</t>
  </si>
  <si>
    <t>ΑΘΛΗΤΕΣ</t>
  </si>
  <si>
    <t>Όμιλος Α</t>
  </si>
  <si>
    <t>Όμιλος Β</t>
  </si>
  <si>
    <t>Όμιλος Γ</t>
  </si>
  <si>
    <t>Όμιλος Δ</t>
  </si>
  <si>
    <t>Όμιλος Ε</t>
  </si>
  <si>
    <t>Όμιλος ΣΤ</t>
  </si>
  <si>
    <t>Όμιλος Ζ</t>
  </si>
  <si>
    <t>Όμιλος Η</t>
  </si>
  <si>
    <t>Όμιλος Θ</t>
  </si>
  <si>
    <t>Όμιλος Ι</t>
  </si>
  <si>
    <t>ΣΕΤ</t>
  </si>
  <si>
    <t>ΒΑΘΜΟΙ</t>
  </si>
  <si>
    <t>ΝΙΚΕΣ</t>
  </si>
  <si>
    <t>ΗΤΤΕΣ</t>
  </si>
  <si>
    <t>ΚΑΤΑΤΑΞΗ</t>
  </si>
  <si>
    <t xml:space="preserve"> </t>
  </si>
  <si>
    <t>ΣΕΤ ΥΠΕΡ</t>
  </si>
  <si>
    <t>ΣΕΤ ΚΑΤΑ</t>
  </si>
  <si>
    <t>Α3</t>
  </si>
  <si>
    <t>Α4</t>
  </si>
  <si>
    <t>Β3</t>
  </si>
  <si>
    <t>Β4</t>
  </si>
  <si>
    <t>Γ3</t>
  </si>
  <si>
    <t>Γ4</t>
  </si>
  <si>
    <t>Δ3</t>
  </si>
  <si>
    <t>Δ4</t>
  </si>
  <si>
    <t>Ε3</t>
  </si>
  <si>
    <t>Ε4</t>
  </si>
  <si>
    <t>ΣΤ3</t>
  </si>
  <si>
    <t>ΣΤ4</t>
  </si>
  <si>
    <t>Ζ3</t>
  </si>
  <si>
    <t>Ζ4</t>
  </si>
  <si>
    <t>Η3</t>
  </si>
  <si>
    <t>Η4</t>
  </si>
  <si>
    <t>Θ3</t>
  </si>
  <si>
    <t>Θ4</t>
  </si>
  <si>
    <t>Ι3</t>
  </si>
  <si>
    <t>Ι4</t>
  </si>
  <si>
    <t>20ο  ΤΟΥΡΝΟΥΑ ΔΗΜΟΥ ΚΟΖΑΝΗΣ</t>
  </si>
  <si>
    <t>1ο ΣΕΤ</t>
  </si>
  <si>
    <t>2ο ΣΕΤ</t>
  </si>
  <si>
    <t>3ο ΣΕΤ</t>
  </si>
  <si>
    <t>ΣΚΟΡ</t>
  </si>
  <si>
    <t>ΠΟΝΤΟΙ</t>
  </si>
  <si>
    <t>ΝΙΚΗΤΗΣ</t>
  </si>
  <si>
    <t xml:space="preserve">ΦΥΛΛΟ ΑΓΩΝΟΣ </t>
  </si>
  <si>
    <t>ΥΠΟΓΡΑΦΕΣ ΑΘΛΗΤΩΝ</t>
  </si>
  <si>
    <t>ΟΜΙΛΟΣ</t>
  </si>
  <si>
    <t>ΦΑΣΗ ΟΜΙΛΩΝ</t>
  </si>
  <si>
    <t>ΑΠΡΙΛΙΟΥ 2025</t>
  </si>
  <si>
    <t>A</t>
  </si>
  <si>
    <t>B</t>
  </si>
  <si>
    <t>A1</t>
  </si>
  <si>
    <t>Κ</t>
  </si>
  <si>
    <t>Λ</t>
  </si>
  <si>
    <t>K1</t>
  </si>
  <si>
    <t>K2</t>
  </si>
  <si>
    <t>K3</t>
  </si>
  <si>
    <t>K4</t>
  </si>
  <si>
    <t>Λ1</t>
  </si>
  <si>
    <t>Λ2</t>
  </si>
  <si>
    <t>Λ3</t>
  </si>
  <si>
    <t>Λ4</t>
  </si>
  <si>
    <t>1ος</t>
  </si>
  <si>
    <t>2ος</t>
  </si>
  <si>
    <t>3ος</t>
  </si>
  <si>
    <t>ΘΕΣΕΙΣ</t>
  </si>
  <si>
    <t>4ο ΣΕΤ</t>
  </si>
  <si>
    <t>5ο ΣΕΤ</t>
  </si>
  <si>
    <t>ΠΡΟΚΡΙΜΑΤΙΚΑ</t>
  </si>
  <si>
    <t>4ος</t>
  </si>
  <si>
    <t>ΔΙΑΒΑΘΜΙΣΗ</t>
  </si>
  <si>
    <t>ΤΕΛΙΚΗ ΚΑΤΑΤΑΞΗ</t>
  </si>
  <si>
    <t>1-2</t>
  </si>
  <si>
    <t>ΔΙΔΑΣΚΑΛΟΥ ΔΗΜΗΤΡΙΟΣ</t>
  </si>
  <si>
    <t>ΓΙΑΝΝΟΥΛΙΔΗΣ ΙΩΑΝΝΗΣ</t>
  </si>
  <si>
    <t>ΚΑΡΑΦΩΤΙΑΣ ΙΩΑΝΝΗΣ</t>
  </si>
  <si>
    <t>ΑΝΔΡΕΣ 40+ ΕΤΩΝ</t>
  </si>
  <si>
    <t>ΧΡΗΣΤΟΥ ΚΩΝ/ΝΟΣ</t>
  </si>
  <si>
    <t>ΓΚΟΓΚΙΔΗΣ ΓΕΩΡΓΙΟΣ</t>
  </si>
  <si>
    <t>ΣΚΛΙΑΣ ΑΛΕΞΑΝΔΡΟΣ</t>
  </si>
  <si>
    <t>ΓΟΥΔΗΣ ΝΑΟΥΜ</t>
  </si>
  <si>
    <t>ΝΤΙΝΑΣ ΝΙΚΟΛΑΟΣ</t>
  </si>
  <si>
    <t>ΜΑΡΚΟΠΟΥΛΟΣ ΑΝΕΣΤΗΣ</t>
  </si>
  <si>
    <t>ΤΖΙΟΥΦΑΣ ΚΩΝ/ΝΟΣ</t>
  </si>
  <si>
    <t>ΧΑΤΖΗΚΥΡΙΑΚΙΔΗΣ ΝΙΚΟΛΑΟΣ</t>
  </si>
  <si>
    <t>ΠΑΝΟΥΚΙΔΗΣ ΓΕΩΡΓΙΟΣ</t>
  </si>
  <si>
    <t>ΣΙΩΠΗΣ ΧΡΗΣΤΟΣ</t>
  </si>
  <si>
    <t>ΨΙΑΝΟΣ ΚΩΝ/ΝΟΣ</t>
  </si>
  <si>
    <t>ΤΟΠΑΛΗΣ ΕΥΑΓΓΕΛΟΣ</t>
  </si>
  <si>
    <t>ΜΕΛΙΣΙΔΗΣ ΚΩΝ/ΝΟΣ</t>
  </si>
  <si>
    <t>ΧΑΤΖΗΣΑΒΒΙΔΗΣ ΣΤΕΛΛΙΟΣ</t>
  </si>
  <si>
    <t>ΑΡΓΥΡΙΑΔΗΣ ΑΘΑΝΑΣΙΟΣ</t>
  </si>
  <si>
    <t>ΣΟΥΦΙ ΜΙΛΤΟΣ</t>
  </si>
  <si>
    <t>ΛΙΟΓΑΣ ΚΩΝ/ΝΟΣ</t>
  </si>
  <si>
    <t>ΘΩΜΟΣ ΓΕΩΡΓΙΟΣ</t>
  </si>
  <si>
    <t>ΚΑΤΣΟΥΠΑΚΗΣ ΑΝΑΣΤΑΣΙΟΣ</t>
  </si>
  <si>
    <t>ΔΗΜΤΣΑΣ ΙΩΑΝΝΗΣ</t>
  </si>
  <si>
    <t>ΑΝΤΩΝΙΑΔΗΣ ΕΛΕΥΘΕΡΙΟΣ</t>
  </si>
  <si>
    <t>ΖΙΩΓΑΣ ΚΩΝ/ΝΟΣ</t>
  </si>
  <si>
    <t>ΔΙΔΑΣΚΑΛΟΥ ΚΩΝ/ΝΟΣ</t>
  </si>
  <si>
    <t>ΚΑΛΥΒΑΣ ΠΕΤΡΟΣ</t>
  </si>
  <si>
    <t>ΑΝΑΣΤΑΣΙΑΔΗΣ ΒΕΝΙΑΜΙΝ</t>
  </si>
  <si>
    <t>ΤΡΑΝΤΑΣ ΝΙΚΟΛΑΟΣ</t>
  </si>
  <si>
    <t>ΦΑΚΑΛΗΣ ΓΕΩΡΓΙΟΣ</t>
  </si>
  <si>
    <t>ΚΟΥΚΑΡΟΥΔΗΣ ΒΑΙΟΣ</t>
  </si>
  <si>
    <t>2-3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</si>
</sst>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sz val="100"/>
      <color theme="1" tint="0.34998626667073579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7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0" fillId="5" borderId="15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3" fillId="0" borderId="2" xfId="0" applyFont="1" applyBorder="1" applyAlignment="1">
      <alignment horizontal="right" vertical="center" wrapText="1"/>
    </xf>
    <xf numFmtId="0" fontId="4" fillId="0" borderId="0" xfId="0" applyFont="1"/>
    <xf numFmtId="0" fontId="3" fillId="0" borderId="0" xfId="0" applyFont="1" applyAlignment="1">
      <alignment horizontal="center" wrapText="1"/>
    </xf>
    <xf numFmtId="0" fontId="0" fillId="2" borderId="25" xfId="0" applyFill="1" applyBorder="1" applyAlignment="1">
      <alignment horizontal="center" vertical="center"/>
    </xf>
    <xf numFmtId="0" fontId="7" fillId="2" borderId="26" xfId="0" applyFont="1" applyFill="1" applyBorder="1"/>
    <xf numFmtId="0" fontId="4" fillId="0" borderId="0" xfId="0" applyFont="1" applyAlignment="1">
      <alignment horizontal="left" vertical="center"/>
    </xf>
    <xf numFmtId="0" fontId="0" fillId="2" borderId="5" xfId="0" applyFill="1" applyBorder="1"/>
    <xf numFmtId="0" fontId="0" fillId="0" borderId="5" xfId="0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29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8" borderId="5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15" borderId="13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0" fillId="15" borderId="17" xfId="0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9" borderId="5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10" borderId="5" xfId="0" applyFill="1" applyBorder="1" applyAlignment="1">
      <alignment horizontal="left" vertical="center"/>
    </xf>
    <xf numFmtId="0" fontId="0" fillId="13" borderId="5" xfId="0" applyFill="1" applyBorder="1" applyAlignment="1">
      <alignment horizontal="left" vertical="center"/>
    </xf>
    <xf numFmtId="0" fontId="0" fillId="11" borderId="5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15" borderId="5" xfId="0" applyFill="1" applyBorder="1" applyAlignment="1">
      <alignment horizontal="left" vertical="center"/>
    </xf>
    <xf numFmtId="0" fontId="0" fillId="16" borderId="5" xfId="0" applyFill="1" applyBorder="1" applyAlignment="1">
      <alignment horizontal="left" vertical="center"/>
    </xf>
    <xf numFmtId="0" fontId="0" fillId="13" borderId="5" xfId="0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2" fillId="6" borderId="5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2" fillId="16" borderId="5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7" borderId="24" xfId="0" applyFill="1" applyBorder="1" applyAlignment="1">
      <alignment horizontal="left" vertical="center"/>
    </xf>
    <xf numFmtId="0" fontId="0" fillId="0" borderId="33" xfId="0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15" borderId="9" xfId="0" applyFont="1" applyFill="1" applyBorder="1" applyAlignment="1">
      <alignment horizontal="center" vertical="center"/>
    </xf>
    <xf numFmtId="0" fontId="4" fillId="15" borderId="10" xfId="0" applyFont="1" applyFill="1" applyBorder="1" applyAlignment="1">
      <alignment horizontal="center" vertical="center"/>
    </xf>
    <xf numFmtId="0" fontId="4" fillId="15" borderId="11" xfId="0" applyFont="1" applyFill="1" applyBorder="1" applyAlignment="1">
      <alignment horizontal="center" vertical="center"/>
    </xf>
    <xf numFmtId="0" fontId="5" fillId="16" borderId="24" xfId="0" applyFont="1" applyFill="1" applyBorder="1" applyAlignment="1">
      <alignment horizontal="center" vertical="center"/>
    </xf>
    <xf numFmtId="0" fontId="6" fillId="16" borderId="26" xfId="0" applyFont="1" applyFill="1" applyBorder="1" applyAlignment="1">
      <alignment horizontal="center" vertical="center"/>
    </xf>
    <xf numFmtId="0" fontId="6" fillId="16" borderId="25" xfId="0" applyFont="1" applyFill="1" applyBorder="1" applyAlignment="1">
      <alignment horizontal="center" vertical="center"/>
    </xf>
    <xf numFmtId="0" fontId="4" fillId="16" borderId="9" xfId="0" applyFont="1" applyFill="1" applyBorder="1" applyAlignment="1">
      <alignment horizontal="center" vertical="center"/>
    </xf>
    <xf numFmtId="0" fontId="4" fillId="16" borderId="10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5" fillId="11" borderId="24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6" fillId="11" borderId="25" xfId="0" applyFont="1" applyFill="1" applyBorder="1" applyAlignment="1">
      <alignment horizontal="center" vertical="center"/>
    </xf>
    <xf numFmtId="0" fontId="5" fillId="7" borderId="24" xfId="0" applyFont="1" applyFill="1" applyBorder="1" applyAlignment="1">
      <alignment horizontal="center" vertical="center"/>
    </xf>
    <xf numFmtId="0" fontId="6" fillId="7" borderId="26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5" fillId="14" borderId="24" xfId="0" applyFont="1" applyFill="1" applyBorder="1" applyAlignment="1">
      <alignment horizontal="center" vertical="center"/>
    </xf>
    <xf numFmtId="0" fontId="6" fillId="14" borderId="26" xfId="0" applyFont="1" applyFill="1" applyBorder="1" applyAlignment="1">
      <alignment horizontal="center" vertical="center"/>
    </xf>
    <xf numFmtId="0" fontId="6" fillId="14" borderId="25" xfId="0" applyFont="1" applyFill="1" applyBorder="1" applyAlignment="1">
      <alignment horizontal="center" vertical="center"/>
    </xf>
    <xf numFmtId="0" fontId="5" fillId="10" borderId="24" xfId="0" applyFont="1" applyFill="1" applyBorder="1" applyAlignment="1">
      <alignment horizontal="center" vertical="center"/>
    </xf>
    <xf numFmtId="0" fontId="6" fillId="10" borderId="26" xfId="0" applyFont="1" applyFill="1" applyBorder="1" applyAlignment="1">
      <alignment horizontal="center" vertical="center"/>
    </xf>
    <xf numFmtId="0" fontId="6" fillId="10" borderId="25" xfId="0" applyFont="1" applyFill="1" applyBorder="1" applyAlignment="1">
      <alignment horizontal="center" vertical="center"/>
    </xf>
    <xf numFmtId="0" fontId="5" fillId="15" borderId="24" xfId="0" applyFont="1" applyFill="1" applyBorder="1" applyAlignment="1">
      <alignment horizontal="center" vertical="center"/>
    </xf>
    <xf numFmtId="0" fontId="6" fillId="15" borderId="26" xfId="0" applyFont="1" applyFill="1" applyBorder="1" applyAlignment="1">
      <alignment horizontal="center" vertical="center"/>
    </xf>
    <xf numFmtId="0" fontId="6" fillId="15" borderId="25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4" fillId="11" borderId="10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6" fillId="8" borderId="26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6" fillId="6" borderId="25" xfId="0" applyFont="1" applyFill="1" applyBorder="1" applyAlignment="1">
      <alignment horizontal="center" vertical="center"/>
    </xf>
    <xf numFmtId="0" fontId="5" fillId="13" borderId="24" xfId="0" applyFont="1" applyFill="1" applyBorder="1" applyAlignment="1">
      <alignment horizontal="center" vertical="center"/>
    </xf>
    <xf numFmtId="0" fontId="6" fillId="13" borderId="26" xfId="0" applyFont="1" applyFill="1" applyBorder="1" applyAlignment="1">
      <alignment horizontal="center" vertical="center"/>
    </xf>
    <xf numFmtId="0" fontId="6" fillId="13" borderId="25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13" borderId="9" xfId="0" applyFont="1" applyFill="1" applyBorder="1" applyAlignment="1">
      <alignment horizontal="center" vertical="center"/>
    </xf>
    <xf numFmtId="0" fontId="4" fillId="13" borderId="10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49" fontId="7" fillId="2" borderId="24" xfId="0" applyNumberFormat="1" applyFont="1" applyFill="1" applyBorder="1" applyAlignment="1">
      <alignment horizontal="center" vertical="center"/>
    </xf>
    <xf numFmtId="49" fontId="7" fillId="2" borderId="26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49" fontId="8" fillId="2" borderId="24" xfId="0" applyNumberFormat="1" applyFont="1" applyFill="1" applyBorder="1" applyAlignment="1">
      <alignment horizontal="center" vertical="center"/>
    </xf>
    <xf numFmtId="49" fontId="8" fillId="2" borderId="26" xfId="0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/>
    </xf>
    <xf numFmtId="0" fontId="0" fillId="0" borderId="5" xfId="0" applyBorder="1"/>
    <xf numFmtId="0" fontId="0" fillId="0" borderId="35" xfId="0" applyBorder="1"/>
    <xf numFmtId="0" fontId="0" fillId="0" borderId="34" xfId="0" applyBorder="1"/>
    <xf numFmtId="0" fontId="0" fillId="0" borderId="36" xfId="0" applyBorder="1"/>
    <xf numFmtId="0" fontId="0" fillId="0" borderId="38" xfId="0" applyBorder="1"/>
    <xf numFmtId="0" fontId="0" fillId="0" borderId="39" xfId="0" applyBorder="1"/>
    <xf numFmtId="0" fontId="0" fillId="0" borderId="37" xfId="0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40" xfId="0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41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0" xfId="0" applyBorder="1" applyAlignment="1">
      <alignment horizontal="left"/>
    </xf>
    <xf numFmtId="0" fontId="0" fillId="0" borderId="45" xfId="0" applyBorder="1" applyAlignment="1">
      <alignment horizontal="left" vertical="center"/>
    </xf>
    <xf numFmtId="0" fontId="0" fillId="0" borderId="34" xfId="0" applyBorder="1" applyAlignment="1">
      <alignment horizontal="left"/>
    </xf>
    <xf numFmtId="0" fontId="0" fillId="0" borderId="0" xfId="0" applyBorder="1" applyAlignment="1">
      <alignment vertical="center"/>
    </xf>
    <xf numFmtId="0" fontId="0" fillId="0" borderId="41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46" xfId="0" applyBorder="1" applyAlignment="1">
      <alignment horizontal="left" vertical="center"/>
    </xf>
    <xf numFmtId="0" fontId="0" fillId="0" borderId="3" xfId="0" applyBorder="1"/>
    <xf numFmtId="0" fontId="0" fillId="0" borderId="29" xfId="0" applyBorder="1"/>
    <xf numFmtId="0" fontId="0" fillId="0" borderId="41" xfId="0" applyBorder="1"/>
    <xf numFmtId="0" fontId="0" fillId="0" borderId="20" xfId="0" applyBorder="1"/>
    <xf numFmtId="0" fontId="0" fillId="0" borderId="42" xfId="0" applyBorder="1" applyAlignment="1">
      <alignment horizontal="left"/>
    </xf>
  </cellXfs>
  <cellStyles count="1">
    <cellStyle name="Κανονικό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45973-C85D-4531-A02E-56905D2E9641}">
  <sheetPr>
    <pageSetUpPr fitToPage="1"/>
  </sheetPr>
  <dimension ref="A1:W86"/>
  <sheetViews>
    <sheetView tabSelected="1" topLeftCell="A45" zoomScale="90" zoomScaleNormal="90" workbookViewId="0">
      <selection activeCell="D53" sqref="D53:D58"/>
    </sheetView>
  </sheetViews>
  <sheetFormatPr defaultRowHeight="15" x14ac:dyDescent="0.25"/>
  <cols>
    <col min="1" max="1" width="3.28515625" bestFit="1" customWidth="1"/>
    <col min="2" max="2" width="25.7109375" customWidth="1"/>
    <col min="3" max="3" width="2.140625" customWidth="1"/>
    <col min="4" max="4" width="19.140625" customWidth="1"/>
    <col min="5" max="5" width="2.140625" customWidth="1"/>
    <col min="6" max="10" width="25.7109375" customWidth="1"/>
    <col min="11" max="11" width="4.85546875" customWidth="1"/>
    <col min="12" max="13" width="10.7109375" customWidth="1"/>
    <col min="14" max="14" width="4.85546875" customWidth="1"/>
    <col min="15" max="16" width="6.7109375" customWidth="1"/>
    <col min="17" max="17" width="1.7109375" customWidth="1"/>
    <col min="18" max="18" width="8.7109375" customWidth="1"/>
    <col min="19" max="19" width="1.7109375" customWidth="1"/>
    <col min="20" max="20" width="10.7109375" customWidth="1"/>
    <col min="21" max="21" width="10.28515625" customWidth="1"/>
    <col min="22" max="22" width="4.140625" bestFit="1" customWidth="1"/>
    <col min="23" max="23" width="25.7109375" customWidth="1"/>
  </cols>
  <sheetData>
    <row r="1" spans="1:23" ht="15.75" x14ac:dyDescent="0.25">
      <c r="B1" s="72" t="s">
        <v>69</v>
      </c>
    </row>
    <row r="2" spans="1:23" x14ac:dyDescent="0.25">
      <c r="B2" t="s">
        <v>108</v>
      </c>
      <c r="C2">
        <v>6</v>
      </c>
      <c r="D2" t="s">
        <v>80</v>
      </c>
    </row>
    <row r="3" spans="1:23" ht="15.75" thickBot="1" x14ac:dyDescent="0.3"/>
    <row r="4" spans="1:23" ht="16.5" thickBot="1" x14ac:dyDescent="0.3">
      <c r="B4" s="21" t="s">
        <v>30</v>
      </c>
      <c r="C4" s="67"/>
      <c r="D4" s="185" t="s">
        <v>18</v>
      </c>
      <c r="F4" s="200" t="s">
        <v>31</v>
      </c>
      <c r="G4" s="201"/>
      <c r="H4" s="201"/>
      <c r="I4" s="201"/>
      <c r="J4" s="202"/>
      <c r="L4" s="80" t="s">
        <v>47</v>
      </c>
      <c r="M4" s="80" t="s">
        <v>48</v>
      </c>
      <c r="N4" s="79"/>
      <c r="O4" s="80" t="s">
        <v>43</v>
      </c>
      <c r="P4" s="80" t="s">
        <v>44</v>
      </c>
      <c r="Q4" s="5"/>
      <c r="R4" s="60" t="s">
        <v>42</v>
      </c>
      <c r="S4" s="5"/>
      <c r="T4" s="80" t="s">
        <v>45</v>
      </c>
      <c r="U4" s="5"/>
    </row>
    <row r="5" spans="1:23" ht="15.75" thickBot="1" x14ac:dyDescent="0.3">
      <c r="A5">
        <v>1</v>
      </c>
      <c r="B5" s="24" t="s">
        <v>109</v>
      </c>
      <c r="C5" s="66"/>
      <c r="D5" s="186"/>
      <c r="F5" s="8" t="s">
        <v>30</v>
      </c>
      <c r="G5" s="61" t="str">
        <f>B5</f>
        <v>ΧΡΗΣΤΟΥ ΚΩΝ/ΝΟΣ</v>
      </c>
      <c r="H5" s="61" t="str">
        <f>IF(B46&lt;=8,(B8),(IF(B46&lt;=11,(B10),(IF(B46&lt;=14,(B12),(IF(B46&lt;=17,(B14),(IF(B46&lt;=20,(B16),(IF(B46&lt;=23,(B18),(IF(B46&lt;=26,(B20),(IF(B46&lt;=29,(B22),(IF(B46&lt;=32,(B24),(IF(B46&lt;=35,(B26),(IF(B46&lt;=38,(B28),(0))))))))))))))))))))))</f>
        <v>ΔΗΜΤΣΑΣ ΙΩΑΝΝΗΣ</v>
      </c>
      <c r="I5" s="61" t="str">
        <f>IF(B46&lt;=8,(B9),(IF(B46&lt;=11,(B11),(IF(B46&lt;=14,(B13),(IF(B46&lt;=17,(B15),(IF(B46&lt;=20,(B17),(IF(B46&lt;=23,(B19),(IF(B46&lt;=26,(B21),(IF(B46&lt;=29,(B23),(IF(B46&lt;=32,(B25),(IF(B46&lt;=35,(B27),(IF(B46&lt;=38,(B29),(0))))))))))))))))))))))</f>
        <v>ΚΑΤΣΟΥΠΑΚΗΣ ΑΝΑΣΤΑΣΙΟΣ</v>
      </c>
      <c r="J5" s="62" t="str">
        <f>IF(B46&lt;=8,(B12),(IF(B46&lt;=14,("---"),("---"))))</f>
        <v>---</v>
      </c>
    </row>
    <row r="6" spans="1:23" ht="15.75" thickBot="1" x14ac:dyDescent="0.3">
      <c r="A6">
        <v>2</v>
      </c>
      <c r="B6" s="22" t="s">
        <v>110</v>
      </c>
      <c r="C6" s="66"/>
      <c r="D6" s="186"/>
      <c r="F6" s="63" t="str">
        <f>B5</f>
        <v>ΧΡΗΣΤΟΥ ΚΩΝ/ΝΟΣ</v>
      </c>
      <c r="G6" s="7"/>
      <c r="H6" s="6">
        <v>2</v>
      </c>
      <c r="I6" s="6">
        <v>2</v>
      </c>
      <c r="J6" s="11"/>
      <c r="L6" s="15">
        <f>SUM(G6:J6)</f>
        <v>4</v>
      </c>
      <c r="M6" s="9">
        <f>SUM(G6:G9)</f>
        <v>1</v>
      </c>
      <c r="N6" s="5"/>
      <c r="O6" s="68">
        <f>IF(F9="---",(IF(H6=2,(1),(0))+IF(I6=2,(1),(0))),(IF(H6=2,(1),(0))+IF(I6=2,(1),(0))+IF(J6=2,(1),(0))))</f>
        <v>2</v>
      </c>
      <c r="P6" s="9">
        <f>IF(F9="---",(IF(H6=2,(0),(1))+IF(I6=2,(0),(1))),(IF(H6=2,(0),(1))+IF(I6=2,(0),(1))+IF(J6=2,(0),(1))))</f>
        <v>0</v>
      </c>
      <c r="Q6" s="5"/>
      <c r="R6" s="18">
        <f>O6*2+P6*1</f>
        <v>4</v>
      </c>
      <c r="S6" s="5"/>
      <c r="T6" s="18" t="s">
        <v>94</v>
      </c>
      <c r="U6" s="5"/>
      <c r="V6" t="s">
        <v>0</v>
      </c>
      <c r="W6" s="93" t="str">
        <f>IF(T6="1ος",(F6),(IF(T6="2ος",(F7),(IF(T6="3ος",(F8),(IF(T6="4ος",(F9),("---"))))))))</f>
        <v>ΧΡΗΣΤΟΥ ΚΩΝ/ΝΟΣ</v>
      </c>
    </row>
    <row r="7" spans="1:23" ht="15.75" thickBot="1" x14ac:dyDescent="0.3">
      <c r="A7">
        <v>3</v>
      </c>
      <c r="B7" s="22" t="s">
        <v>111</v>
      </c>
      <c r="C7" s="66"/>
      <c r="D7" s="186"/>
      <c r="F7" s="63" t="str">
        <f>IF(B46&lt;=8,(B8),(IF(B46&lt;=11,(B10),(IF(B46&lt;=14,(B12),(IF(B46&lt;=17,(B14),(IF(B46&lt;=20,(B16),(IF(B46&lt;=23,(B18),(IF(B46&lt;=26,(B20),(IF(B46&lt;=29,(B22),(IF(B46&lt;=32,(B24),(IF(B46&lt;=35,(B26),(IF(B46&lt;=38,(B28),(0))))))))))))))))))))))</f>
        <v>ΔΗΜΤΣΑΣ ΙΩΑΝΝΗΣ</v>
      </c>
      <c r="G7" s="6">
        <v>1</v>
      </c>
      <c r="H7" s="7"/>
      <c r="I7" s="6">
        <v>1</v>
      </c>
      <c r="J7" s="11"/>
      <c r="L7" s="10">
        <f t="shared" ref="L7:L9" si="0">SUM(G7:J7)</f>
        <v>2</v>
      </c>
      <c r="M7" s="11">
        <f>SUM(H6:H9)</f>
        <v>4</v>
      </c>
      <c r="O7" s="68">
        <f>IF(F9="---",(IF(G7=2,(1),(0))+IF(I7=2,(1),(0))),(IF(G7=2,(1),(0))+IF(I7=2,(1),(0))+IF(J7=2,(1),(0))))</f>
        <v>0</v>
      </c>
      <c r="P7" s="9">
        <f>IF(F9="---",(IF(G7=2,(0),(1))+IF(I7=2,(0),(1))),(IF(G7=2,(0),(1))+IF(I7=2,(0),(1))+IF(J7=2,(0),(1))))</f>
        <v>2</v>
      </c>
      <c r="Q7" s="5"/>
      <c r="R7" s="19">
        <f t="shared" ref="R7:R9" si="1">O7*2+P7*1</f>
        <v>2</v>
      </c>
      <c r="S7" s="5"/>
      <c r="T7" s="18" t="s">
        <v>96</v>
      </c>
      <c r="U7" s="5"/>
      <c r="V7" t="s">
        <v>5</v>
      </c>
      <c r="W7" s="93" t="str">
        <f>IF(T7="1ος",(F6),(IF(T7="2ος",(F7),(IF(T7="3ος",(F8),(IF(T7="4ος",(F9),("---"))))))))</f>
        <v>ΚΑΤΣΟΥΠΑΚΗΣ ΑΝΑΣΤΑΣΙΟΣ</v>
      </c>
    </row>
    <row r="8" spans="1:23" ht="15.75" thickBot="1" x14ac:dyDescent="0.3">
      <c r="A8">
        <v>4</v>
      </c>
      <c r="B8" s="22" t="s">
        <v>112</v>
      </c>
      <c r="C8" s="66"/>
      <c r="D8" s="186"/>
      <c r="F8" s="63" t="str">
        <f>IF(B46&lt;=8,(B9),(IF(B46&lt;=11,(B11),(IF(B46&lt;=14,(B13),(IF(B46&lt;=17,(B15),(IF(B46&lt;=20,(B17),(IF(B46&lt;=23,(B19),(IF(B46&lt;=26,(B21),(IF(B46&lt;=29,(B23),(IF(B46&lt;=32,(B25),(IF(B46&lt;=35,(B27),(IF(B46&lt;=38,(B29),(0))))))))))))))))))))))</f>
        <v>ΚΑΤΣΟΥΠΑΚΗΣ ΑΝΑΣΤΑΣΙΟΣ</v>
      </c>
      <c r="G8" s="6">
        <v>0</v>
      </c>
      <c r="H8" s="6">
        <v>2</v>
      </c>
      <c r="I8" s="7"/>
      <c r="J8" s="11"/>
      <c r="L8" s="10">
        <f t="shared" si="0"/>
        <v>2</v>
      </c>
      <c r="M8" s="11">
        <f>SUM(I6:I9)</f>
        <v>3</v>
      </c>
      <c r="O8" s="68">
        <f>IF(F9="---",(IF(G8=2,(1),(0))+IF(H8=2,(1),(0))),(IF(G8=2,(1),(0))+IF(H8=2,(1),(0))+IF(J8=2,(1),(0))))</f>
        <v>1</v>
      </c>
      <c r="P8" s="9">
        <f>IF(F9="---",(IF(G8=2,(0),(1))+IF(H8=2,(0),(1))),(IF(G8=2,(0),(1))+IF(H8=2,(0),(1))+IF(J8=2,(0),(1))))</f>
        <v>1</v>
      </c>
      <c r="Q8" s="5"/>
      <c r="R8" s="19">
        <f t="shared" si="1"/>
        <v>3</v>
      </c>
      <c r="S8" s="5"/>
      <c r="T8" s="18" t="s">
        <v>95</v>
      </c>
      <c r="U8" s="5"/>
      <c r="V8" t="s">
        <v>49</v>
      </c>
      <c r="W8" s="117" t="str">
        <f>IF(T8="1ος",(F6),(IF(T8="2ος",(F7),(IF(T8="3ος",(F8),(IF(T8="4ος",(F9),("---"))))))))</f>
        <v>ΔΗΜΤΣΑΣ ΙΩΑΝΝΗΣ</v>
      </c>
    </row>
    <row r="9" spans="1:23" ht="15.75" thickBot="1" x14ac:dyDescent="0.3">
      <c r="A9">
        <v>5</v>
      </c>
      <c r="B9" s="22" t="s">
        <v>113</v>
      </c>
      <c r="C9" s="66"/>
      <c r="D9" s="187"/>
      <c r="F9" s="64" t="str">
        <f>IF(B46&lt;=8,(B12),(IF(B46&lt;=14,("---"),("---"))))</f>
        <v>---</v>
      </c>
      <c r="G9" s="13"/>
      <c r="H9" s="13"/>
      <c r="I9" s="13"/>
      <c r="J9" s="14"/>
      <c r="L9" s="12">
        <f t="shared" si="0"/>
        <v>0</v>
      </c>
      <c r="M9" s="16">
        <f>SUM(J6:J9)</f>
        <v>0</v>
      </c>
      <c r="O9" s="138">
        <f>IF(F9="---",(IF(G9=2,(1),(0))+IF(H9=2,(1),(0))),(IF(G9=2,(1),(0))+IF(H9=2,(1),(0))+IF(I9=2,(1),(0))))</f>
        <v>0</v>
      </c>
      <c r="P9" s="139">
        <f>IF(F9="---",(IF(G9=2,(0),(1))+IF(H9=2,(0),(1))),(IF(G9=2,(0),(1))+IF(H9=2,(0),(1))+IF(I9=2,(0),(1))))</f>
        <v>2</v>
      </c>
      <c r="Q9" s="5"/>
      <c r="R9" s="20">
        <f t="shared" si="1"/>
        <v>2</v>
      </c>
      <c r="S9" s="5"/>
      <c r="T9" s="17"/>
      <c r="U9" s="5"/>
      <c r="V9" t="s">
        <v>50</v>
      </c>
      <c r="W9" s="117" t="str">
        <f>IF(T9="1ος",(F6),(IF(T9="2ος",(F7),(IF(T9="3ος",(F8),(IF(T9="4ος",(F9),("---"))))))))</f>
        <v>---</v>
      </c>
    </row>
    <row r="10" spans="1:23" ht="15.75" thickBot="1" x14ac:dyDescent="0.3">
      <c r="A10">
        <v>6</v>
      </c>
      <c r="B10" s="22" t="s">
        <v>114</v>
      </c>
      <c r="C10" s="66"/>
      <c r="D10" s="5"/>
      <c r="T10" t="s">
        <v>46</v>
      </c>
      <c r="W10" s="66"/>
    </row>
    <row r="11" spans="1:23" ht="16.5" thickBot="1" x14ac:dyDescent="0.3">
      <c r="A11">
        <v>7</v>
      </c>
      <c r="B11" s="22" t="s">
        <v>115</v>
      </c>
      <c r="C11" s="66"/>
      <c r="D11" s="188" t="s">
        <v>19</v>
      </c>
      <c r="F11" s="203" t="s">
        <v>32</v>
      </c>
      <c r="G11" s="204"/>
      <c r="H11" s="204"/>
      <c r="I11" s="204"/>
      <c r="J11" s="205"/>
      <c r="L11" s="65" t="s">
        <v>47</v>
      </c>
      <c r="M11" s="65" t="s">
        <v>48</v>
      </c>
      <c r="N11" s="5"/>
      <c r="O11" s="65" t="s">
        <v>43</v>
      </c>
      <c r="P11" s="65" t="s">
        <v>44</v>
      </c>
      <c r="Q11" s="5"/>
      <c r="R11" s="65" t="s">
        <v>42</v>
      </c>
      <c r="S11" s="5"/>
      <c r="T11" s="86" t="s">
        <v>45</v>
      </c>
      <c r="W11" s="66"/>
    </row>
    <row r="12" spans="1:23" ht="15.75" thickBot="1" x14ac:dyDescent="0.3">
      <c r="A12">
        <v>8</v>
      </c>
      <c r="B12" s="22" t="s">
        <v>116</v>
      </c>
      <c r="C12" s="66"/>
      <c r="D12" s="189"/>
      <c r="F12" s="8" t="s">
        <v>30</v>
      </c>
      <c r="G12" s="27" t="str">
        <f>B6</f>
        <v>ΓΚΟΓΚΙΔΗΣ ΓΕΩΡΓΙΟΣ</v>
      </c>
      <c r="H12" s="27" t="str">
        <f>IF(B46&lt;=8,(B7),(IF(B46&lt;=11,(B9),(IF(B46&lt;=14,(B11),(IF(B46&lt;=17,(B13),(IF(B46&lt;=20,(B15),(IF(B46&lt;=23,(B17),(IF(B46&lt;=26,(B19),(IF(B46&lt;=29,(B21),(IF(B46&lt;=32,(B23),(IF(B46&lt;=35,(B25),(IF(B46&lt;=38,(B27),(0))))))))))))))))))))))</f>
        <v>ΛΙΟΓΑΣ ΚΩΝ/ΝΟΣ</v>
      </c>
      <c r="I12" s="27" t="str">
        <f>IF(B46&lt;=8,(B10),(IF(B46&lt;=11,(B12),(IF(B46&lt;=14,(B14),(IF(B46&lt;=17,(B16),(IF(B46&lt;=20,(B18),(IF(B46&lt;=23,(B20),(IF(B46&lt;=26,(B22),(IF(B46&lt;=29,(B24),(IF(B46&lt;=32,(B26),(IF(B46&lt;=35,(B28),(IF(B46&lt;=38,(B30),(0))))))))))))))))))))))</f>
        <v>ΘΩΜΟΣ ΓΕΩΡΓΙΟΣ</v>
      </c>
      <c r="J12" s="28" t="str">
        <f>IF(B46&lt;=8,(B11),(IF(B46&lt;=10,(0),(IF(B46&lt;=11,(B15),("---"))))))</f>
        <v>---</v>
      </c>
      <c r="W12" s="66"/>
    </row>
    <row r="13" spans="1:23" ht="15.75" thickBot="1" x14ac:dyDescent="0.3">
      <c r="A13">
        <v>9</v>
      </c>
      <c r="B13" s="22" t="s">
        <v>117</v>
      </c>
      <c r="C13" s="66"/>
      <c r="D13" s="189"/>
      <c r="F13" s="25" t="str">
        <f>B6</f>
        <v>ΓΚΟΓΚΙΔΗΣ ΓΕΩΡΓΙΟΣ</v>
      </c>
      <c r="G13" s="7"/>
      <c r="H13" s="6">
        <v>2</v>
      </c>
      <c r="I13" s="6">
        <v>2</v>
      </c>
      <c r="J13" s="11"/>
      <c r="L13" s="15">
        <f>SUM(G13:J13)</f>
        <v>4</v>
      </c>
      <c r="M13" s="9">
        <f>SUM(G13:G16)</f>
        <v>1</v>
      </c>
      <c r="N13" s="5"/>
      <c r="O13" s="68">
        <f>IF(F16="---",(IF(H13=2,(1),(0))+IF(I13=2,(1),(0))),(IF(H13=2,(1),(0))+IF(I13=2,(1),(0))+IF(J13=2,(1),(0))))</f>
        <v>2</v>
      </c>
      <c r="P13" s="9">
        <f>IF(F16="---",(IF(H13=2,(0),(1))+IF(I13=2,(0),(1))),(IF(H13=2,(0),(1))+IF(I13=2,(0),(1))+IF(J13=2,(0),(1))))</f>
        <v>0</v>
      </c>
      <c r="Q13" s="5"/>
      <c r="R13" s="18">
        <f>O13*2+P13*1</f>
        <v>4</v>
      </c>
      <c r="S13" s="5"/>
      <c r="T13" s="18" t="s">
        <v>94</v>
      </c>
      <c r="V13" t="s">
        <v>7</v>
      </c>
      <c r="W13" s="94" t="str">
        <f>IF(T13="1ος",(F13),(IF(T13="2ος",(F14),(IF(T13="3ος",(F15),(IF(T13="4ος",(F16),("---"))))))))</f>
        <v>ΓΚΟΓΚΙΔΗΣ ΓΕΩΡΓΙΟΣ</v>
      </c>
    </row>
    <row r="14" spans="1:23" ht="15.75" thickBot="1" x14ac:dyDescent="0.3">
      <c r="A14">
        <v>10</v>
      </c>
      <c r="B14" s="22" t="s">
        <v>118</v>
      </c>
      <c r="C14" s="66"/>
      <c r="D14" s="189"/>
      <c r="F14" s="25" t="str">
        <f>IF(B46&lt;=8,(B7),(IF(B46&lt;=11,(B9),(IF(B46&lt;=14,(B11),(IF(B46&lt;=17,(B13),(IF(B46&lt;=20,(B15),(IF(B46&lt;=23,(B17),(IF(B46&lt;=26,(B19),(IF(B46&lt;=29,(B21),(IF(B46&lt;=32,(B23),(IF(B46&lt;=35,(B25),(IF(B46&lt;=38,(B27),(0))))))))))))))))))))))</f>
        <v>ΛΙΟΓΑΣ ΚΩΝ/ΝΟΣ</v>
      </c>
      <c r="G14" s="6">
        <v>0</v>
      </c>
      <c r="H14" s="7"/>
      <c r="I14" s="6">
        <v>1</v>
      </c>
      <c r="J14" s="11"/>
      <c r="L14" s="10">
        <f t="shared" ref="L14:L16" si="2">SUM(G14:J14)</f>
        <v>1</v>
      </c>
      <c r="M14" s="11">
        <f>SUM(H13:H16)</f>
        <v>4</v>
      </c>
      <c r="O14" s="68">
        <f>IF(F16="---",(IF(G14=2,(1),(0))+IF(I14=2,(1),(0))),(IF(G14=2,(1),(0))+IF(I14=2,(1),(0))+IF(J14=2,(1),(0))))</f>
        <v>0</v>
      </c>
      <c r="P14" s="9">
        <f>IF(F16="---",(IF(G14=2,(0),(1))+IF(I14=2,(0),(1))),(IF(G14=2,(0),(1))+IF(I14=2,(0),(1))+IF(J14=2,(0),(1))))</f>
        <v>2</v>
      </c>
      <c r="Q14" s="5"/>
      <c r="R14" s="19">
        <f t="shared" ref="R14:R16" si="3">O14*2+P14*1</f>
        <v>2</v>
      </c>
      <c r="S14" s="5"/>
      <c r="T14" s="18" t="s">
        <v>96</v>
      </c>
      <c r="V14" t="s">
        <v>2</v>
      </c>
      <c r="W14" s="94" t="str">
        <f>IF(T14="1ος",(F13),(IF(T14="2ος",(F14),(IF(T14="3ος",(F15),(IF(T14="4ος",(F16),("---"))))))))</f>
        <v>ΘΩΜΟΣ ΓΕΩΡΓΙΟΣ</v>
      </c>
    </row>
    <row r="15" spans="1:23" ht="15.75" thickBot="1" x14ac:dyDescent="0.3">
      <c r="A15">
        <v>11</v>
      </c>
      <c r="B15" s="22" t="s">
        <v>119</v>
      </c>
      <c r="C15" s="66"/>
      <c r="D15" s="189"/>
      <c r="F15" s="25" t="str">
        <f>IF(B46&lt;=8,(B10),(IF(B46&lt;=11,(B12),(IF(B46&lt;=14,(B14),(IF(B46&lt;=17,(B16),(IF(B46&lt;=20,(B18),(IF(B46&lt;=23,(B20),(IF(B46&lt;=26,(B22),(IF(B46&lt;=29,(B24),(IF(B46&lt;=32,(B26),(IF(B46&lt;=35,(B28),(IF(B46&lt;=38,(B30),(0))))))))))))))))))))))</f>
        <v>ΘΩΜΟΣ ΓΕΩΡΓΙΟΣ</v>
      </c>
      <c r="G15" s="6">
        <v>1</v>
      </c>
      <c r="H15" s="6">
        <v>2</v>
      </c>
      <c r="I15" s="7"/>
      <c r="J15" s="11"/>
      <c r="L15" s="10">
        <f t="shared" si="2"/>
        <v>3</v>
      </c>
      <c r="M15" s="11">
        <f>SUM(I13:I16)</f>
        <v>3</v>
      </c>
      <c r="O15" s="68">
        <f>IF(F16="---",(IF(G15=2,(1),(0))+IF(H15=2,(1),(0))),(IF(G15=2,(1),(0))+IF(H15=2,(1),(0))+IF(J15=2,(1),(0))))</f>
        <v>1</v>
      </c>
      <c r="P15" s="9">
        <f>IF(F16="---",(IF(G15=2,(0),(1))+IF(H15=2,(0),(1))),(IF(G15=2,(0),(1))+IF(H15=2,(0),(1))+IF(J15=2,(0),(1))))</f>
        <v>1</v>
      </c>
      <c r="Q15" s="5"/>
      <c r="R15" s="19">
        <f t="shared" si="3"/>
        <v>3</v>
      </c>
      <c r="S15" s="5"/>
      <c r="T15" s="18" t="s">
        <v>95</v>
      </c>
      <c r="V15" t="s">
        <v>51</v>
      </c>
      <c r="W15" s="117" t="str">
        <f>IF(T15="1ος",(F13),(IF(T15="2ος",(F14),(IF(T15="3ος",(F15),(IF(T15="4ος",(F16),("---"))))))))</f>
        <v>ΛΙΟΓΑΣ ΚΩΝ/ΝΟΣ</v>
      </c>
    </row>
    <row r="16" spans="1:23" ht="15.75" thickBot="1" x14ac:dyDescent="0.3">
      <c r="A16">
        <v>12</v>
      </c>
      <c r="B16" s="22" t="s">
        <v>120</v>
      </c>
      <c r="C16" s="66"/>
      <c r="D16" s="190"/>
      <c r="F16" s="26" t="str">
        <f>IF(B46&lt;=8,(B11),(IF(B46&lt;=10,(0),(IF(B46&lt;=11,(B15),("---"))))))</f>
        <v>---</v>
      </c>
      <c r="G16" s="13"/>
      <c r="H16" s="13"/>
      <c r="I16" s="13"/>
      <c r="J16" s="14"/>
      <c r="L16" s="12">
        <f t="shared" si="2"/>
        <v>0</v>
      </c>
      <c r="M16" s="16">
        <f>SUM(J13:J16)</f>
        <v>0</v>
      </c>
      <c r="O16" s="138">
        <f>IF(F16="---",(IF(G16=2,(1),(0))+IF(H16=2,(1),(0))),(IF(G16=2,(1),(0))+IF(H16=2,(1),(0))+IF(I16=2,(1),(0))))</f>
        <v>0</v>
      </c>
      <c r="P16" s="139">
        <f>IF(F16="---",(IF(G16=2,(0),(1))+IF(H16=2,(0),(1))),(IF(G16=2,(0),(1))+IF(H16=2,(0),(1))+IF(I16=2,(0),(1))))</f>
        <v>2</v>
      </c>
      <c r="Q16" s="5"/>
      <c r="R16" s="20">
        <f t="shared" si="3"/>
        <v>2</v>
      </c>
      <c r="S16" s="5"/>
      <c r="T16" s="17"/>
      <c r="V16" t="s">
        <v>52</v>
      </c>
      <c r="W16" s="117" t="str">
        <f>IF(T16="1ος",(F13),(IF(T16="2ος",(F14),(IF(T16="3ος",(F15),(IF(T16="4ος",(F16),("---"))))))))</f>
        <v>---</v>
      </c>
    </row>
    <row r="17" spans="1:23" ht="15.75" thickBot="1" x14ac:dyDescent="0.3">
      <c r="A17">
        <v>13</v>
      </c>
      <c r="B17" s="22" t="s">
        <v>121</v>
      </c>
      <c r="C17" s="66"/>
      <c r="D17" s="66"/>
      <c r="W17" s="66"/>
    </row>
    <row r="18" spans="1:23" ht="16.5" thickBot="1" x14ac:dyDescent="0.3">
      <c r="A18">
        <v>14</v>
      </c>
      <c r="B18" s="22" t="s">
        <v>122</v>
      </c>
      <c r="C18" s="66"/>
      <c r="D18" s="191" t="s">
        <v>20</v>
      </c>
      <c r="F18" s="206" t="s">
        <v>33</v>
      </c>
      <c r="G18" s="207"/>
      <c r="H18" s="207"/>
      <c r="I18" s="207"/>
      <c r="J18" s="208"/>
      <c r="L18" s="85" t="s">
        <v>47</v>
      </c>
      <c r="M18" s="85" t="s">
        <v>48</v>
      </c>
      <c r="N18" s="5"/>
      <c r="O18" s="85" t="s">
        <v>43</v>
      </c>
      <c r="P18" s="85" t="s">
        <v>44</v>
      </c>
      <c r="Q18" s="5"/>
      <c r="R18" s="85" t="s">
        <v>42</v>
      </c>
      <c r="S18" s="5"/>
      <c r="T18" s="114" t="s">
        <v>45</v>
      </c>
      <c r="W18" s="66"/>
    </row>
    <row r="19" spans="1:23" ht="15.75" thickBot="1" x14ac:dyDescent="0.3">
      <c r="A19">
        <v>15</v>
      </c>
      <c r="B19" s="22" t="s">
        <v>123</v>
      </c>
      <c r="C19" s="66"/>
      <c r="D19" s="192"/>
      <c r="F19" s="8" t="s">
        <v>30</v>
      </c>
      <c r="G19" s="81" t="str">
        <f>IF(B46&lt;=8,(0),(IF(B46&lt;=40,(B7),(0))))</f>
        <v>ΣΚΛΙΑΣ ΑΛΕΞΑΝΔΡΟΣ</v>
      </c>
      <c r="H19" s="81" t="str">
        <f>IF(B46&lt;=8,(0),(IF(B46&lt;=11,(B8),(IF(B46&lt;=14,(B10),(IF(B46&lt;=17,(B12),(IF(B46&lt;=20,(B14),(IF(B46&lt;=23,(B16),(IF(B46&lt;=26,(B18),(IF(B46&lt;=29,(B20),(IF(B46&lt;=32,(B22),(IF(B46&lt;=35,(B24),(IF(B46&lt;=38,(B26),(0))))))))))))))))))))))</f>
        <v>ΣΟΥΦΙ ΜΙΛΤΟΣ</v>
      </c>
      <c r="I19" s="81" t="str">
        <f>IF(B46&lt;=8,(0),(IF(B46&lt;=11,(B13),(IF(B46&lt;=14,(B15),(IF(B46&lt;=17,(B17),(IF(B46&lt;=20,(B19),(IF(B46&lt;=23,(B21),(IF(B46&lt;=26,(B23),(IF(B46&lt;=29,(B25),(IF(B46&lt;=32,(B27),(IF(B46&lt;=35,(B29),(IF(B46&lt;=38,(B31),(0))))))))))))))))))))))</f>
        <v>ΑΝΤΩΝΙΑΔΗΣ ΕΛΕΥΘΕΡΙΟΣ</v>
      </c>
      <c r="J19" s="82" t="str">
        <f>IF(B46&lt;=8,(0),(IF(B46&lt;=9,(0),(IF(B46&lt;=11,(B14),(IF(B46&lt;=14,(B18),("---"))))))))</f>
        <v>---</v>
      </c>
      <c r="W19" s="66"/>
    </row>
    <row r="20" spans="1:23" ht="15.75" thickBot="1" x14ac:dyDescent="0.3">
      <c r="A20">
        <v>16</v>
      </c>
      <c r="B20" s="22" t="s">
        <v>124</v>
      </c>
      <c r="C20" s="66"/>
      <c r="D20" s="192"/>
      <c r="F20" s="83" t="str">
        <f>IF(B46&lt;=8,(0),(IF(B46&lt;=40,(B7),(0))))</f>
        <v>ΣΚΛΙΑΣ ΑΛΕΞΑΝΔΡΟΣ</v>
      </c>
      <c r="G20" s="7"/>
      <c r="H20" s="6">
        <v>2</v>
      </c>
      <c r="I20" s="6">
        <v>2</v>
      </c>
      <c r="J20" s="11"/>
      <c r="L20" s="15">
        <f>SUM(G20:J20)</f>
        <v>4</v>
      </c>
      <c r="M20" s="9">
        <f>SUM(G20:G23)</f>
        <v>0</v>
      </c>
      <c r="N20" s="5"/>
      <c r="O20" s="68">
        <f>IF(F23="---",(IF(H20=2,(1),(0))+IF(I20=2,(1),(0))),(IF(H20=2,(1),(0))+IF(I20=2,(1),(0))+IF(J20=2,(1),(0))))</f>
        <v>2</v>
      </c>
      <c r="P20" s="9">
        <f>IF(F23="---",(IF(H20=2,(0),(1))+IF(I20=2,(0),(1))),(IF(H20=2,(0),(1))+IF(I20=2,(0),(1))+IF(J20=2,(0),(1))))</f>
        <v>0</v>
      </c>
      <c r="Q20" s="5"/>
      <c r="R20" s="18">
        <f>O20*2+P20*1</f>
        <v>4</v>
      </c>
      <c r="S20" s="5"/>
      <c r="T20" s="18" t="s">
        <v>94</v>
      </c>
      <c r="V20" t="s">
        <v>4</v>
      </c>
      <c r="W20" s="95" t="str">
        <f>IF(T20="1ος",(F20),(IF(T20="2ος",(F21),(IF(T20="3ος",(F22),(IF(T20="4ος",(F23),("---"))))))))</f>
        <v>ΣΚΛΙΑΣ ΑΛΕΞΑΝΔΡΟΣ</v>
      </c>
    </row>
    <row r="21" spans="1:23" ht="15.75" thickBot="1" x14ac:dyDescent="0.3">
      <c r="A21">
        <v>17</v>
      </c>
      <c r="B21" s="22" t="s">
        <v>125</v>
      </c>
      <c r="C21" s="66"/>
      <c r="D21" s="192"/>
      <c r="F21" s="83" t="str">
        <f>IF(B46&lt;=8,(0),(IF(B46&lt;=11,(B8),(IF(B46&lt;=14,(B10),(IF(B46&lt;=17,(B12),(IF(B46&lt;=20,(B14),(IF(B46&lt;=23,(B16),(IF(B46&lt;=26,(B18),(IF(B46&lt;=29,(B20),(IF(B46&lt;=32,(B22),(IF(B46&lt;=35,(B24),(IF(B46&lt;=38,(B26),(0))))))))))))))))))))))</f>
        <v>ΣΟΥΦΙ ΜΙΛΤΟΣ</v>
      </c>
      <c r="G21" s="6">
        <v>0</v>
      </c>
      <c r="H21" s="7"/>
      <c r="I21" s="6">
        <v>2</v>
      </c>
      <c r="J21" s="11"/>
      <c r="L21" s="10">
        <f t="shared" ref="L21:L23" si="4">SUM(G21:J21)</f>
        <v>2</v>
      </c>
      <c r="M21" s="11">
        <f>SUM(H20:H23)</f>
        <v>2</v>
      </c>
      <c r="O21" s="68">
        <f>IF(F23="---",(IF(G21=2,(1),(0))+IF(I21=2,(1),(0))),(IF(G21=2,(1),(0))+IF(I21=2,(1),(0))+IF(J21=2,(1),(0))))</f>
        <v>1</v>
      </c>
      <c r="P21" s="9">
        <f>IF(F23="---",(IF(G21=2,(0),(1))+IF(I21=2,(0),(1))),(IF(G21=2,(0),(1))+IF(I21=2,(0),(1))+IF(J21=2,(0),(1))))</f>
        <v>1</v>
      </c>
      <c r="Q21" s="5"/>
      <c r="R21" s="19">
        <f t="shared" ref="R21:R23" si="5">O21*2+P21*1</f>
        <v>3</v>
      </c>
      <c r="S21" s="5"/>
      <c r="T21" s="18" t="s">
        <v>95</v>
      </c>
      <c r="V21" t="s">
        <v>1</v>
      </c>
      <c r="W21" s="95" t="str">
        <f>IF(T21="1ος",(F20),(IF(T21="2ος",(F21),(IF(T21="3ος",(F22),(IF(T21="4ος",(F23),("---"))))))))</f>
        <v>ΣΟΥΦΙ ΜΙΛΤΟΣ</v>
      </c>
    </row>
    <row r="22" spans="1:23" ht="15.75" thickBot="1" x14ac:dyDescent="0.3">
      <c r="A22">
        <v>18</v>
      </c>
      <c r="B22" s="23" t="s">
        <v>128</v>
      </c>
      <c r="C22" s="4"/>
      <c r="D22" s="192"/>
      <c r="F22" s="83" t="str">
        <f>IF(B46&lt;=8,(0),(IF(B46&lt;=11,(B13),(IF(B46&lt;=14,(B15),(IF(B46&lt;=17,(B17),(IF(B46&lt;=20,(B19),(IF(B46&lt;=23,(B21),(IF(B46&lt;=26,(B23),(IF(B46&lt;=29,(B25),(IF(B46&lt;=32,(B27),(IF(B46&lt;=35,(B29),(IF(B46&lt;=38,(B31),(0))))))))))))))))))))))</f>
        <v>ΑΝΤΩΝΙΑΔΗΣ ΕΛΕΥΘΕΡΙΟΣ</v>
      </c>
      <c r="G22" s="6">
        <v>0</v>
      </c>
      <c r="H22" s="6">
        <v>0</v>
      </c>
      <c r="I22" s="7"/>
      <c r="J22" s="11"/>
      <c r="L22" s="10">
        <f t="shared" si="4"/>
        <v>0</v>
      </c>
      <c r="M22" s="11">
        <f>SUM(I20:I23)</f>
        <v>4</v>
      </c>
      <c r="O22" s="68">
        <f>IF(F23="---",(IF(G22=2,(1),(0))+IF(H22=2,(1),(0))),(IF(G22=2,(1),(0))+IF(H22=2,(1),(0))+IF(J22=2,(1),(0))))</f>
        <v>0</v>
      </c>
      <c r="P22" s="9">
        <f>IF(F23="---",(IF(G22=2,(0),(1))+IF(H22=2,(0),(1))),(IF(G22=2,(0),(1))+IF(H22=2,(0),(1))+IF(J22=2,(0),(1))))</f>
        <v>2</v>
      </c>
      <c r="Q22" s="5"/>
      <c r="R22" s="19">
        <f t="shared" si="5"/>
        <v>2</v>
      </c>
      <c r="S22" s="5"/>
      <c r="T22" s="17" t="s">
        <v>96</v>
      </c>
      <c r="V22" t="s">
        <v>53</v>
      </c>
      <c r="W22" s="117" t="str">
        <f>IF(T22="1ος",(F20),(IF(T22="2ος",(F21),(IF(T22="3ος",(F22),(IF(T22="4ος",(F23),("---"))))))))</f>
        <v>ΑΝΤΩΝΙΑΔΗΣ ΕΛΕΥΘΕΡΙΟΣ</v>
      </c>
    </row>
    <row r="23" spans="1:23" ht="15.75" thickBot="1" x14ac:dyDescent="0.3">
      <c r="A23">
        <v>19</v>
      </c>
      <c r="B23" s="23" t="s">
        <v>127</v>
      </c>
      <c r="C23" s="4"/>
      <c r="D23" s="193"/>
      <c r="F23" s="84" t="str">
        <f>IF(B46&lt;=8,(0),(IF(B46&lt;=9,(0),(IF(B46&lt;=11,(B14),(IF(B46&lt;=14,(B18),("---"))))))))</f>
        <v>---</v>
      </c>
      <c r="G23" s="13"/>
      <c r="H23" s="13"/>
      <c r="I23" s="13"/>
      <c r="J23" s="14"/>
      <c r="L23" s="12">
        <f t="shared" si="4"/>
        <v>0</v>
      </c>
      <c r="M23" s="16">
        <f>SUM(J20:J23)</f>
        <v>0</v>
      </c>
      <c r="O23" s="138">
        <f>IF(F23="---",(IF(G23=2,(1),(0))+IF(H23=2,(1),(0))),(IF(G23=2,(1),(0))+IF(H23=2,(1),(0))+IF(I23=2,(1),(0))))</f>
        <v>0</v>
      </c>
      <c r="P23" s="139">
        <f>IF(F23="---",(IF(G23=2,(0),(1))+IF(H23=2,(0),(1))),(IF(G23=2,(0),(1))+IF(H23=2,(0),(1))+IF(I23=2,(0),(1))))</f>
        <v>2</v>
      </c>
      <c r="Q23" s="5"/>
      <c r="R23" s="20">
        <f t="shared" si="5"/>
        <v>2</v>
      </c>
      <c r="S23" s="5"/>
      <c r="T23" s="115" t="s">
        <v>101</v>
      </c>
      <c r="V23" t="s">
        <v>54</v>
      </c>
      <c r="W23" s="117" t="str">
        <f>IF(T23="1ος",(F20),(IF(T23="2ος",(F21),(IF(T23="3ος",(F22),(IF(T23="4ος",(F23),("---"))))))))</f>
        <v>---</v>
      </c>
    </row>
    <row r="24" spans="1:23" ht="15.75" thickBot="1" x14ac:dyDescent="0.3">
      <c r="A24">
        <v>20</v>
      </c>
      <c r="B24" s="23" t="s">
        <v>126</v>
      </c>
      <c r="C24" s="4"/>
      <c r="D24" s="4"/>
      <c r="W24" s="66"/>
    </row>
    <row r="25" spans="1:23" ht="16.5" thickBot="1" x14ac:dyDescent="0.3">
      <c r="A25">
        <v>21</v>
      </c>
      <c r="B25" s="23" t="s">
        <v>129</v>
      </c>
      <c r="C25" s="4"/>
      <c r="D25" s="194" t="s">
        <v>21</v>
      </c>
      <c r="F25" s="209" t="s">
        <v>34</v>
      </c>
      <c r="G25" s="210"/>
      <c r="H25" s="210"/>
      <c r="I25" s="210"/>
      <c r="J25" s="211"/>
      <c r="L25" s="87" t="s">
        <v>47</v>
      </c>
      <c r="M25" s="87" t="s">
        <v>48</v>
      </c>
      <c r="N25" s="5"/>
      <c r="O25" s="87" t="s">
        <v>43</v>
      </c>
      <c r="P25" s="87" t="s">
        <v>44</v>
      </c>
      <c r="Q25" s="5"/>
      <c r="R25" s="87" t="s">
        <v>42</v>
      </c>
      <c r="S25" s="5"/>
      <c r="T25" s="118" t="s">
        <v>45</v>
      </c>
      <c r="W25" s="66"/>
    </row>
    <row r="26" spans="1:23" ht="15.75" thickBot="1" x14ac:dyDescent="0.3">
      <c r="A26">
        <v>22</v>
      </c>
      <c r="B26" s="23" t="s">
        <v>130</v>
      </c>
      <c r="C26" s="4"/>
      <c r="D26" s="195"/>
      <c r="F26" s="8" t="s">
        <v>30</v>
      </c>
      <c r="G26" s="29" t="str">
        <f>IF(B46&lt;=11,(0),(IF(B46&lt;=40,(B8),(0))))</f>
        <v>ΓΟΥΔΗΣ ΝΑΟΥΜ</v>
      </c>
      <c r="H26" s="29" t="str">
        <f>IF(B46&lt;=11,(0),(IF(B46&lt;=14,(B9),(IF(B46&lt;=17,(B11),(IF(B46&lt;=20,(B13),(IF(B46&lt;=23,(B15),(IF(B46&lt;=26,(B17),(IF(B46&lt;=29,(B19),(IF(B46&lt;=32,(B21),(IF(B46&lt;=35,(B23),(IF(B46&lt;=38,(B25),(0))))))))))))))))))))</f>
        <v>ΑΡΓΥΡΙΑΔΗΣ ΑΘΑΝΑΣΙΟΣ</v>
      </c>
      <c r="I26" s="29" t="str">
        <f>IF(B46&lt;=11,(0),(IF(B46&lt;=14,(B16),(IF(B46&lt;=17,(B18),(IF(B46&lt;=20,(B20),(IF(B46&lt;=23,(B22),(IF(B46&lt;=26,(B24),(IF(B46&lt;=29,(B26),(IF(B46&lt;=32,(B28),(IF(B46&lt;=35,(B30),(IF(B46&lt;=38,(B32),(0))))))))))))))))))))</f>
        <v>ΖΙΩΓΑΣ ΚΩΝ/ΝΟΣ</v>
      </c>
      <c r="J26" s="30" t="str">
        <f>IF(B46&lt;=12,("---"),(IF(B46&lt;=14,(B17),(IF(B46&lt;=17,(B21),("---"))))))</f>
        <v>---</v>
      </c>
      <c r="W26" s="66"/>
    </row>
    <row r="27" spans="1:23" ht="15.75" thickBot="1" x14ac:dyDescent="0.3">
      <c r="A27">
        <v>23</v>
      </c>
      <c r="B27" s="23" t="s">
        <v>131</v>
      </c>
      <c r="C27" s="4"/>
      <c r="D27" s="195"/>
      <c r="F27" s="31" t="str">
        <f>IF(B46&lt;=11,(0),(IF(B46&lt;=40,(B8),(0))))</f>
        <v>ΓΟΥΔΗΣ ΝΑΟΥΜ</v>
      </c>
      <c r="G27" s="7"/>
      <c r="H27" s="6">
        <v>2</v>
      </c>
      <c r="I27" s="6">
        <v>2</v>
      </c>
      <c r="J27" s="11"/>
      <c r="L27" s="15">
        <f>SUM(G27:J27)</f>
        <v>4</v>
      </c>
      <c r="M27" s="9">
        <f>SUM(G27:G30)</f>
        <v>1</v>
      </c>
      <c r="N27" s="5"/>
      <c r="O27" s="68">
        <f>IF(F30="---",(IF(H27=2,(1),(0))+IF(I27=2,(1),(0))),(IF(H27=2,(1),(0))+IF(I27=2,(1),(0))+IF(J27=2,(1),(0))))</f>
        <v>2</v>
      </c>
      <c r="P27" s="9">
        <f>IF(F30="---",(IF(H27=2,(0),(1))+IF(I27=2,(0),(1))),(IF(H27=2,(0),(1))+IF(I27=2,(0),(1))+IF(J27=2,(0),(1))))</f>
        <v>0</v>
      </c>
      <c r="Q27" s="5"/>
      <c r="R27" s="18">
        <f>O27*2+P27*1</f>
        <v>4</v>
      </c>
      <c r="S27" s="5"/>
      <c r="T27" s="18" t="s">
        <v>94</v>
      </c>
      <c r="V27" t="s">
        <v>3</v>
      </c>
      <c r="W27" s="106" t="str">
        <f>IF(T27="1ος",(F27),(IF(T27="2ος",(F28),(IF(T27="3ος",(F29),(IF(T27="4ος",(F30),("---"))))))))</f>
        <v>ΓΟΥΔΗΣ ΝΑΟΥΜ</v>
      </c>
    </row>
    <row r="28" spans="1:23" ht="15.75" thickBot="1" x14ac:dyDescent="0.3">
      <c r="A28">
        <v>24</v>
      </c>
      <c r="B28" s="23" t="s">
        <v>132</v>
      </c>
      <c r="C28" s="4"/>
      <c r="D28" s="195"/>
      <c r="F28" s="32" t="str">
        <f>IF(B46&lt;=11,(0),(IF(B46&lt;=14,(B9),(IF(B46&lt;=17,(B11),(IF(B46&lt;=20,(B13),(IF(B46&lt;=23,(B15),(IF(B46&lt;=26,(B17),(IF(B46&lt;=29,(B19),(IF(B46&lt;=32,(B21),(IF(B46&lt;=35,(B23),(IF(B46&lt;=38,(B25),(0))))))))))))))))))))</f>
        <v>ΑΡΓΥΡΙΑΔΗΣ ΑΘΑΝΑΣΙΟΣ</v>
      </c>
      <c r="G28" s="6">
        <v>1</v>
      </c>
      <c r="H28" s="7"/>
      <c r="I28" s="6">
        <v>2</v>
      </c>
      <c r="J28" s="11"/>
      <c r="L28" s="10">
        <f t="shared" ref="L28:L30" si="6">SUM(G28:J28)</f>
        <v>3</v>
      </c>
      <c r="M28" s="11">
        <f>SUM(H27:H30)</f>
        <v>2</v>
      </c>
      <c r="O28" s="68">
        <f>IF(F30="---",(IF(G28=2,(1),(0))+IF(I28=2,(1),(0))),(IF(G28=2,(1),(0))+IF(I28=2,(1),(0))+IF(J28=2,(1),(0))))</f>
        <v>1</v>
      </c>
      <c r="P28" s="9">
        <f>IF(F30="---",(IF(G28=2,(0),(1))+IF(I28=2,(0),(1))),(IF(G28=2,(0),(1))+IF(I28=2,(0),(1))+IF(J28=2,(0),(1))))</f>
        <v>1</v>
      </c>
      <c r="Q28" s="5"/>
      <c r="R28" s="19">
        <f t="shared" ref="R28:R30" si="7">O28*2+P28*1</f>
        <v>3</v>
      </c>
      <c r="S28" s="5"/>
      <c r="T28" s="18" t="s">
        <v>95</v>
      </c>
      <c r="V28" t="s">
        <v>6</v>
      </c>
      <c r="W28" s="106" t="str">
        <f>IF(T28="1ος",(F27),(IF(T28="2ος",(F28),(IF(T28="3ος",(F29),(IF(T28="4ος",(F30),("---"))))))))</f>
        <v>ΑΡΓΥΡΙΑΔΗΣ ΑΘΑΝΑΣΙΟΣ</v>
      </c>
    </row>
    <row r="29" spans="1:23" ht="15.75" thickBot="1" x14ac:dyDescent="0.3">
      <c r="A29">
        <v>25</v>
      </c>
      <c r="B29" s="23" t="s">
        <v>133</v>
      </c>
      <c r="C29" s="4"/>
      <c r="D29" s="195"/>
      <c r="F29" s="32" t="str">
        <f>IF(B46&lt;=11,(0),(IF(B46&lt;=14,(B16),(IF(B46&lt;=17,(B18),(IF(B46&lt;=20,(B20),(IF(B46&lt;=23,(B22),(IF(B46&lt;=26,(B24),(IF(B46&lt;=29,(B26),(IF(B46&lt;=32,(B28),(IF(B46&lt;=35,(B30),(IF(B46&lt;=38,(B32),(0))))))))))))))))))))</f>
        <v>ΖΙΩΓΑΣ ΚΩΝ/ΝΟΣ</v>
      </c>
      <c r="G29" s="6">
        <v>0</v>
      </c>
      <c r="H29" s="6">
        <v>0</v>
      </c>
      <c r="I29" s="7"/>
      <c r="J29" s="11"/>
      <c r="L29" s="10">
        <f t="shared" si="6"/>
        <v>0</v>
      </c>
      <c r="M29" s="11">
        <f>SUM(I27:I30)</f>
        <v>4</v>
      </c>
      <c r="O29" s="68">
        <f>IF(F30="---",(IF(G29=2,(1),(0))+IF(H29=2,(1),(0))),(IF(G29=2,(1),(0))+IF(H29=2,(1),(0))+IF(J29=2,(1),(0))))</f>
        <v>0</v>
      </c>
      <c r="P29" s="9">
        <f>IF(F30="---",(IF(G29=2,(0),(1))+IF(H29=2,(0),(1))),(IF(G29=2,(0),(1))+IF(H29=2,(0),(1))+IF(J29=2,(0),(1))))</f>
        <v>2</v>
      </c>
      <c r="Q29" s="5"/>
      <c r="R29" s="19">
        <f t="shared" si="7"/>
        <v>2</v>
      </c>
      <c r="S29" s="5"/>
      <c r="T29" s="17" t="s">
        <v>96</v>
      </c>
      <c r="V29" t="s">
        <v>55</v>
      </c>
      <c r="W29" s="117" t="str">
        <f>IF(T29="1ος",(F27),(IF(T29="2ος",(F28),(IF(T29="3ος",(F29),(IF(T29="4ος",(F30),("---"))))))))</f>
        <v>ΖΙΩΓΑΣ ΚΩΝ/ΝΟΣ</v>
      </c>
    </row>
    <row r="30" spans="1:23" ht="15.75" thickBot="1" x14ac:dyDescent="0.3">
      <c r="A30">
        <v>26</v>
      </c>
      <c r="B30" s="23" t="s">
        <v>134</v>
      </c>
      <c r="C30" s="4"/>
      <c r="D30" s="196"/>
      <c r="F30" s="33" t="str">
        <f>IF(B46&lt;=12,("---"),(IF(B46&lt;=14,(B17),(IF(B46&lt;=17,(B21),("---"))))))</f>
        <v>---</v>
      </c>
      <c r="G30" s="13"/>
      <c r="H30" s="13"/>
      <c r="I30" s="13"/>
      <c r="J30" s="14"/>
      <c r="L30" s="12">
        <f t="shared" si="6"/>
        <v>0</v>
      </c>
      <c r="M30" s="16">
        <f>SUM(J27:J30)</f>
        <v>0</v>
      </c>
      <c r="O30" s="138">
        <f>IF(F30="---",(IF(G30=2,(1),(0))+IF(H30=2,(1),(0))),(IF(G30=2,(1),(0))+IF(H30=2,(1),(0))+IF(I30=2,(1),(0))))</f>
        <v>0</v>
      </c>
      <c r="P30" s="139">
        <f>IF(F30="---",(IF(G30=2,(0),(1))+IF(H30=2,(0),(1))),(IF(G30=2,(0),(1))+IF(H30=2,(0),(1))+IF(I30=2,(0),(1))))</f>
        <v>2</v>
      </c>
      <c r="Q30" s="5"/>
      <c r="R30" s="20">
        <f t="shared" si="7"/>
        <v>2</v>
      </c>
      <c r="S30" s="5"/>
      <c r="T30" s="115"/>
      <c r="V30" t="s">
        <v>56</v>
      </c>
      <c r="W30" s="117" t="str">
        <f>IF(T30="1ος",(F27),(IF(T30="2ος",(F28),(IF(T30="3ος",(F29),(IF(T30="4ος",(F30),("---"))))))))</f>
        <v>---</v>
      </c>
    </row>
    <row r="31" spans="1:23" ht="15.75" thickBot="1" x14ac:dyDescent="0.3">
      <c r="A31">
        <v>27</v>
      </c>
      <c r="B31" s="23" t="s">
        <v>135</v>
      </c>
      <c r="C31" s="4"/>
      <c r="D31" s="4"/>
      <c r="W31" s="66"/>
    </row>
    <row r="32" spans="1:23" ht="16.5" thickBot="1" x14ac:dyDescent="0.3">
      <c r="A32">
        <v>28</v>
      </c>
      <c r="B32" s="23" t="s">
        <v>136</v>
      </c>
      <c r="C32" s="4"/>
      <c r="D32" s="197" t="s">
        <v>22</v>
      </c>
      <c r="F32" s="212" t="s">
        <v>35</v>
      </c>
      <c r="G32" s="213"/>
      <c r="H32" s="213"/>
      <c r="I32" s="213"/>
      <c r="J32" s="214"/>
      <c r="L32" s="113" t="s">
        <v>47</v>
      </c>
      <c r="M32" s="113" t="s">
        <v>48</v>
      </c>
      <c r="N32" s="5"/>
      <c r="O32" s="113" t="s">
        <v>43</v>
      </c>
      <c r="P32" s="113" t="s">
        <v>44</v>
      </c>
      <c r="Q32" s="5"/>
      <c r="R32" s="113" t="s">
        <v>42</v>
      </c>
      <c r="S32" s="5"/>
      <c r="T32" s="119" t="s">
        <v>45</v>
      </c>
      <c r="U32" s="66"/>
      <c r="W32" s="66"/>
    </row>
    <row r="33" spans="1:23" ht="15.75" thickBot="1" x14ac:dyDescent="0.3">
      <c r="A33">
        <v>29</v>
      </c>
      <c r="B33" s="23"/>
      <c r="C33" s="4"/>
      <c r="D33" s="198"/>
      <c r="F33" s="8" t="s">
        <v>30</v>
      </c>
      <c r="G33" s="58" t="str">
        <f>IF(B46&lt;=14,(0),(IF(B46&lt;=40,(B9),(0))))</f>
        <v>ΝΤΙΝΑΣ ΝΙΚΟΛΑΟΣ</v>
      </c>
      <c r="H33" s="58" t="str">
        <f>IF(B46&lt;=14,(0),(IF(B46&lt;=17,(B10),(IF(B46&lt;=20,(B12),(IF(B46&lt;=23,(B14),(IF(B46&lt;=26,(B16),(IF(B46&lt;=29,(B18),(IF(B46&lt;=32,(B20),(IF(B46&lt;=35,(B22),(IF(B46&lt;=38,(B24),(0))))))))))))))))))</f>
        <v>ΧΑΤΖΗΣΑΒΒΙΔΗΣ ΣΤΕΛΛΙΟΣ</v>
      </c>
      <c r="I33" s="58" t="str">
        <f>IF(B46&lt;=14,(0),(IF(B46&lt;=17,(B19),(IF(B46&lt;=20,(B21),(IF(B46&lt;=23,(B23),(IF(B46&lt;=26,(B25),(IF(B46&lt;=29,(B27),(IF(B46&lt;=32,(B29),(IF(B46&lt;=35,(B31),(IF(B46&lt;=38,(B33),(0))))))))))))))))))</f>
        <v>ΔΙΔΑΣΚΑΛΟΥ ΚΩΝ/ΝΟΣ</v>
      </c>
      <c r="J33" s="59" t="str">
        <f>IF(B46&lt;=15,("---"),(IF(B46&lt;=17,(B20),(IF(B46&lt;=20,(B24),("---"))))))</f>
        <v>---</v>
      </c>
      <c r="T33" s="66"/>
      <c r="U33" s="66"/>
      <c r="W33" s="66"/>
    </row>
    <row r="34" spans="1:23" ht="15.75" thickBot="1" x14ac:dyDescent="0.3">
      <c r="A34">
        <v>30</v>
      </c>
      <c r="B34" s="23"/>
      <c r="C34" s="4"/>
      <c r="D34" s="198"/>
      <c r="F34" s="55" t="str">
        <f>IF(B46&lt;=14,(0),(IF(B46&lt;=40,(B9),(0))))</f>
        <v>ΝΤΙΝΑΣ ΝΙΚΟΛΑΟΣ</v>
      </c>
      <c r="G34" s="7"/>
      <c r="H34" s="6">
        <v>2</v>
      </c>
      <c r="I34" s="6">
        <v>2</v>
      </c>
      <c r="J34" s="11"/>
      <c r="L34" s="15">
        <f>SUM(G34:J34)</f>
        <v>4</v>
      </c>
      <c r="M34" s="9">
        <f>SUM(G34:G37)</f>
        <v>1</v>
      </c>
      <c r="N34" s="5"/>
      <c r="O34" s="68">
        <f>IF(F37="---",(IF(H34=2,(1),(0))+IF(I34=2,(1),(0))),(IF(H34=2,(1),(0))+IF(I34=2,(1),(0))+IF(J34=2,(1),(0))))</f>
        <v>2</v>
      </c>
      <c r="P34" s="9">
        <f>IF(F37="---",(IF(H34=2,(0),(1))+IF(I34=2,(0),(1))),(IF(H34=2,(0),(1))+IF(I34=2,(0),(1))+IF(J34=2,(0),(1))))</f>
        <v>0</v>
      </c>
      <c r="Q34" s="5"/>
      <c r="R34" s="18">
        <f>O34*2+P34*1</f>
        <v>4</v>
      </c>
      <c r="S34" s="5"/>
      <c r="T34" s="18" t="s">
        <v>94</v>
      </c>
      <c r="U34" s="66"/>
      <c r="V34" t="s">
        <v>10</v>
      </c>
      <c r="W34" s="108" t="str">
        <f>IF(T34="1ος",(F34),(IF(T34="2ος",(F35),(IF(T34="3ος",(F36),(IF(T34="4ος",(F37),("---"))))))))</f>
        <v>ΝΤΙΝΑΣ ΝΙΚΟΛΑΟΣ</v>
      </c>
    </row>
    <row r="35" spans="1:23" ht="15.75" thickBot="1" x14ac:dyDescent="0.3">
      <c r="A35">
        <v>31</v>
      </c>
      <c r="B35" s="23"/>
      <c r="C35" s="4"/>
      <c r="D35" s="198"/>
      <c r="F35" s="56" t="str">
        <f>IF(B46&lt;=14,(0),(IF(B46&lt;=17,(B10),(IF(B46&lt;=20,(B12),(IF(B46&lt;=23,(B14),(IF(B46&lt;=26,(B16),(IF(B46&lt;=29,(B18),(IF(B46&lt;=32,(B20),(IF(B46&lt;=35,(B22),(IF(B46&lt;=38,(B24),(0))))))))))))))))))</f>
        <v>ΧΑΤΖΗΣΑΒΒΙΔΗΣ ΣΤΕΛΛΙΟΣ</v>
      </c>
      <c r="G35" s="6">
        <v>0</v>
      </c>
      <c r="H35" s="7"/>
      <c r="I35" s="6">
        <v>2</v>
      </c>
      <c r="J35" s="11"/>
      <c r="L35" s="10">
        <f t="shared" ref="L35:L37" si="8">SUM(G35:J35)</f>
        <v>2</v>
      </c>
      <c r="M35" s="11">
        <f>SUM(H34:H37)</f>
        <v>2</v>
      </c>
      <c r="O35" s="68">
        <f>IF(F37="---",(IF(G35=2,(1),(0))+IF(I35=2,(1),(0))),(IF(G35=2,(1),(0))+IF(I35=2,(1),(0))+IF(J35=2,(1),(0))))</f>
        <v>1</v>
      </c>
      <c r="P35" s="9">
        <f>IF(F37="---",(IF(G35=2,(0),(1))+IF(I35=2,(0),(1))),(IF(G35=2,(0),(1))+IF(I35=2,(0),(1))+IF(J35=2,(0),(1))))</f>
        <v>1</v>
      </c>
      <c r="Q35" s="5"/>
      <c r="R35" s="19">
        <f t="shared" ref="R35:R37" si="9">O35*2+P35*1</f>
        <v>3</v>
      </c>
      <c r="S35" s="5"/>
      <c r="T35" s="18" t="s">
        <v>95</v>
      </c>
      <c r="U35" s="66"/>
      <c r="V35" t="s">
        <v>15</v>
      </c>
      <c r="W35" s="108" t="str">
        <f>IF(T35="1ος",(F34),(IF(T35="2ος",(F35),(IF(T35="3ος",(F36),(IF(T35="4ος",(F37),("---"))))))))</f>
        <v>ΧΑΤΖΗΣΑΒΒΙΔΗΣ ΣΤΕΛΛΙΟΣ</v>
      </c>
    </row>
    <row r="36" spans="1:23" ht="15.75" thickBot="1" x14ac:dyDescent="0.3">
      <c r="A36">
        <v>32</v>
      </c>
      <c r="B36" s="23"/>
      <c r="C36" s="4"/>
      <c r="D36" s="198"/>
      <c r="F36" s="56" t="str">
        <f>IF(B46&lt;=14,(0),(IF(B46&lt;=17,(B19),(IF(B46&lt;=20,(B21),(IF(B46&lt;=23,(B23),(IF(B46&lt;=26,(B25),(IF(B46&lt;=29,(B27),(IF(B46&lt;=32,(B29),(IF(B46&lt;=35,(B31),(IF(B46&lt;=38,(B33),(0))))))))))))))))))</f>
        <v>ΔΙΔΑΣΚΑΛΟΥ ΚΩΝ/ΝΟΣ</v>
      </c>
      <c r="G36" s="6">
        <v>1</v>
      </c>
      <c r="H36" s="6">
        <v>0</v>
      </c>
      <c r="I36" s="7"/>
      <c r="J36" s="11"/>
      <c r="L36" s="10">
        <f t="shared" si="8"/>
        <v>1</v>
      </c>
      <c r="M36" s="11">
        <f>SUM(I34:I37)</f>
        <v>4</v>
      </c>
      <c r="O36" s="68">
        <f>IF(F37="---",(IF(G36=2,(1),(0))+IF(H36=2,(1),(0))),(IF(G36=2,(1),(0))+IF(H36=2,(1),(0))+IF(J36=2,(1),(0))))</f>
        <v>0</v>
      </c>
      <c r="P36" s="9">
        <f>IF(F37="---",(IF(G36=2,(0),(1))+IF(H36=2,(0),(1))),(IF(G36=2,(0),(1))+IF(H36=2,(0),(1))+IF(J36=2,(0),(1))))</f>
        <v>2</v>
      </c>
      <c r="Q36" s="5"/>
      <c r="R36" s="19">
        <f t="shared" si="9"/>
        <v>2</v>
      </c>
      <c r="S36" s="5"/>
      <c r="T36" s="17" t="s">
        <v>96</v>
      </c>
      <c r="U36" s="66"/>
      <c r="V36" t="s">
        <v>57</v>
      </c>
      <c r="W36" s="117" t="str">
        <f>IF(T36="1ος",(F34),(IF(T36="2ος",(F35),(IF(T36="3ος",(F36),(IF(T36="4ος",(F37),("---"))))))))</f>
        <v>ΔΙΔΑΣΚΑΛΟΥ ΚΩΝ/ΝΟΣ</v>
      </c>
    </row>
    <row r="37" spans="1:23" ht="15.75" thickBot="1" x14ac:dyDescent="0.3">
      <c r="A37">
        <v>33</v>
      </c>
      <c r="B37" s="23"/>
      <c r="C37" s="4"/>
      <c r="D37" s="199"/>
      <c r="F37" s="57" t="str">
        <f>IF(B46&lt;=15,("---"),(IF(B46&lt;=17,(B20),(IF(B46&lt;=20,(B24),("---"))))))</f>
        <v>---</v>
      </c>
      <c r="G37" s="13"/>
      <c r="H37" s="13"/>
      <c r="I37" s="13"/>
      <c r="J37" s="14"/>
      <c r="L37" s="12">
        <f t="shared" si="8"/>
        <v>0</v>
      </c>
      <c r="M37" s="16">
        <f>SUM(J34:J37)</f>
        <v>0</v>
      </c>
      <c r="O37" s="138">
        <f>IF(F37="---",(IF(G37=2,(1),(0))+IF(H37=2,(1),(0))),(IF(G37=2,(1),(0))+IF(H37=2,(1),(0))+IF(I37=2,(1),(0))))</f>
        <v>0</v>
      </c>
      <c r="P37" s="139">
        <f>IF(F37="---",(IF(G37=2,(0),(1))+IF(H37=2,(0),(1))),(IF(G37=2,(0),(1))+IF(H37=2,(0),(1))+IF(I37=2,(0),(1))))</f>
        <v>2</v>
      </c>
      <c r="Q37" s="5"/>
      <c r="R37" s="20">
        <f t="shared" si="9"/>
        <v>2</v>
      </c>
      <c r="S37" s="5"/>
      <c r="T37" s="115"/>
      <c r="U37" s="66"/>
      <c r="V37" t="s">
        <v>58</v>
      </c>
      <c r="W37" s="117" t="str">
        <f>IF(T37="1ος",(F34),(IF(T37="2ος",(F35),(IF(T37="3ος",(F36),(IF(T37="4ος",(F37),("---"))))))))</f>
        <v>---</v>
      </c>
    </row>
    <row r="38" spans="1:23" ht="15.75" thickBot="1" x14ac:dyDescent="0.3">
      <c r="A38">
        <v>34</v>
      </c>
      <c r="B38" s="23"/>
      <c r="C38" s="4"/>
      <c r="D38" s="4"/>
      <c r="T38" s="66"/>
      <c r="U38" s="66"/>
      <c r="W38" s="66"/>
    </row>
    <row r="39" spans="1:23" ht="16.5" thickBot="1" x14ac:dyDescent="0.3">
      <c r="A39">
        <v>35</v>
      </c>
      <c r="B39" s="23"/>
      <c r="C39" s="4"/>
      <c r="D39" s="152" t="s">
        <v>23</v>
      </c>
      <c r="F39" s="170" t="s">
        <v>36</v>
      </c>
      <c r="G39" s="171"/>
      <c r="H39" s="171"/>
      <c r="I39" s="171"/>
      <c r="J39" s="172"/>
      <c r="L39" s="120" t="s">
        <v>47</v>
      </c>
      <c r="M39" s="120" t="s">
        <v>48</v>
      </c>
      <c r="N39" s="5"/>
      <c r="O39" s="120" t="s">
        <v>43</v>
      </c>
      <c r="P39" s="120" t="s">
        <v>44</v>
      </c>
      <c r="Q39" s="5"/>
      <c r="R39" s="120" t="s">
        <v>42</v>
      </c>
      <c r="S39" s="5"/>
      <c r="T39" s="121" t="s">
        <v>45</v>
      </c>
      <c r="U39" s="66"/>
      <c r="W39" s="66"/>
    </row>
    <row r="40" spans="1:23" ht="15.75" thickBot="1" x14ac:dyDescent="0.3">
      <c r="A40">
        <v>36</v>
      </c>
      <c r="B40" s="23"/>
      <c r="C40" s="4"/>
      <c r="D40" s="153"/>
      <c r="F40" s="8" t="s">
        <v>30</v>
      </c>
      <c r="G40" s="37" t="str">
        <f>IF(B46&lt;=17,(0),(IF(B46&lt;=40,(B10),(0))))</f>
        <v>ΜΑΡΚΟΠΟΥΛΟΣ ΑΝΕΣΤΗΣ</v>
      </c>
      <c r="H40" s="37" t="str">
        <f>IF(B46&lt;=17,(0),(IF(B46&lt;=20,(B11),(IF(B46&lt;=23,(B13),(IF(B46&lt;=26,(B15),(IF(B46&lt;=29,(B17),(IF(B46&lt;=32,(B19),(IF(B46&lt;=35,(B21),(IF(B46&lt;=38,(B23),(0))))))))))))))))</f>
        <v>ΜΕΛΙΣΙΔΗΣ ΚΩΝ/ΝΟΣ</v>
      </c>
      <c r="I40" s="37" t="str">
        <f>IF(B46&lt;=17,(0),(IF(B46&lt;=20,(B22),(IF(B46&lt;=23,(B24),(IF(B46&lt;=26,(B26),(IF(B46&lt;=29,(B28),(IF(B46&lt;=32,(B30),(IF(B46&lt;=35,(B32),(IF(B46&lt;=38,(B34),(0))))))))))))))))</f>
        <v>ΚΑΛΥΒΑΣ ΠΕΤΡΟΣ</v>
      </c>
      <c r="J40" s="38" t="str">
        <f>IF(B46&lt;=18,("---"),(IF(B46&lt;=20,(B23),(IF(B46&lt;=23,(B27),("---"))))))</f>
        <v>---</v>
      </c>
      <c r="T40" s="66"/>
      <c r="U40" s="66"/>
      <c r="W40" s="66"/>
    </row>
    <row r="41" spans="1:23" ht="15.75" thickBot="1" x14ac:dyDescent="0.3">
      <c r="A41">
        <v>37</v>
      </c>
      <c r="B41" s="23"/>
      <c r="C41" s="4"/>
      <c r="D41" s="153"/>
      <c r="F41" s="34" t="str">
        <f>IF(B46&lt;=17,(0),(IF(B46&lt;=40,(B10),(0))))</f>
        <v>ΜΑΡΚΟΠΟΥΛΟΣ ΑΝΕΣΤΗΣ</v>
      </c>
      <c r="G41" s="7"/>
      <c r="H41" s="6">
        <v>2</v>
      </c>
      <c r="I41" s="6">
        <v>2</v>
      </c>
      <c r="J41" s="11"/>
      <c r="L41" s="15">
        <f>SUM(G41:J41)</f>
        <v>4</v>
      </c>
      <c r="M41" s="9">
        <f>SUM(G41:G44)</f>
        <v>1</v>
      </c>
      <c r="N41" s="5"/>
      <c r="O41" s="68">
        <f>IF(F44="---",(IF(H41=2,(1),(0))+IF(I41=2,(1),(0))),(IF(H41=2,(1),(0))+IF(I41=2,(1),(0))+IF(J41=2,(1),(0))))</f>
        <v>2</v>
      </c>
      <c r="P41" s="9">
        <f>IF(F44="---",(IF(H41=2,(0),(1))+IF(I41=2,(0),(1))),(IF(H41=2,(0),(1))+IF(I41=2,(0),(1))+IF(J41=2,(0),(1))))</f>
        <v>0</v>
      </c>
      <c r="Q41" s="5"/>
      <c r="R41" s="18">
        <f>O41*2+P41*1</f>
        <v>4</v>
      </c>
      <c r="S41" s="5"/>
      <c r="T41" s="18" t="s">
        <v>94</v>
      </c>
      <c r="U41" s="66"/>
      <c r="V41" t="s">
        <v>14</v>
      </c>
      <c r="W41" s="109" t="str">
        <f>IF(T41="1ος",(F41),(IF(T41="2ος",(F42),(IF(T41="3ος",(F43),(IF(T41="4ος",(F44),("---"))))))))</f>
        <v>ΜΑΡΚΟΠΟΥΛΟΣ ΑΝΕΣΤΗΣ</v>
      </c>
    </row>
    <row r="42" spans="1:23" ht="15.75" thickBot="1" x14ac:dyDescent="0.3">
      <c r="A42">
        <v>38</v>
      </c>
      <c r="B42" s="23"/>
      <c r="C42" s="4"/>
      <c r="D42" s="153"/>
      <c r="F42" s="35" t="str">
        <f>IF(B46&lt;=17,(0),(IF(B46&lt;=20,(B11),(IF(B46&lt;=23,(B13),(IF(B46&lt;=26,(B15),(IF(B46&lt;=29,(B17),(IF(B46&lt;=32,(B19),(IF(B46&lt;=35,(B21),(IF(B46&lt;=38,(B23),(0))))))))))))))))</f>
        <v>ΜΕΛΙΣΙΔΗΣ ΚΩΝ/ΝΟΣ</v>
      </c>
      <c r="G42" s="6">
        <v>1</v>
      </c>
      <c r="H42" s="7"/>
      <c r="I42" s="6">
        <v>2</v>
      </c>
      <c r="J42" s="11"/>
      <c r="L42" s="10">
        <f t="shared" ref="L42:L44" si="10">SUM(G42:J42)</f>
        <v>3</v>
      </c>
      <c r="M42" s="11">
        <f>SUM(H41:H44)</f>
        <v>2</v>
      </c>
      <c r="O42" s="68">
        <f>IF(F44="---",(IF(G42=2,(1),(0))+IF(I42=2,(1),(0))),(IF(G42=2,(1),(0))+IF(I42=2,(1),(0))+IF(J42=2,(1),(0))))</f>
        <v>1</v>
      </c>
      <c r="P42" s="9">
        <f>IF(F44="---",(IF(G42=2,(0),(1))+IF(I42=2,(0),(1))),(IF(G42=2,(0),(1))+IF(I42=2,(0),(1))+IF(J42=2,(0),(1))))</f>
        <v>1</v>
      </c>
      <c r="Q42" s="5"/>
      <c r="R42" s="19">
        <f t="shared" ref="R42:R44" si="11">O42*2+P42*1</f>
        <v>3</v>
      </c>
      <c r="S42" s="5"/>
      <c r="T42" s="18" t="s">
        <v>95</v>
      </c>
      <c r="U42" s="66"/>
      <c r="V42" t="s">
        <v>8</v>
      </c>
      <c r="W42" s="109" t="str">
        <f>IF(T42="1ος",(F41),(IF(T42="2ος",(F42),(IF(T42="3ος",(F43),(IF(T42="4ος",(F44),("---"))))))))</f>
        <v>ΜΕΛΙΣΙΔΗΣ ΚΩΝ/ΝΟΣ</v>
      </c>
    </row>
    <row r="43" spans="1:23" ht="15.75" thickBot="1" x14ac:dyDescent="0.3">
      <c r="A43">
        <v>39</v>
      </c>
      <c r="B43" s="23"/>
      <c r="C43" s="4"/>
      <c r="D43" s="153"/>
      <c r="F43" s="35" t="str">
        <f>IF(B46&lt;=17,(0),(IF(B46&lt;=20,(B22),(IF(B46&lt;=23,(B24),(IF(B46&lt;=26,(B26),(IF(B46&lt;=29,(B28),(IF(B46&lt;=32,(B30),(IF(B46&lt;=35,(B32),(IF(B46&lt;=38,(B34),(0))))))))))))))))</f>
        <v>ΚΑΛΥΒΑΣ ΠΕΤΡΟΣ</v>
      </c>
      <c r="G43" s="6">
        <v>0</v>
      </c>
      <c r="H43" s="6">
        <v>0</v>
      </c>
      <c r="I43" s="7"/>
      <c r="J43" s="11"/>
      <c r="L43" s="10">
        <f t="shared" si="10"/>
        <v>0</v>
      </c>
      <c r="M43" s="11">
        <f>SUM(I41:I44)</f>
        <v>4</v>
      </c>
      <c r="O43" s="68">
        <f>IF(F44="---",(IF(G43=2,(1),(0))+IF(H43=2,(1),(0))),(IF(G43=2,(1),(0))+IF(H43=2,(1),(0))+IF(J43=2,(1),(0))))</f>
        <v>0</v>
      </c>
      <c r="P43" s="9">
        <f>IF(F44="---",(IF(G43=2,(0),(1))+IF(H43=2,(0),(1))),(IF(G43=2,(0),(1))+IF(H43=2,(0),(1))+IF(J43=2,(0),(1))))</f>
        <v>2</v>
      </c>
      <c r="Q43" s="5"/>
      <c r="R43" s="19">
        <f t="shared" si="11"/>
        <v>2</v>
      </c>
      <c r="S43" s="5"/>
      <c r="T43" s="17" t="s">
        <v>96</v>
      </c>
      <c r="U43" s="66"/>
      <c r="V43" t="s">
        <v>59</v>
      </c>
      <c r="W43" s="117" t="str">
        <f>IF(T43="1ος",(F41),(IF(T43="2ος",(F42),(IF(T43="3ος",(F43),(IF(T43="4ος",(F44),("---"))))))))</f>
        <v>ΚΑΛΥΒΑΣ ΠΕΤΡΟΣ</v>
      </c>
    </row>
    <row r="44" spans="1:23" ht="15.75" thickBot="1" x14ac:dyDescent="0.3">
      <c r="A44">
        <v>40</v>
      </c>
      <c r="B44" s="23"/>
      <c r="C44" s="4"/>
      <c r="D44" s="154"/>
      <c r="F44" s="36" t="str">
        <f>IF(B46&lt;=18,("---"),(IF(B46&lt;=20,(B23),(IF(B46&lt;=23,(B27),("---"))))))</f>
        <v>---</v>
      </c>
      <c r="G44" s="13"/>
      <c r="H44" s="13"/>
      <c r="I44" s="13"/>
      <c r="J44" s="14"/>
      <c r="L44" s="12">
        <f t="shared" si="10"/>
        <v>0</v>
      </c>
      <c r="M44" s="16">
        <f>SUM(J41:J44)</f>
        <v>0</v>
      </c>
      <c r="O44" s="138">
        <f>IF(F44="---",(IF(G44=2,(1),(0))+IF(H44=2,(1),(0))),(IF(G44=2,(1),(0))+IF(H44=2,(1),(0))+IF(I44=2,(1),(0))))</f>
        <v>0</v>
      </c>
      <c r="P44" s="139">
        <f>IF(F44="---",(IF(G44=2,(0),(1))+IF(H44=2,(0),(1))),(IF(G44=2,(0),(1))+IF(H44=2,(0),(1))+IF(I44=2,(0),(1))))</f>
        <v>2</v>
      </c>
      <c r="Q44" s="5"/>
      <c r="R44" s="20">
        <f t="shared" si="11"/>
        <v>2</v>
      </c>
      <c r="S44" s="5"/>
      <c r="T44" s="115"/>
      <c r="U44" s="66"/>
      <c r="V44" t="s">
        <v>60</v>
      </c>
      <c r="W44" s="117" t="str">
        <f>IF(T44="1ος",(F41),(IF(T44="2ος",(F42),(IF(T44="3ος",(F43),(IF(T44="4ος",(F44),("---"))))))))</f>
        <v>---</v>
      </c>
    </row>
    <row r="45" spans="1:23" ht="15.75" thickBot="1" x14ac:dyDescent="0.3">
      <c r="B45" s="4"/>
      <c r="C45" s="4"/>
      <c r="D45" s="4"/>
      <c r="T45" s="66"/>
      <c r="U45" s="66"/>
      <c r="W45" s="66"/>
    </row>
    <row r="46" spans="1:23" ht="16.5" thickBot="1" x14ac:dyDescent="0.3">
      <c r="B46" s="17">
        <f>COUNTA(B5:B45)</f>
        <v>28</v>
      </c>
      <c r="C46" s="5"/>
      <c r="D46" s="155" t="s">
        <v>24</v>
      </c>
      <c r="F46" s="173" t="s">
        <v>37</v>
      </c>
      <c r="G46" s="174"/>
      <c r="H46" s="174"/>
      <c r="I46" s="174"/>
      <c r="J46" s="175"/>
      <c r="L46" s="122" t="s">
        <v>47</v>
      </c>
      <c r="M46" s="122" t="s">
        <v>48</v>
      </c>
      <c r="N46" s="5"/>
      <c r="O46" s="122" t="s">
        <v>43</v>
      </c>
      <c r="P46" s="122" t="s">
        <v>44</v>
      </c>
      <c r="Q46" s="5"/>
      <c r="R46" s="122" t="s">
        <v>42</v>
      </c>
      <c r="S46" s="5"/>
      <c r="T46" s="123" t="s">
        <v>45</v>
      </c>
      <c r="W46" s="66"/>
    </row>
    <row r="47" spans="1:23" ht="15.75" thickBot="1" x14ac:dyDescent="0.3">
      <c r="D47" s="156"/>
      <c r="F47" s="8" t="s">
        <v>30</v>
      </c>
      <c r="G47" s="41" t="str">
        <f>IF(B46&lt;=20,(0),(IF(B46&lt;=40,(B11),(0))))</f>
        <v>ΤΖΙΟΥΦΑΣ ΚΩΝ/ΝΟΣ</v>
      </c>
      <c r="H47" s="41" t="str">
        <f>IF(B46&lt;=20,(0),(IF(B46&lt;=23,(B12),(IF(B46&lt;=26,(B14),(IF(B46&lt;=29,(B16),(IF(B46&lt;=32,(B18),(IF(B46&lt;=35,(B20),(IF(B46&lt;=38,(B22),(0))))))))))))))</f>
        <v>ΤΟΠΑΛΗΣ ΕΥΑΓΓΕΛΟΣ</v>
      </c>
      <c r="I47" s="41" t="str">
        <f>IF(B46&lt;=20,(0),(IF(B46&lt;=23,(B25),(IF(B46&lt;=26,(B27),(IF(B46&lt;=29,(B29),(IF(B46&lt;=32,(B31),(IF(B46&lt;=35,(B33),(IF(B46&lt;=38,(B35),(0))))))))))))))</f>
        <v>ΑΝΑΣΤΑΣΙΑΔΗΣ ΒΕΝΙΑΜΙΝ</v>
      </c>
      <c r="J47" s="42" t="str">
        <f>IF(B46&lt;=21,("---"),(IF(B46&lt;=23,(B26),(IF(B46&lt;=26,(B30),("---"))))))</f>
        <v>---</v>
      </c>
      <c r="W47" s="66"/>
    </row>
    <row r="48" spans="1:23" ht="15.75" thickBot="1" x14ac:dyDescent="0.3">
      <c r="D48" s="156"/>
      <c r="F48" s="39" t="str">
        <f>IF(B46&lt;=20,(0),(IF(B46&lt;=40,(B11),(0))))</f>
        <v>ΤΖΙΟΥΦΑΣ ΚΩΝ/ΝΟΣ</v>
      </c>
      <c r="G48" s="7"/>
      <c r="H48" s="6">
        <v>0</v>
      </c>
      <c r="I48" s="6">
        <v>2</v>
      </c>
      <c r="J48" s="11"/>
      <c r="L48" s="15">
        <f>SUM(G48:J48)</f>
        <v>2</v>
      </c>
      <c r="M48" s="9">
        <f>SUM(G48:G51)</f>
        <v>2</v>
      </c>
      <c r="N48" s="5"/>
      <c r="O48" s="68">
        <f>IF(F51="---",(IF(H48=2,(1),(0))+IF(I48=2,(1),(0))),(IF(H48=2,(1),(0))+IF(I48=2,(1),(0))+IF(J48=2,(1),(0))))</f>
        <v>1</v>
      </c>
      <c r="P48" s="9">
        <f>IF(F51="---",(IF(H48=2,(0),(1))+IF(I48=2,(0),(1))),(IF(H48=2,(0),(1))+IF(I48=2,(0),(1))+IF(J48=2,(0),(1))))</f>
        <v>1</v>
      </c>
      <c r="Q48" s="5"/>
      <c r="R48" s="18">
        <f>O48*2+P48*1</f>
        <v>3</v>
      </c>
      <c r="S48" s="5"/>
      <c r="T48" s="18" t="s">
        <v>95</v>
      </c>
      <c r="V48" t="s">
        <v>17</v>
      </c>
      <c r="W48" s="110" t="str">
        <f>IF(T48="1ος",(F48),(IF(T48="2ος",(F49),(IF(T48="3ος",(F50),(IF(T48="4ος",(F51),("---"))))))))</f>
        <v>ΤΟΠΑΛΗΣ ΕΥΑΓΓΕΛΟΣ</v>
      </c>
    </row>
    <row r="49" spans="1:23" ht="15.75" thickBot="1" x14ac:dyDescent="0.3">
      <c r="D49" s="156"/>
      <c r="F49" s="39" t="str">
        <f>IF(B46&lt;=20,(0),(IF(B46&lt;=23,(B12),(IF(B46&lt;=26,(B14),(IF(B46&lt;=29,(B16),(IF(B46&lt;=32,(B18),(IF(B46&lt;=35,(B20),(IF(B46&lt;=38,(B22),(0))))))))))))))</f>
        <v>ΤΟΠΑΛΗΣ ΕΥΑΓΓΕΛΟΣ</v>
      </c>
      <c r="G49" s="6">
        <v>2</v>
      </c>
      <c r="H49" s="7"/>
      <c r="I49" s="6">
        <v>2</v>
      </c>
      <c r="J49" s="11"/>
      <c r="L49" s="10">
        <f t="shared" ref="L49:L51" si="12">SUM(G49:J49)</f>
        <v>4</v>
      </c>
      <c r="M49" s="11">
        <f>SUM(H48:H51)</f>
        <v>1</v>
      </c>
      <c r="O49" s="68">
        <f>IF(F51="---",(IF(G49=2,(1),(0))+IF(I49=2,(1),(0))),(IF(G49=2,(1),(0))+IF(I49=2,(1),(0))+IF(J49=2,(1),(0))))</f>
        <v>2</v>
      </c>
      <c r="P49" s="9">
        <f>IF(F51="---",(IF(G49=2,(0),(1))+IF(I49=2,(0),(1))),(IF(G49=2,(0),(1))+IF(I49=2,(0),(1))+IF(J49=2,(0),(1))))</f>
        <v>0</v>
      </c>
      <c r="Q49" s="5"/>
      <c r="R49" s="19">
        <f t="shared" ref="R49:R51" si="13">O49*2+P49*1</f>
        <v>4</v>
      </c>
      <c r="S49" s="5"/>
      <c r="T49" s="18" t="s">
        <v>94</v>
      </c>
      <c r="V49" t="s">
        <v>11</v>
      </c>
      <c r="W49" s="110" t="str">
        <f>IF(T49="1ος",(F48),(IF(T49="2ος",(F49),(IF(T49="3ος",(F50),(IF(T49="4ος",(F51),("---"))))))))</f>
        <v>ΤΖΙΟΥΦΑΣ ΚΩΝ/ΝΟΣ</v>
      </c>
    </row>
    <row r="50" spans="1:23" ht="15.75" thickBot="1" x14ac:dyDescent="0.3">
      <c r="B50" s="140" t="s">
        <v>103</v>
      </c>
      <c r="D50" s="156"/>
      <c r="F50" s="39" t="str">
        <f>IF(B46&lt;=20,(0),(IF(B46&lt;=23,(B25),(IF(B46&lt;=26,(B27),(IF(B46&lt;=29,(B29),(IF(B46&lt;=32,(B31),(IF(B46&lt;=35,(B33),(IF(B46&lt;=38,(B35),(0))))))))))))))</f>
        <v>ΑΝΑΣΤΑΣΙΑΔΗΣ ΒΕΝΙΑΜΙΝ</v>
      </c>
      <c r="G50" s="6">
        <v>0</v>
      </c>
      <c r="H50" s="6">
        <v>1</v>
      </c>
      <c r="I50" s="7"/>
      <c r="J50" s="11"/>
      <c r="L50" s="10">
        <f t="shared" si="12"/>
        <v>1</v>
      </c>
      <c r="M50" s="11">
        <f>SUM(I48:I51)</f>
        <v>4</v>
      </c>
      <c r="O50" s="68">
        <f>IF(F51="---",(IF(G50=2,(1),(0))+IF(H50=2,(1),(0))),(IF(G50=2,(1),(0))+IF(H50=2,(1),(0))+IF(J50=2,(1),(0))))</f>
        <v>0</v>
      </c>
      <c r="P50" s="9">
        <f>IF(F51="---",(IF(G50=2,(0),(1))+IF(H50=2,(0),(1))),(IF(G50=2,(0),(1))+IF(H50=2,(0),(1))+IF(J50=2,(0),(1))))</f>
        <v>2</v>
      </c>
      <c r="Q50" s="5"/>
      <c r="R50" s="19">
        <f t="shared" si="13"/>
        <v>2</v>
      </c>
      <c r="S50" s="5"/>
      <c r="T50" s="17" t="s">
        <v>96</v>
      </c>
      <c r="V50" t="s">
        <v>61</v>
      </c>
      <c r="W50" s="117" t="str">
        <f>IF(T50="1ος",(F48),(IF(T50="2ος",(F49),(IF(T50="3ος",(F50),(IF(T50="4ος",(F51),("---"))))))))</f>
        <v>ΑΝΑΣΤΑΣΙΑΔΗΣ ΒΕΝΙΑΜΙΝ</v>
      </c>
    </row>
    <row r="51" spans="1:23" ht="15.75" thickBot="1" x14ac:dyDescent="0.3">
      <c r="A51">
        <v>1</v>
      </c>
      <c r="B51" s="24" t="s">
        <v>109</v>
      </c>
      <c r="D51" s="157"/>
      <c r="F51" s="40" t="str">
        <f>IF(B46&lt;=21,("---"),(IF(B46&lt;=23,(B26),(IF(B46&lt;=26,(B30),("---"))))))</f>
        <v>---</v>
      </c>
      <c r="G51" s="13"/>
      <c r="H51" s="13"/>
      <c r="I51" s="13"/>
      <c r="J51" s="14"/>
      <c r="L51" s="12">
        <f t="shared" si="12"/>
        <v>0</v>
      </c>
      <c r="M51" s="16">
        <f>SUM(J48:J51)</f>
        <v>0</v>
      </c>
      <c r="O51" s="138">
        <f>IF(F51="---",(IF(G51=2,(1),(0))+IF(H51=2,(1),(0))),(IF(G51=2,(1),(0))+IF(H51=2,(1),(0))+IF(I51=2,(1),(0))))</f>
        <v>0</v>
      </c>
      <c r="P51" s="139">
        <f>IF(F51="---",(IF(G51=2,(0),(1))+IF(H51=2,(0),(1))),(IF(G51=2,(0),(1))+IF(H51=2,(0),(1))+IF(I51=2,(0),(1))))</f>
        <v>2</v>
      </c>
      <c r="Q51" s="5"/>
      <c r="R51" s="20">
        <f t="shared" si="13"/>
        <v>2</v>
      </c>
      <c r="S51" s="5"/>
      <c r="T51" s="115"/>
      <c r="V51" t="s">
        <v>62</v>
      </c>
      <c r="W51" s="117" t="str">
        <f>IF(T51="1ος",(F48),(IF(T51="2ος",(F49),(IF(T51="3ος",(F50),(IF(T51="4ος",(F51),("---"))))))))</f>
        <v>---</v>
      </c>
    </row>
    <row r="52" spans="1:23" ht="15.75" thickBot="1" x14ac:dyDescent="0.3">
      <c r="A52">
        <v>2</v>
      </c>
      <c r="B52" s="22" t="s">
        <v>110</v>
      </c>
      <c r="W52" s="66"/>
    </row>
    <row r="53" spans="1:23" ht="16.5" thickBot="1" x14ac:dyDescent="0.3">
      <c r="A53">
        <v>3</v>
      </c>
      <c r="B53" s="22" t="s">
        <v>111</v>
      </c>
      <c r="D53" s="158" t="s">
        <v>25</v>
      </c>
      <c r="F53" s="176" t="s">
        <v>38</v>
      </c>
      <c r="G53" s="177"/>
      <c r="H53" s="177"/>
      <c r="I53" s="177"/>
      <c r="J53" s="178"/>
      <c r="L53" s="124" t="s">
        <v>47</v>
      </c>
      <c r="M53" s="124" t="s">
        <v>48</v>
      </c>
      <c r="N53" s="5"/>
      <c r="O53" s="124" t="s">
        <v>43</v>
      </c>
      <c r="P53" s="124" t="s">
        <v>44</v>
      </c>
      <c r="Q53" s="5"/>
      <c r="R53" s="124" t="s">
        <v>42</v>
      </c>
      <c r="S53" s="5"/>
      <c r="T53" s="125" t="s">
        <v>45</v>
      </c>
      <c r="W53" s="66"/>
    </row>
    <row r="54" spans="1:23" ht="15.75" thickBot="1" x14ac:dyDescent="0.3">
      <c r="A54">
        <v>4</v>
      </c>
      <c r="B54" s="22" t="s">
        <v>112</v>
      </c>
      <c r="D54" s="159"/>
      <c r="F54" s="8" t="s">
        <v>30</v>
      </c>
      <c r="G54" s="43" t="str">
        <f>IF(B46&lt;=23,(0),(IF(B46&lt;=40,(B12),(0))))</f>
        <v>ΧΑΤΖΗΚΥΡΙΑΚΙΔΗΣ ΝΙΚΟΛΑΟΣ</v>
      </c>
      <c r="H54" s="43" t="str">
        <f>IF(B46&lt;=23,(0),(IF(B46&lt;=26,(B13),(IF(B46&lt;=29,(B15),(IF(B46&lt;=32,(B17),(IF(B46&lt;=35,(B19),(IF(B46&lt;=38,(B21),(0))))))))))))</f>
        <v>ΨΙΑΝΟΣ ΚΩΝ/ΝΟΣ</v>
      </c>
      <c r="I54" s="43" t="str">
        <f>IF(B46&lt;=23,(0),(IF(B46&lt;=26,(B28),(IF(B46&lt;=29,(B30),(IF(B46&lt;=32,(B32),(IF(B46&lt;=35,(B34),(IF(B46&lt;=38,(B36),(0))))))))))))</f>
        <v>ΤΡΑΝΤΑΣ ΝΙΚΟΛΑΟΣ</v>
      </c>
      <c r="J54" s="44">
        <f>IF(B46&lt;=24,(0),(IF(B46&lt;=26,(B29),(IF(B46&lt;=29,(B33),(0))))))</f>
        <v>0</v>
      </c>
      <c r="W54" s="66"/>
    </row>
    <row r="55" spans="1:23" ht="15.75" thickBot="1" x14ac:dyDescent="0.3">
      <c r="A55">
        <v>5</v>
      </c>
      <c r="B55" s="22" t="s">
        <v>116</v>
      </c>
      <c r="D55" s="159"/>
      <c r="F55" s="45" t="str">
        <f>IF(B46&lt;=23,(0),(IF(B46&lt;=40,(B12),(0))))</f>
        <v>ΧΑΤΖΗΚΥΡΙΑΚΙΔΗΣ ΝΙΚΟΛΑΟΣ</v>
      </c>
      <c r="G55" s="7"/>
      <c r="H55" s="6">
        <v>2</v>
      </c>
      <c r="I55" s="6">
        <v>2</v>
      </c>
      <c r="J55" s="11"/>
      <c r="L55" s="15">
        <f>SUM(G55:J55)</f>
        <v>4</v>
      </c>
      <c r="M55" s="9">
        <f>SUM(G55:G58)</f>
        <v>0</v>
      </c>
      <c r="N55" s="5"/>
      <c r="O55" s="68">
        <f>IF(F58="---",(IF(H55=2,(1),(0))+IF(I55=2,(1),(0))),(IF(H55=2,(1),(0))+IF(I55=2,(1),(0))+IF(J55=2,(1),(0))))</f>
        <v>2</v>
      </c>
      <c r="P55" s="9">
        <f>IF(F58="---",(IF(H55=2,(0),(1))+IF(I55=2,(0),(1))),(IF(H55=2,(0),(1))+IF(I55=2,(0),(1))+IF(J55=2,(0),(1))))</f>
        <v>1</v>
      </c>
      <c r="Q55" s="5"/>
      <c r="R55" s="18">
        <f>O55*2+P55*1</f>
        <v>5</v>
      </c>
      <c r="S55" s="5"/>
      <c r="T55" s="18" t="s">
        <v>94</v>
      </c>
      <c r="V55" t="s">
        <v>9</v>
      </c>
      <c r="W55" s="96" t="str">
        <f>IF(T55="1ος",(F55),(IF(T55="2ος",(F56),(IF(T55="3ος",(F57),(IF(T55="4ος",(F58),("---"))))))))</f>
        <v>ΧΑΤΖΗΚΥΡΙΑΚΙΔΗΣ ΝΙΚΟΛΑΟΣ</v>
      </c>
    </row>
    <row r="56" spans="1:23" ht="15.75" thickBot="1" x14ac:dyDescent="0.3">
      <c r="A56">
        <v>6</v>
      </c>
      <c r="B56" s="22" t="s">
        <v>114</v>
      </c>
      <c r="D56" s="159"/>
      <c r="F56" s="45" t="str">
        <f>IF(B46&lt;=23,(0),(IF(B46&lt;=26,(B13),(IF(B46&lt;=29,(B15),(IF(B46&lt;=32,(B17),(IF(B46&lt;=35,(B19),(IF(B46&lt;=38,(B21),(0))))))))))))</f>
        <v>ΨΙΑΝΟΣ ΚΩΝ/ΝΟΣ</v>
      </c>
      <c r="G56" s="6">
        <v>0</v>
      </c>
      <c r="H56" s="7"/>
      <c r="I56" s="6">
        <v>2</v>
      </c>
      <c r="J56" s="11"/>
      <c r="L56" s="10">
        <f t="shared" ref="L56:L58" si="14">SUM(G56:J56)</f>
        <v>2</v>
      </c>
      <c r="M56" s="11">
        <f>SUM(H55:H58)</f>
        <v>2</v>
      </c>
      <c r="O56" s="68">
        <f>IF(F58="---",(IF(G56=2,(1),(0))+IF(I56=2,(1),(0))),(IF(G56=2,(1),(0))+IF(I56=2,(1),(0))+IF(J56=2,(1),(0))))</f>
        <v>1</v>
      </c>
      <c r="P56" s="9">
        <f>IF(F58="---",(IF(G56=2,(0),(1))+IF(I56=2,(0),(1))),(IF(G56=2,(0),(1))+IF(I56=2,(0),(1))+IF(J56=2,(0),(1))))</f>
        <v>2</v>
      </c>
      <c r="Q56" s="5"/>
      <c r="R56" s="19">
        <f t="shared" ref="R56:R58" si="15">O56*2+P56*1</f>
        <v>4</v>
      </c>
      <c r="S56" s="5"/>
      <c r="T56" s="18" t="s">
        <v>95</v>
      </c>
      <c r="V56" t="s">
        <v>16</v>
      </c>
      <c r="W56" s="96" t="str">
        <f>IF(T56="1ος",(F55),(IF(T56="2ος",(F56),(IF(T56="3ος",(F57),(IF(T56="4ος",(F58),("---"))))))))</f>
        <v>ΨΙΑΝΟΣ ΚΩΝ/ΝΟΣ</v>
      </c>
    </row>
    <row r="57" spans="1:23" ht="15.75" thickBot="1" x14ac:dyDescent="0.3">
      <c r="A57">
        <v>7</v>
      </c>
      <c r="B57" s="22" t="s">
        <v>120</v>
      </c>
      <c r="D57" s="159"/>
      <c r="F57" s="45" t="str">
        <f>IF(B46&lt;=23,(0),(IF(B46&lt;=26,(B28),(IF(B46&lt;=29,(B30),(IF(B46&lt;=32,(B32),(IF(B46&lt;=35,(B34),(IF(B46&lt;=38,(B36),(0))))))))))))</f>
        <v>ΤΡΑΝΤΑΣ ΝΙΚΟΛΑΟΣ</v>
      </c>
      <c r="G57" s="6">
        <v>0</v>
      </c>
      <c r="H57" s="6">
        <v>0</v>
      </c>
      <c r="I57" s="7"/>
      <c r="J57" s="11"/>
      <c r="L57" s="10">
        <f t="shared" si="14"/>
        <v>0</v>
      </c>
      <c r="M57" s="11">
        <f>SUM(I55:I58)</f>
        <v>4</v>
      </c>
      <c r="O57" s="68">
        <f>IF(F58="---",(IF(G57=2,(1),(0))+IF(H57=2,(1),(0))),(IF(G57=2,(1),(0))+IF(H57=2,(1),(0))+IF(J57=2,(1),(0))))</f>
        <v>0</v>
      </c>
      <c r="P57" s="9">
        <f>IF(F58="---",(IF(G57=2,(0),(1))+IF(H57=2,(0),(1))),(IF(G57=2,(0),(1))+IF(H57=2,(0),(1))+IF(J57=2,(0),(1))))</f>
        <v>3</v>
      </c>
      <c r="Q57" s="5"/>
      <c r="R57" s="19">
        <f t="shared" si="15"/>
        <v>3</v>
      </c>
      <c r="S57" s="5"/>
      <c r="T57" s="17" t="s">
        <v>96</v>
      </c>
      <c r="V57" t="s">
        <v>63</v>
      </c>
      <c r="W57" s="117" t="str">
        <f>IF(T57="1ος",(F55),(IF(T57="2ος",(F56),(IF(T57="3ος",(F57),(IF(T57="4ος",(F58),("---"))))))))</f>
        <v>ΤΡΑΝΤΑΣ ΝΙΚΟΛΑΟΣ</v>
      </c>
    </row>
    <row r="58" spans="1:23" ht="15.75" thickBot="1" x14ac:dyDescent="0.3">
      <c r="A58">
        <v>8</v>
      </c>
      <c r="B58" s="22" t="s">
        <v>113</v>
      </c>
      <c r="D58" s="160"/>
      <c r="F58" s="46">
        <f>IF(B46&lt;=24,("---"),(IF(B46&lt;=26,(B29),(IF(B46&lt;=29,(B33),("---"))))))</f>
        <v>0</v>
      </c>
      <c r="G58" s="13"/>
      <c r="H58" s="13"/>
      <c r="I58" s="13"/>
      <c r="J58" s="14"/>
      <c r="L58" s="12">
        <f t="shared" si="14"/>
        <v>0</v>
      </c>
      <c r="M58" s="16">
        <f>SUM(J55:J58)</f>
        <v>0</v>
      </c>
      <c r="O58" s="138">
        <f>IF(F58="---",(IF(G58=2,(1),(0))+IF(H58=2,(1),(0))),(IF(G58=2,(1),(0))+IF(H58=2,(1),(0))+IF(I58=2,(1),(0))))</f>
        <v>0</v>
      </c>
      <c r="P58" s="139">
        <f>IF(F58="---",(IF(G58=2,(0),(1))+IF(H58=2,(0),(1))),(IF(G58=2,(0),(1))+IF(H58=2,(0),(1))+IF(I58=2,(0),(1))))</f>
        <v>3</v>
      </c>
      <c r="Q58" s="5"/>
      <c r="R58" s="20">
        <f t="shared" si="15"/>
        <v>3</v>
      </c>
      <c r="S58" s="5"/>
      <c r="T58" s="115"/>
      <c r="V58" t="s">
        <v>64</v>
      </c>
      <c r="W58" s="117" t="str">
        <f>IF(T58="1ος",(F55),(IF(T58="2ος",(F56),(IF(T58="3ος",(F57),(IF(T58="4ος",(F58),("---"))))))))</f>
        <v>---</v>
      </c>
    </row>
    <row r="59" spans="1:23" ht="15.75" thickBot="1" x14ac:dyDescent="0.3">
      <c r="A59">
        <v>9</v>
      </c>
      <c r="B59" s="22" t="s">
        <v>119</v>
      </c>
      <c r="W59" s="66"/>
    </row>
    <row r="60" spans="1:23" ht="16.5" thickBot="1" x14ac:dyDescent="0.3">
      <c r="A60">
        <v>10</v>
      </c>
      <c r="B60" s="23" t="s">
        <v>126</v>
      </c>
      <c r="D60" s="161" t="s">
        <v>26</v>
      </c>
      <c r="F60" s="179" t="s">
        <v>39</v>
      </c>
      <c r="G60" s="180"/>
      <c r="H60" s="180"/>
      <c r="I60" s="180"/>
      <c r="J60" s="181"/>
      <c r="L60" s="126" t="s">
        <v>47</v>
      </c>
      <c r="M60" s="126" t="s">
        <v>48</v>
      </c>
      <c r="N60" s="5"/>
      <c r="O60" s="126" t="s">
        <v>43</v>
      </c>
      <c r="P60" s="126" t="s">
        <v>44</v>
      </c>
      <c r="Q60" s="5"/>
      <c r="R60" s="126" t="s">
        <v>42</v>
      </c>
      <c r="S60" s="5"/>
      <c r="T60" s="127" t="s">
        <v>45</v>
      </c>
      <c r="W60" s="66"/>
    </row>
    <row r="61" spans="1:23" ht="15.75" thickBot="1" x14ac:dyDescent="0.3">
      <c r="A61">
        <v>11</v>
      </c>
      <c r="B61" s="22" t="s">
        <v>115</v>
      </c>
      <c r="D61" s="162"/>
      <c r="F61" s="8" t="s">
        <v>30</v>
      </c>
      <c r="G61" s="47" t="str">
        <f>IF(B46&lt;=26,(0),(IF(B46&lt;=40,(B13),(0))))</f>
        <v>ΠΑΝΟΥΚΙΔΗΣ ΓΕΩΡΓΙΟΣ</v>
      </c>
      <c r="H61" s="47" t="str">
        <f>IF(B46&lt;=26,(0),(IF(B46&lt;=29,(B14),(IF(B46&lt;=32,(B16),(IF(B46&lt;=35,(B18),(IF(B46&lt;=38,(B20),(0))))))))))</f>
        <v>ΣΙΩΠΗΣ ΧΡΗΣΤΟΣ</v>
      </c>
      <c r="I61" s="47" t="str">
        <f>IF(B46&lt;=26,(0),(IF(B46&lt;=29,(B31),(IF(B46&lt;=32,(B33),(IF(B46&lt;=35,(B35),(IF(B46&lt;=38,(B37),(0))))))))))</f>
        <v>ΦΑΚΑΛΗΣ ΓΕΩΡΓΙΟΣ</v>
      </c>
      <c r="J61" s="48" t="str">
        <f>IF(B46&lt;=26,(0),(IF(B46&lt;=29,(B32),(IF(B46&lt;=32,(B36),(0))))))</f>
        <v>ΚΟΥΚΑΡΟΥΔΗΣ ΒΑΙΟΣ</v>
      </c>
      <c r="W61" s="66"/>
    </row>
    <row r="62" spans="1:23" ht="15.75" thickBot="1" x14ac:dyDescent="0.3">
      <c r="A62">
        <v>12</v>
      </c>
      <c r="B62" s="22" t="s">
        <v>117</v>
      </c>
      <c r="D62" s="162"/>
      <c r="F62" s="49" t="str">
        <f>IF(B46&lt;=26,(0),(IF(B46&lt;=40,(B13),(0))))</f>
        <v>ΠΑΝΟΥΚΙΔΗΣ ΓΕΩΡΓΙΟΣ</v>
      </c>
      <c r="G62" s="7"/>
      <c r="H62" s="6">
        <v>2</v>
      </c>
      <c r="I62" s="6">
        <v>2</v>
      </c>
      <c r="J62" s="11">
        <v>2</v>
      </c>
      <c r="L62" s="15">
        <f>SUM(G62:J62)</f>
        <v>6</v>
      </c>
      <c r="M62" s="9">
        <f>SUM(G62:G65)</f>
        <v>1</v>
      </c>
      <c r="N62" s="5"/>
      <c r="O62" s="68">
        <f>IF(F65="---",(IF(H62=2,(1),(0))+IF(I62=2,(1),(0))),(IF(H62=2,(1),(0))+IF(I62=2,(1),(0))+IF(J62=2,(1),(0))))</f>
        <v>3</v>
      </c>
      <c r="P62" s="9">
        <f>IF(F65="---",(IF(H62=2,(0),(1))+IF(I62=2,(0),(1))),(IF(H62=2,(0),(1))+IF(I62=2,(0),(1))+IF(J62=2,(0),(1))))</f>
        <v>0</v>
      </c>
      <c r="Q62" s="5"/>
      <c r="R62" s="18">
        <f>O62*2+P62*1</f>
        <v>6</v>
      </c>
      <c r="S62" s="5"/>
      <c r="T62" s="18" t="s">
        <v>94</v>
      </c>
      <c r="V62" t="s">
        <v>13</v>
      </c>
      <c r="W62" s="105" t="str">
        <f>IF(T62="1ος",(F62),(IF(T62="2ος",(F63),(IF(T62="3ος",(F64),(IF(T62="4ος",(F65),("---"))))))))</f>
        <v>ΠΑΝΟΥΚΙΔΗΣ ΓΕΩΡΓΙΟΣ</v>
      </c>
    </row>
    <row r="63" spans="1:23" ht="15.75" thickBot="1" x14ac:dyDescent="0.3">
      <c r="A63">
        <v>13</v>
      </c>
      <c r="B63" s="22" t="s">
        <v>121</v>
      </c>
      <c r="D63" s="162"/>
      <c r="F63" s="49" t="str">
        <f>IF(B46&lt;=26,(0),(IF(B46&lt;=29,(B14),(IF(B46&lt;=32,(B16),(IF(B46&lt;=35,(B18),(IF(B46&lt;=38,(B20),(0))))))))))</f>
        <v>ΣΙΩΠΗΣ ΧΡΗΣΤΟΣ</v>
      </c>
      <c r="G63" s="6">
        <v>1</v>
      </c>
      <c r="H63" s="7"/>
      <c r="I63" s="6">
        <v>2</v>
      </c>
      <c r="J63" s="11">
        <v>2</v>
      </c>
      <c r="L63" s="10">
        <f t="shared" ref="L63:L65" si="16">SUM(G63:J63)</f>
        <v>5</v>
      </c>
      <c r="M63" s="11">
        <f>SUM(H62:H65)</f>
        <v>2</v>
      </c>
      <c r="O63" s="68">
        <f>IF(F65="---",(IF(G63=2,(1),(0))+IF(I63=2,(1),(0))),(IF(G63=2,(1),(0))+IF(I63=2,(1),(0))+IF(J63=2,(1),(0))))</f>
        <v>2</v>
      </c>
      <c r="P63" s="9">
        <f>IF(F65="---",(IF(G63=2,(0),(1))+IF(I63=2,(0),(1))),(IF(G63=2,(0),(1))+IF(I63=2,(0),(1))+IF(J63=2,(0),(1))))</f>
        <v>1</v>
      </c>
      <c r="Q63" s="5"/>
      <c r="R63" s="19">
        <f t="shared" ref="R63:R65" si="17">O63*2+P63*1</f>
        <v>5</v>
      </c>
      <c r="S63" s="5"/>
      <c r="T63" s="18" t="s">
        <v>95</v>
      </c>
      <c r="V63" t="s">
        <v>12</v>
      </c>
      <c r="W63" s="105" t="str">
        <f>IF(T63="1ος",(F62),(IF(T63="2ος",(F63),(IF(T63="3ος",(F64),(IF(T63="4ος",(F65),("---"))))))))</f>
        <v>ΣΙΩΠΗΣ ΧΡΗΣΤΟΣ</v>
      </c>
    </row>
    <row r="64" spans="1:23" ht="15.75" thickBot="1" x14ac:dyDescent="0.3">
      <c r="A64">
        <v>14</v>
      </c>
      <c r="B64" s="22" t="s">
        <v>122</v>
      </c>
      <c r="D64" s="162"/>
      <c r="F64" s="49" t="str">
        <f>IF(B46&lt;=26,(0),(IF(B46&lt;=29,(B31),(IF(B46&lt;=32,(B33),(IF(B46&lt;=35,(B35),(IF(B46&lt;=38,(B37),(0))))))))))</f>
        <v>ΦΑΚΑΛΗΣ ΓΕΩΡΓΙΟΣ</v>
      </c>
      <c r="G64" s="6">
        <v>0</v>
      </c>
      <c r="H64" s="6">
        <v>0</v>
      </c>
      <c r="I64" s="7"/>
      <c r="J64" s="11">
        <v>2</v>
      </c>
      <c r="L64" s="10">
        <f t="shared" si="16"/>
        <v>2</v>
      </c>
      <c r="M64" s="11">
        <f>SUM(I62:I65)</f>
        <v>4</v>
      </c>
      <c r="O64" s="68">
        <f>IF(F65="---",(IF(G64=2,(1),(0))+IF(H64=2,(1),(0))),(IF(G64=2,(1),(0))+IF(H64=2,(1),(0))+IF(J64=2,(1),(0))))</f>
        <v>1</v>
      </c>
      <c r="P64" s="9">
        <f>IF(F65="---",(IF(G64=2,(0),(1))+IF(H64=2,(0),(1))),(IF(G64=2,(0),(1))+IF(H64=2,(0),(1))+IF(J64=2,(0),(1))))</f>
        <v>2</v>
      </c>
      <c r="Q64" s="5"/>
      <c r="R64" s="19">
        <f t="shared" si="17"/>
        <v>4</v>
      </c>
      <c r="S64" s="5"/>
      <c r="T64" s="17" t="s">
        <v>96</v>
      </c>
      <c r="V64" t="s">
        <v>65</v>
      </c>
      <c r="W64" s="117" t="str">
        <f>IF(T64="1ος",(F62),(IF(T64="2ος",(F63),(IF(T64="3ος",(F64),(IF(T64="4ος",(F65),("---"))))))))</f>
        <v>ΦΑΚΑΛΗΣ ΓΕΩΡΓΙΟΣ</v>
      </c>
    </row>
    <row r="65" spans="1:23" ht="15.75" thickBot="1" x14ac:dyDescent="0.3">
      <c r="A65">
        <v>15</v>
      </c>
      <c r="B65" s="22" t="s">
        <v>118</v>
      </c>
      <c r="D65" s="163"/>
      <c r="F65" s="50" t="str">
        <f>IF(B46&lt;=26,("---"),(IF(B46&lt;=29,(B32),(IF(B46&lt;=32,(B36),("---"))))))</f>
        <v>ΚΟΥΚΑΡΟΥΔΗΣ ΒΑΙΟΣ</v>
      </c>
      <c r="G65" s="13">
        <v>0</v>
      </c>
      <c r="H65" s="13">
        <v>0</v>
      </c>
      <c r="I65" s="13">
        <v>0</v>
      </c>
      <c r="J65" s="14"/>
      <c r="L65" s="12">
        <f t="shared" si="16"/>
        <v>0</v>
      </c>
      <c r="M65" s="16">
        <f>SUM(J62:J65)</f>
        <v>6</v>
      </c>
      <c r="O65" s="138">
        <f>IF(F65="---",(IF(G65=2,(1),(0))+IF(H65=2,(1),(0))),(IF(G65=2,(1),(0))+IF(H65=2,(1),(0))+IF(I65=2,(1),(0))))</f>
        <v>0</v>
      </c>
      <c r="P65" s="139">
        <f>IF(F65="---",(IF(G65=2,(0),(1))+IF(H65=2,(0),(1))),(IF(G65=2,(0),(1))+IF(H65=2,(0),(1))+IF(I65=2,(0),(1))))</f>
        <v>3</v>
      </c>
      <c r="Q65" s="5"/>
      <c r="R65" s="20">
        <f t="shared" si="17"/>
        <v>3</v>
      </c>
      <c r="S65" s="5"/>
      <c r="T65" s="115" t="s">
        <v>101</v>
      </c>
      <c r="V65" t="s">
        <v>66</v>
      </c>
      <c r="W65" s="117" t="str">
        <f>IF(T65="1ος",(F62),(IF(T65="2ος",(F63),(IF(T65="3ος",(F64),(IF(T65="4ος",(F65),("---"))))))))</f>
        <v>ΚΟΥΚΑΡΟΥΔΗΣ ΒΑΙΟΣ</v>
      </c>
    </row>
    <row r="66" spans="1:23" ht="15.75" thickBot="1" x14ac:dyDescent="0.3">
      <c r="A66">
        <v>16</v>
      </c>
      <c r="B66" s="22" t="s">
        <v>123</v>
      </c>
      <c r="W66" s="66"/>
    </row>
    <row r="67" spans="1:23" ht="16.5" thickBot="1" x14ac:dyDescent="0.3">
      <c r="A67">
        <v>17</v>
      </c>
      <c r="B67" s="23" t="s">
        <v>127</v>
      </c>
      <c r="D67" s="164" t="s">
        <v>29</v>
      </c>
      <c r="F67" s="182" t="s">
        <v>40</v>
      </c>
      <c r="G67" s="183"/>
      <c r="H67" s="183"/>
      <c r="I67" s="183"/>
      <c r="J67" s="184"/>
      <c r="L67" s="128" t="s">
        <v>47</v>
      </c>
      <c r="M67" s="128" t="s">
        <v>48</v>
      </c>
      <c r="N67" s="5"/>
      <c r="O67" s="128" t="s">
        <v>43</v>
      </c>
      <c r="P67" s="128" t="s">
        <v>44</v>
      </c>
      <c r="Q67" s="5"/>
      <c r="R67" s="128" t="s">
        <v>42</v>
      </c>
      <c r="S67" s="5"/>
      <c r="T67" s="129" t="s">
        <v>45</v>
      </c>
      <c r="W67" s="66"/>
    </row>
    <row r="68" spans="1:23" ht="15.75" thickBot="1" x14ac:dyDescent="0.3">
      <c r="A68">
        <v>18</v>
      </c>
      <c r="B68" s="22" t="s">
        <v>124</v>
      </c>
      <c r="D68" s="165"/>
      <c r="F68" s="8" t="s">
        <v>30</v>
      </c>
      <c r="G68" s="51">
        <f>IF(B46&lt;=29,(0),(IF(B46&lt;=40,(B14),(0))))</f>
        <v>0</v>
      </c>
      <c r="H68" s="51">
        <f>IF(B46&lt;=29,(0),(IF(B46&lt;=32,(B15),(IF(B46&lt;=35,(B17),(IF(B46&lt;=38,(B19),(0))))))))</f>
        <v>0</v>
      </c>
      <c r="I68" s="51">
        <f>IF(B46&lt;=29,(0),(IF(B46&lt;=32,(B34),(IF(B46&lt;=35,(B36),(IF(B46&lt;=38,(B38),(0))))))))</f>
        <v>0</v>
      </c>
      <c r="J68" s="52">
        <f>IF(B46&lt;=30,(0),(IF(B46&lt;=32,(B35),(0))))</f>
        <v>0</v>
      </c>
      <c r="W68" s="66"/>
    </row>
    <row r="69" spans="1:23" ht="15.75" thickBot="1" x14ac:dyDescent="0.3">
      <c r="A69">
        <v>19</v>
      </c>
      <c r="B69" s="23" t="s">
        <v>129</v>
      </c>
      <c r="D69" s="165"/>
      <c r="F69" s="53">
        <f>IF(B46&lt;=29,(0),(IF(B46&lt;=40,(B14),(0))))</f>
        <v>0</v>
      </c>
      <c r="G69" s="7"/>
      <c r="H69" s="6"/>
      <c r="I69" s="6"/>
      <c r="J69" s="11"/>
      <c r="L69" s="15">
        <f>SUM(G69:J69)</f>
        <v>0</v>
      </c>
      <c r="M69" s="9">
        <f>SUM(G69:G72)</f>
        <v>0</v>
      </c>
      <c r="N69" s="5"/>
      <c r="O69" s="68">
        <f>IF(F72="---",(IF(H69=2,(1),(0))+IF(I69=2,(1),(0))),(IF(H69=2,(1),(0))+IF(I69=2,(1),(0))+IF(J69=2,(1),(0))))</f>
        <v>0</v>
      </c>
      <c r="P69" s="9">
        <f>IF(F72="---",(IF(H69=2,(0),(1))+IF(I69=2,(0),(1))),(IF(H69=2,(0),(1))+IF(I69=2,(0),(1))+IF(J69=2,(0),(1))))</f>
        <v>2</v>
      </c>
      <c r="Q69" s="5"/>
      <c r="R69" s="18">
        <f>O69*2+P69*1</f>
        <v>2</v>
      </c>
      <c r="S69" s="5"/>
      <c r="T69" s="18"/>
      <c r="V69" t="s">
        <v>28</v>
      </c>
      <c r="W69" s="107" t="str">
        <f>IF(T69="1ος",(F69),(IF(T69="2ος",(F70),(IF(T69="3ος",(F71),(IF(T69="4ος",(F72),("---"))))))))</f>
        <v>---</v>
      </c>
    </row>
    <row r="70" spans="1:23" ht="15.75" thickBot="1" x14ac:dyDescent="0.3">
      <c r="A70">
        <v>20</v>
      </c>
      <c r="B70" s="23" t="s">
        <v>128</v>
      </c>
      <c r="D70" s="165"/>
      <c r="F70" s="53">
        <f>IF(B46&lt;=29,(0),(IF(B46&lt;=32,(B15),(IF(B46&lt;=35,(B17),(IF(B46&lt;=38,(B19),(0))))))))</f>
        <v>0</v>
      </c>
      <c r="G70" s="6"/>
      <c r="H70" s="7"/>
      <c r="I70" s="6"/>
      <c r="J70" s="11"/>
      <c r="L70" s="10">
        <f t="shared" ref="L70:L72" si="18">SUM(G70:J70)</f>
        <v>0</v>
      </c>
      <c r="M70" s="11">
        <f>SUM(H69:H72)</f>
        <v>0</v>
      </c>
      <c r="O70" s="68">
        <f>IF(F72="---",(IF(G70=2,(1),(0))+IF(I70=2,(1),(0))),(IF(G70=2,(1),(0))+IF(I70=2,(1),(0))+IF(J70=2,(1),(0))))</f>
        <v>0</v>
      </c>
      <c r="P70" s="9">
        <f>IF(F72="---",(IF(G70=2,(0),(1))+IF(I70=2,(0),(1))),(IF(G70=2,(0),(1))+IF(I70=2,(0),(1))+IF(J70=2,(0),(1))))</f>
        <v>2</v>
      </c>
      <c r="Q70" s="5"/>
      <c r="R70" s="19">
        <f t="shared" ref="R70:R72" si="19">O70*2+P70*1</f>
        <v>2</v>
      </c>
      <c r="S70" s="5"/>
      <c r="T70" s="116"/>
      <c r="V70" t="s">
        <v>27</v>
      </c>
      <c r="W70" s="107" t="str">
        <f>IF(T70="1ος",(F69),(IF(T70="2ος",(F70),(IF(T70="3ος",(F71),(IF(T70="4ος",(F72),("---"))))))))</f>
        <v>---</v>
      </c>
    </row>
    <row r="71" spans="1:23" ht="15.75" thickBot="1" x14ac:dyDescent="0.3">
      <c r="A71">
        <v>21</v>
      </c>
      <c r="B71" s="23" t="s">
        <v>130</v>
      </c>
      <c r="D71" s="165"/>
      <c r="F71" s="53">
        <f>IF(B46&lt;=29,(0),(IF(B46&lt;=32,(B34),(IF(B46&lt;=35,(B36),(IF(B46&lt;=38,(B38),(0))))))))</f>
        <v>0</v>
      </c>
      <c r="G71" s="6"/>
      <c r="H71" s="6"/>
      <c r="I71" s="7"/>
      <c r="J71" s="11"/>
      <c r="L71" s="10">
        <f t="shared" si="18"/>
        <v>0</v>
      </c>
      <c r="M71" s="11">
        <f>SUM(I69:I72)</f>
        <v>0</v>
      </c>
      <c r="O71" s="68">
        <f>IF(F72="---",(IF(G71=2,(1),(0))+IF(H71=2,(1),(0))),(IF(G71=2,(1),(0))+IF(H71=2,(1),(0))+IF(J71=2,(1),(0))))</f>
        <v>0</v>
      </c>
      <c r="P71" s="9">
        <f>IF(F72="---",(IF(G71=2,(0),(1))+IF(H71=2,(0),(1))),(IF(G71=2,(0),(1))+IF(H71=2,(0),(1))+IF(J71=2,(0),(1))))</f>
        <v>2</v>
      </c>
      <c r="Q71" s="5"/>
      <c r="R71" s="19">
        <f t="shared" si="19"/>
        <v>2</v>
      </c>
      <c r="S71" s="5"/>
      <c r="T71" s="17"/>
      <c r="V71" t="s">
        <v>67</v>
      </c>
      <c r="W71" s="117" t="str">
        <f>IF(T71="1ος",(F69),(IF(T71="2ος",(F70),(IF(T71="3ος",(F71),(IF(T71="4ος",(F72),("---"))))))))</f>
        <v>---</v>
      </c>
    </row>
    <row r="72" spans="1:23" ht="15.75" thickBot="1" x14ac:dyDescent="0.3">
      <c r="A72">
        <v>22</v>
      </c>
      <c r="B72" s="23" t="s">
        <v>133</v>
      </c>
      <c r="D72" s="166"/>
      <c r="F72" s="54" t="str">
        <f>IF(B46&lt;=29,("---"),(IF(B46&lt;=32,(B35),(IF(B46&lt;=35,(B39),("---"))))))</f>
        <v>---</v>
      </c>
      <c r="G72" s="13"/>
      <c r="H72" s="13"/>
      <c r="I72" s="13"/>
      <c r="J72" s="14"/>
      <c r="L72" s="12">
        <f t="shared" si="18"/>
        <v>0</v>
      </c>
      <c r="M72" s="16">
        <f>SUM(J69:J72)</f>
        <v>0</v>
      </c>
      <c r="O72" s="138">
        <f>IF(F72="---",(IF(G72=2,(1),(0))+IF(H72=2,(1),(0))),(IF(G72=2,(1),(0))+IF(H72=2,(1),(0))+IF(I72=2,(1),(0))))</f>
        <v>0</v>
      </c>
      <c r="P72" s="139">
        <f>IF(F72="---",(IF(G72=2,(0),(1))+IF(H72=2,(0),(1))),(IF(G72=2,(0),(1))+IF(H72=2,(0),(1))+IF(I72=2,(0),(1))))</f>
        <v>2</v>
      </c>
      <c r="Q72" s="5"/>
      <c r="R72" s="20">
        <f t="shared" si="19"/>
        <v>2</v>
      </c>
      <c r="S72" s="5"/>
      <c r="T72" s="115"/>
      <c r="V72" t="s">
        <v>68</v>
      </c>
      <c r="W72" s="117" t="str">
        <f>IF(T72="1ος",(F69),(IF(T72="2ος",(F70),(IF(T72="3ος",(F71),(IF(T72="4ος",(F72),("---"))))))))</f>
        <v>---</v>
      </c>
    </row>
    <row r="73" spans="1:23" ht="15.75" thickBot="1" x14ac:dyDescent="0.3">
      <c r="A73">
        <v>23</v>
      </c>
      <c r="B73" s="23" t="s">
        <v>131</v>
      </c>
    </row>
    <row r="74" spans="1:23" ht="16.5" thickBot="1" x14ac:dyDescent="0.3">
      <c r="A74">
        <v>24</v>
      </c>
      <c r="B74" s="23" t="s">
        <v>132</v>
      </c>
      <c r="D74" s="167" t="s">
        <v>84</v>
      </c>
      <c r="F74" s="143" t="s">
        <v>40</v>
      </c>
      <c r="G74" s="144"/>
      <c r="H74" s="144"/>
      <c r="I74" s="144"/>
      <c r="J74" s="145"/>
      <c r="L74" s="130" t="s">
        <v>47</v>
      </c>
      <c r="M74" s="130" t="s">
        <v>48</v>
      </c>
      <c r="N74" s="5"/>
      <c r="O74" s="130" t="s">
        <v>43</v>
      </c>
      <c r="P74" s="130" t="s">
        <v>44</v>
      </c>
      <c r="Q74" s="5"/>
      <c r="R74" s="130" t="s">
        <v>42</v>
      </c>
      <c r="T74" s="131" t="s">
        <v>45</v>
      </c>
    </row>
    <row r="75" spans="1:23" ht="15.75" thickBot="1" x14ac:dyDescent="0.3">
      <c r="A75">
        <v>25</v>
      </c>
      <c r="B75" s="22" t="s">
        <v>125</v>
      </c>
      <c r="D75" s="168"/>
      <c r="F75" s="8" t="s">
        <v>30</v>
      </c>
      <c r="G75" s="97">
        <f>IF(B46&lt;=32,(0),(IF(B46&lt;=40,(B15),(0))))</f>
        <v>0</v>
      </c>
      <c r="H75" s="97">
        <f>IF(B46&lt;=32,(0),(IF(B46&lt;=35,(B16),(IF(B46&lt;=38,(B18),(0))))))</f>
        <v>0</v>
      </c>
      <c r="I75" s="97">
        <f>IF(B46&lt;=29,(0),(IF(B46&lt;=32,(0),(IF(B46&lt;=35,(B37),(IF(B46&lt;=38,(B39),(0))))))))</f>
        <v>0</v>
      </c>
      <c r="J75" s="98">
        <f>IF(B46&lt;=32,(0),(IF(B46&lt;=35,(B38),(IF(B46&lt;=38,(B42),(0))))))</f>
        <v>0</v>
      </c>
    </row>
    <row r="76" spans="1:23" ht="15.75" thickBot="1" x14ac:dyDescent="0.3">
      <c r="A76">
        <v>26</v>
      </c>
      <c r="B76" s="23" t="s">
        <v>134</v>
      </c>
      <c r="D76" s="168"/>
      <c r="F76" s="99">
        <f>IF(B46&lt;=32,(0),(IF(B46&lt;=40,(B15),(0))))</f>
        <v>0</v>
      </c>
      <c r="G76" s="7"/>
      <c r="H76" s="6"/>
      <c r="I76" s="6"/>
      <c r="J76" s="11"/>
      <c r="L76" s="15">
        <f>SUM(G76:J76)</f>
        <v>0</v>
      </c>
      <c r="M76" s="9">
        <f>SUM(G76:G79)</f>
        <v>0</v>
      </c>
      <c r="N76" s="5"/>
      <c r="O76" s="68">
        <f>IF(F79="---",(IF(H76=2,(1),(0))+IF(I76=2,(1),(0))),(IF(H76=2,(1),(0))+IF(I76=2,(1),(0))+IF(J76=2,(1),(0))))</f>
        <v>0</v>
      </c>
      <c r="P76" s="9">
        <f>IF(F79="---",(IF(H76=2,(0),(1))+IF(I76=2,(0),(1))),(IF(H76=2,(0),(1))+IF(I76=2,(0),(1))+IF(J76=2,(0),(1))))</f>
        <v>2</v>
      </c>
      <c r="Q76" s="5"/>
      <c r="R76" s="18">
        <f>O76*2+P76*1</f>
        <v>2</v>
      </c>
      <c r="T76" s="18"/>
      <c r="V76" t="s">
        <v>86</v>
      </c>
      <c r="W76" s="111" t="str">
        <f>IF(T76="1ος",(F76),(IF(T76="2ος",(F77),(IF(T76="3ος",(F78),(IF(T76="4ος",(F79),("---"))))))))</f>
        <v>---</v>
      </c>
    </row>
    <row r="77" spans="1:23" ht="15.75" thickBot="1" x14ac:dyDescent="0.3">
      <c r="A77">
        <v>27</v>
      </c>
      <c r="B77" s="23" t="s">
        <v>135</v>
      </c>
      <c r="D77" s="168"/>
      <c r="F77" s="99">
        <f>IF(B46&lt;=32,(0),(IF(B46&lt;=35,(B16),(IF(B46&lt;=38,(B18),(0))))))</f>
        <v>0</v>
      </c>
      <c r="G77" s="6"/>
      <c r="H77" s="7"/>
      <c r="I77" s="6"/>
      <c r="J77" s="11"/>
      <c r="L77" s="10">
        <f t="shared" ref="L77:L79" si="20">SUM(G77:J77)</f>
        <v>0</v>
      </c>
      <c r="M77" s="11">
        <f>SUM(H76:H79)</f>
        <v>0</v>
      </c>
      <c r="O77" s="68">
        <f>IF(F79="---",(IF(G77=2,(1),(0))+IF(I77=2,(1),(0))),(IF(G77=2,(1),(0))+IF(I77=2,(1),(0))+IF(J77=2,(1),(0))))</f>
        <v>0</v>
      </c>
      <c r="P77" s="9">
        <f>IF(F79="---",(IF(G77=2,(0),(1))+IF(I77=2,(0),(1))),(IF(G77=2,(0),(1))+IF(I77=2,(0),(1))+IF(J77=2,(0),(1))))</f>
        <v>2</v>
      </c>
      <c r="Q77" s="5"/>
      <c r="R77" s="19">
        <f t="shared" ref="R77:R79" si="21">O77*2+P77*1</f>
        <v>2</v>
      </c>
      <c r="T77" s="116"/>
      <c r="V77" t="s">
        <v>87</v>
      </c>
      <c r="W77" s="111" t="str">
        <f>IF(T77="1ος",(F76),(IF(T77="2ος",(F77),(IF(T77="3ος",(F78),(IF(T77="4ος",(F79),("---"))))))))</f>
        <v>---</v>
      </c>
    </row>
    <row r="78" spans="1:23" ht="15.75" thickBot="1" x14ac:dyDescent="0.3">
      <c r="A78">
        <v>28</v>
      </c>
      <c r="B78" s="23" t="s">
        <v>136</v>
      </c>
      <c r="D78" s="168"/>
      <c r="F78" s="99">
        <f>IF(B46&lt;=29,(0),(IF(B46&lt;=32,(0),(IF(B46&lt;=35,(B37),(IF(B46&lt;=38,(B39),(0))))))))</f>
        <v>0</v>
      </c>
      <c r="G78" s="6"/>
      <c r="H78" s="6"/>
      <c r="I78" s="7"/>
      <c r="J78" s="11"/>
      <c r="L78" s="10">
        <f t="shared" si="20"/>
        <v>0</v>
      </c>
      <c r="M78" s="11">
        <f>SUM(I76:I79)</f>
        <v>0</v>
      </c>
      <c r="O78" s="68">
        <f>IF(F79="---",(IF(G78=2,(1),(0))+IF(H78=2,(1),(0))),(IF(G78=2,(1),(0))+IF(H78=2,(1),(0))+IF(J78=2,(1),(0))))</f>
        <v>0</v>
      </c>
      <c r="P78" s="9">
        <f>IF(F79="---",(IF(G78=2,(0),(1))+IF(H78=2,(0),(1))),(IF(G78=2,(0),(1))+IF(H78=2,(0),(1))+IF(J78=2,(0),(1))))</f>
        <v>2</v>
      </c>
      <c r="Q78" s="5"/>
      <c r="R78" s="19">
        <f t="shared" si="21"/>
        <v>2</v>
      </c>
      <c r="T78" s="17"/>
      <c r="V78" t="s">
        <v>88</v>
      </c>
      <c r="W78" s="117" t="str">
        <f>IF(T78="1ος",(F76),(IF(T78="2ος",(F77),(IF(T78="3ος",(F78),(IF(T78="4ος",(F79),("---"))))))))</f>
        <v>---</v>
      </c>
    </row>
    <row r="79" spans="1:23" ht="15.75" thickBot="1" x14ac:dyDescent="0.3">
      <c r="D79" s="169"/>
      <c r="F79" s="100" t="str">
        <f>IF(B46&lt;=32,("---"),(IF(B46&lt;=35,(B38),(IF(B46&lt;=38,(B42),("---"))))))</f>
        <v>---</v>
      </c>
      <c r="G79" s="13"/>
      <c r="H79" s="13"/>
      <c r="I79" s="13"/>
      <c r="J79" s="14"/>
      <c r="L79" s="12">
        <f t="shared" si="20"/>
        <v>0</v>
      </c>
      <c r="M79" s="16">
        <f>SUM(J76:J79)</f>
        <v>0</v>
      </c>
      <c r="O79" s="138">
        <f>IF(F79="---",(IF(G79=2,(1),(0))+IF(H79=2,(1),(0))),(IF(G79=2,(1),(0))+IF(H79=2,(1),(0))+IF(I79=2,(1),(0))))</f>
        <v>0</v>
      </c>
      <c r="P79" s="139">
        <f>IF(F79="---",(IF(G79=2,(0),(1))+IF(H79=2,(0),(1))),(IF(G79=2,(0),(1))+IF(H79=2,(0),(1))+IF(I79=2,(0),(1))))</f>
        <v>2</v>
      </c>
      <c r="Q79" s="5"/>
      <c r="R79" s="20">
        <f t="shared" si="21"/>
        <v>2</v>
      </c>
      <c r="T79" s="115"/>
      <c r="V79" t="s">
        <v>89</v>
      </c>
      <c r="W79" s="117" t="str">
        <f>IF(T79="1ος",(F76),(IF(T79="2ος",(F77),(IF(T79="3ος",(F78),(IF(T79="4ος",(F79),("---"))))))))</f>
        <v>---</v>
      </c>
    </row>
    <row r="80" spans="1:23" ht="15.75" thickBot="1" x14ac:dyDescent="0.3"/>
    <row r="81" spans="4:23" ht="16.5" thickBot="1" x14ac:dyDescent="0.3">
      <c r="D81" s="146" t="s">
        <v>85</v>
      </c>
      <c r="F81" s="149" t="s">
        <v>40</v>
      </c>
      <c r="G81" s="150"/>
      <c r="H81" s="150"/>
      <c r="I81" s="150"/>
      <c r="J81" s="151"/>
      <c r="L81" s="132" t="s">
        <v>47</v>
      </c>
      <c r="M81" s="132" t="s">
        <v>48</v>
      </c>
      <c r="N81" s="5"/>
      <c r="O81" s="132" t="s">
        <v>43</v>
      </c>
      <c r="P81" s="132" t="s">
        <v>44</v>
      </c>
      <c r="Q81" s="5"/>
      <c r="R81" s="132" t="s">
        <v>42</v>
      </c>
      <c r="T81" s="133" t="s">
        <v>45</v>
      </c>
    </row>
    <row r="82" spans="4:23" ht="15.75" thickBot="1" x14ac:dyDescent="0.3">
      <c r="D82" s="147"/>
      <c r="F82" s="8" t="s">
        <v>30</v>
      </c>
      <c r="G82" s="103">
        <f>IF(B46&lt;=35,(0),(IF(B46&lt;=40,(B16),(0))))</f>
        <v>0</v>
      </c>
      <c r="H82" s="103">
        <f>IF(B46&lt;=35,(0),(IF(B46&lt;=38,(B17),(0))))</f>
        <v>0</v>
      </c>
      <c r="I82" s="103">
        <f>IF(B46&lt;=35,(0),(IF(B46&lt;=38,(B40),(0))))</f>
        <v>0</v>
      </c>
      <c r="J82" s="104">
        <f>IF(B46&lt;=35,(0),(IF(B46&lt;=38,(B41),(0))))</f>
        <v>0</v>
      </c>
    </row>
    <row r="83" spans="4:23" ht="15.75" thickBot="1" x14ac:dyDescent="0.3">
      <c r="D83" s="147"/>
      <c r="F83" s="101">
        <f>IF(B46&lt;=35,(0),(IF(B46&lt;=40,(B16),(0))))</f>
        <v>0</v>
      </c>
      <c r="G83" s="7"/>
      <c r="H83" s="6"/>
      <c r="I83" s="6"/>
      <c r="J83" s="11"/>
      <c r="L83" s="15">
        <f>SUM(G83:J83)</f>
        <v>0</v>
      </c>
      <c r="M83" s="9">
        <f>SUM(G83:G86)</f>
        <v>0</v>
      </c>
      <c r="N83" s="5"/>
      <c r="O83" s="68">
        <f>IF(F86="---",(IF(H83=2,(1),(0))+IF(I83=2,(1),(0))),(IF(H83=2,(1),(0))+IF(I83=2,(1),(0))+IF(J83=2,(1),(0))))</f>
        <v>0</v>
      </c>
      <c r="P83" s="9">
        <f>IF(F86="---",(IF(H83=2,(0),(1))+IF(I83=2,(0),(1))),(IF(H83=2,(0),(1))+IF(I83=2,(0),(1))+IF(J83=2,(0),(1))))</f>
        <v>2</v>
      </c>
      <c r="Q83" s="5"/>
      <c r="R83" s="18">
        <f>O83*2+P83*1</f>
        <v>2</v>
      </c>
      <c r="T83" s="18"/>
      <c r="V83" t="s">
        <v>90</v>
      </c>
      <c r="W83" s="112" t="str">
        <f>IF(T83="1ος",(F83),(IF(T83="2ος",(F84),(IF(T83="3ος",(F85),(IF(T83="4ος",(F86),("---"))))))))</f>
        <v>---</v>
      </c>
    </row>
    <row r="84" spans="4:23" ht="15.75" thickBot="1" x14ac:dyDescent="0.3">
      <c r="D84" s="147"/>
      <c r="F84" s="101">
        <f>IF(B46&lt;=35,(0),(IF(B46&lt;=38,(B17),(0))))</f>
        <v>0</v>
      </c>
      <c r="G84" s="6"/>
      <c r="H84" s="7"/>
      <c r="I84" s="6"/>
      <c r="J84" s="11"/>
      <c r="L84" s="10">
        <f t="shared" ref="L84:L86" si="22">SUM(G84:J84)</f>
        <v>0</v>
      </c>
      <c r="M84" s="11">
        <f>SUM(H83:H86)</f>
        <v>0</v>
      </c>
      <c r="O84" s="68">
        <f>IF(F86="---",(IF(G84=2,(1),(0))+IF(I84=2,(1),(0))),(IF(G84=2,(1),(0))+IF(I84=2,(1),(0))+IF(J84=2,(1),(0))))</f>
        <v>0</v>
      </c>
      <c r="P84" s="9">
        <f>IF(F86="---",(IF(G84=2,(0),(1))+IF(I84=2,(0),(1))),(IF(G84=2,(0),(1))+IF(I84=2,(0),(1))+IF(J84=2,(0),(1))))</f>
        <v>2</v>
      </c>
      <c r="Q84" s="5"/>
      <c r="R84" s="19">
        <f t="shared" ref="R84:R86" si="23">O84*2+P84*1</f>
        <v>2</v>
      </c>
      <c r="T84" s="116"/>
      <c r="V84" t="s">
        <v>91</v>
      </c>
      <c r="W84" s="112" t="str">
        <f>IF(T84="1ος",(F83),(IF(T84="2ος",(F84),(IF(T84="3ος",(F85),(IF(T84="4ος",(F86),("---"))))))))</f>
        <v>---</v>
      </c>
    </row>
    <row r="85" spans="4:23" ht="15.75" thickBot="1" x14ac:dyDescent="0.3">
      <c r="D85" s="147"/>
      <c r="F85" s="101">
        <f>IF(B46&lt;=35,(0),(IF(B46&lt;=38,(B40),(0))))</f>
        <v>0</v>
      </c>
      <c r="G85" s="6"/>
      <c r="H85" s="6"/>
      <c r="I85" s="7"/>
      <c r="J85" s="11"/>
      <c r="L85" s="10">
        <f t="shared" si="22"/>
        <v>0</v>
      </c>
      <c r="M85" s="11">
        <f>SUM(I83:I86)</f>
        <v>0</v>
      </c>
      <c r="O85" s="68">
        <f>IF(F86="---",(IF(G85=2,(1),(0))+IF(H85=2,(1),(0))),(IF(G85=2,(1),(0))+IF(H85=2,(1),(0))+IF(J85=2,(1),(0))))</f>
        <v>0</v>
      </c>
      <c r="P85" s="9">
        <f>IF(F86="---",(IF(G85=2,(0),(1))+IF(H85=2,(0),(1))),(IF(G85=2,(0),(1))+IF(H85=2,(0),(1))+IF(J85=2,(0),(1))))</f>
        <v>2</v>
      </c>
      <c r="Q85" s="5"/>
      <c r="R85" s="19">
        <f t="shared" si="23"/>
        <v>2</v>
      </c>
      <c r="T85" s="17"/>
      <c r="V85" t="s">
        <v>92</v>
      </c>
      <c r="W85" s="117" t="str">
        <f>IF(T85="1ος",(F83),(IF(T85="2ος",(F84),(IF(T85="3ος",(F85),(IF(T85="4ος",(F86),("---"))))))))</f>
        <v>---</v>
      </c>
    </row>
    <row r="86" spans="4:23" ht="15.75" thickBot="1" x14ac:dyDescent="0.3">
      <c r="D86" s="148"/>
      <c r="F86" s="102" t="str">
        <f>IF(B46&lt;=35,("---"),(IF(B46&lt;=38,(B41),("---"))))</f>
        <v>---</v>
      </c>
      <c r="G86" s="13"/>
      <c r="H86" s="13"/>
      <c r="I86" s="13"/>
      <c r="J86" s="14"/>
      <c r="L86" s="12">
        <f t="shared" si="22"/>
        <v>0</v>
      </c>
      <c r="M86" s="16">
        <f>SUM(J83:J86)</f>
        <v>0</v>
      </c>
      <c r="O86" s="138">
        <f>IF(F86="---",(IF(G86=2,(1),(0))+IF(H86=2,(1),(0))),(IF(G86=2,(1),(0))+IF(H86=2,(1),(0))+IF(I86=2,(1),(0))))</f>
        <v>0</v>
      </c>
      <c r="P86" s="139">
        <f>IF(F86="---",(IF(G86=2,(0),(1))+IF(H86=2,(0),(1))),(IF(G86=2,(0),(1))+IF(H86=2,(0),(1))+IF(I86=2,(0),(1))))</f>
        <v>2</v>
      </c>
      <c r="Q86" s="5"/>
      <c r="R86" s="20">
        <f t="shared" si="23"/>
        <v>2</v>
      </c>
      <c r="T86" s="115"/>
      <c r="V86" t="s">
        <v>93</v>
      </c>
      <c r="W86" s="117" t="str">
        <f>IF(T86="1ος",(F83),(IF(T86="2ος",(F84),(IF(T86="3ος",(F85),(IF(T86="4ος",(F86),("---"))))))))</f>
        <v>---</v>
      </c>
    </row>
  </sheetData>
  <mergeCells count="24">
    <mergeCell ref="F4:J4"/>
    <mergeCell ref="F11:J11"/>
    <mergeCell ref="F18:J18"/>
    <mergeCell ref="F25:J25"/>
    <mergeCell ref="F32:J32"/>
    <mergeCell ref="D4:D9"/>
    <mergeCell ref="D11:D16"/>
    <mergeCell ref="D18:D23"/>
    <mergeCell ref="D25:D30"/>
    <mergeCell ref="D32:D37"/>
    <mergeCell ref="F74:J74"/>
    <mergeCell ref="D81:D86"/>
    <mergeCell ref="F81:J81"/>
    <mergeCell ref="D39:D44"/>
    <mergeCell ref="D46:D51"/>
    <mergeCell ref="D53:D58"/>
    <mergeCell ref="D60:D65"/>
    <mergeCell ref="D67:D72"/>
    <mergeCell ref="D74:D79"/>
    <mergeCell ref="F39:J39"/>
    <mergeCell ref="F46:J46"/>
    <mergeCell ref="F53:J53"/>
    <mergeCell ref="F60:J60"/>
    <mergeCell ref="F67:J67"/>
  </mergeCells>
  <pageMargins left="0.7" right="0.7" top="0.75" bottom="0.75" header="0.3" footer="0.3"/>
  <pageSetup paperSize="9" scale="3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8576-7834-4DF5-BF80-E10249792E85}">
  <dimension ref="B3:P41"/>
  <sheetViews>
    <sheetView zoomScale="85" zoomScaleNormal="85" workbookViewId="0">
      <selection activeCell="N38" sqref="N38"/>
    </sheetView>
  </sheetViews>
  <sheetFormatPr defaultRowHeight="15" x14ac:dyDescent="0.25"/>
  <cols>
    <col min="2" max="2" width="25.7109375" customWidth="1"/>
    <col min="4" max="4" width="25.7109375" customWidth="1"/>
    <col min="6" max="6" width="25.7109375" customWidth="1"/>
    <col min="7" max="7" width="9.140625" style="70"/>
    <col min="8" max="8" width="25.7109375" style="4" customWidth="1"/>
    <col min="9" max="9" width="9.140625" style="66"/>
    <col min="10" max="10" width="25.7109375" style="4" customWidth="1"/>
    <col min="11" max="11" width="9.140625" style="66"/>
    <col min="12" max="12" width="25.7109375" style="4" customWidth="1"/>
    <col min="13" max="13" width="9.140625" style="4"/>
    <col min="14" max="14" width="25.7109375" style="4" customWidth="1"/>
    <col min="15" max="15" width="9.140625" style="4"/>
    <col min="16" max="16" width="25.7109375" style="4" customWidth="1"/>
  </cols>
  <sheetData>
    <row r="3" spans="2:15" ht="15.75" thickBot="1" x14ac:dyDescent="0.3"/>
    <row r="4" spans="2:15" ht="15.75" thickBot="1" x14ac:dyDescent="0.3">
      <c r="G4" s="70" t="s">
        <v>49</v>
      </c>
      <c r="H4" s="78" t="str">
        <f>'ΦΑΣΗ ΟΜΙΛΩΝ'!W8</f>
        <v>ΔΗΜΤΣΑΣ ΙΩΑΝΝΗΣ</v>
      </c>
      <c r="I4" s="135"/>
      <c r="J4" s="89"/>
    </row>
    <row r="5" spans="2:15" ht="15.75" thickBot="1" x14ac:dyDescent="0.3">
      <c r="J5" s="78" t="str">
        <f>IF(H6="BYE",(H4),(IF(I4&gt;I6,(H4),(IF(I4&lt;I6,(H6),("?"))))))</f>
        <v>ΔΗΜΤΣΑΣ ΙΩΑΝΝΗΣ</v>
      </c>
      <c r="K5" s="136">
        <v>2</v>
      </c>
    </row>
    <row r="6" spans="2:15" ht="15.75" thickBot="1" x14ac:dyDescent="0.3">
      <c r="H6" s="78" t="str">
        <f>"BYE"</f>
        <v>BYE</v>
      </c>
      <c r="I6" s="136"/>
      <c r="J6" s="90"/>
      <c r="L6" s="91"/>
    </row>
    <row r="7" spans="2:15" ht="15.75" thickBot="1" x14ac:dyDescent="0.3">
      <c r="L7" s="91"/>
    </row>
    <row r="8" spans="2:15" ht="15.75" thickBot="1" x14ac:dyDescent="0.3">
      <c r="L8" s="78" t="str">
        <f>IF(J10="BYE",(J5),(IF(K5&gt;K10,(J5),(IF(K5&lt;K10,(J10),("?"))))))</f>
        <v>ΔΗΜΤΣΑΣ ΙΩΑΝΝΗΣ</v>
      </c>
      <c r="M8" s="88">
        <v>1</v>
      </c>
    </row>
    <row r="9" spans="2:15" ht="15.75" thickBot="1" x14ac:dyDescent="0.3">
      <c r="G9" s="70" t="s">
        <v>54</v>
      </c>
      <c r="H9" s="78" t="str">
        <f>"BYE"</f>
        <v>BYE</v>
      </c>
      <c r="I9" s="136"/>
      <c r="L9" s="91"/>
      <c r="N9" s="91"/>
    </row>
    <row r="10" spans="2:15" ht="15.75" thickBot="1" x14ac:dyDescent="0.3">
      <c r="E10" s="234">
        <v>2</v>
      </c>
      <c r="F10" s="229" t="s">
        <v>107</v>
      </c>
      <c r="J10" s="78" t="str">
        <f>IF(H9="BYE",(H11),(IF(I9&gt;I11,(H9),(IF(I9&lt;I11,(H11),("?"))))))</f>
        <v>---</v>
      </c>
      <c r="K10" s="137">
        <v>0</v>
      </c>
      <c r="L10" s="91"/>
      <c r="N10" s="91"/>
    </row>
    <row r="11" spans="2:15" ht="15.75" thickBot="1" x14ac:dyDescent="0.3">
      <c r="D11" s="230"/>
      <c r="G11" s="70" t="s">
        <v>60</v>
      </c>
      <c r="H11" s="78" t="str">
        <f>'ΦΑΣΗ ΟΜΙΛΩΝ'!W44</f>
        <v>---</v>
      </c>
      <c r="I11" s="137"/>
      <c r="N11" s="91"/>
    </row>
    <row r="12" spans="2:15" ht="15.75" thickBot="1" x14ac:dyDescent="0.3">
      <c r="D12" s="231"/>
      <c r="N12" s="92"/>
    </row>
    <row r="13" spans="2:15" ht="15.75" thickBot="1" x14ac:dyDescent="0.3">
      <c r="C13" s="234"/>
      <c r="D13" s="229"/>
      <c r="N13" s="78" t="str">
        <f>IF(L18="BYE",(L8),(IF(M8&gt;M18,(L8),(IF(M8&lt;M18,(L18),("?"))))))</f>
        <v>?</v>
      </c>
      <c r="O13" s="4">
        <v>2</v>
      </c>
    </row>
    <row r="14" spans="2:15" ht="15.75" thickBot="1" x14ac:dyDescent="0.3">
      <c r="B14" s="230"/>
      <c r="D14" s="232"/>
      <c r="G14" s="70" t="s">
        <v>57</v>
      </c>
      <c r="H14" s="78" t="str">
        <f>'ΦΑΣΗ ΟΜΙΛΩΝ'!W36</f>
        <v>ΔΙΔΑΣΚΑΛΟΥ ΚΩΝ/ΝΟΣ</v>
      </c>
      <c r="I14" s="135"/>
      <c r="J14" s="89"/>
      <c r="N14" s="90"/>
    </row>
    <row r="15" spans="2:15" ht="15.75" thickBot="1" x14ac:dyDescent="0.3">
      <c r="B15" s="230"/>
      <c r="D15" s="230"/>
      <c r="E15" s="235">
        <v>0</v>
      </c>
      <c r="F15" s="229" t="str">
        <f>J15</f>
        <v>ΔΙΔΑΣΚΑΛΟΥ ΚΩΝ/ΝΟΣ</v>
      </c>
      <c r="J15" s="78" t="str">
        <f>IF(H16="BYE",(H14),(IF(I14&gt;I16,(H14),(IF(I14&lt;I16,(H16),("?"))))))</f>
        <v>ΔΙΔΑΣΚΑΛΟΥ ΚΩΝ/ΝΟΣ</v>
      </c>
      <c r="K15" s="136">
        <v>0</v>
      </c>
      <c r="N15" s="91"/>
    </row>
    <row r="16" spans="2:15" ht="15.75" thickBot="1" x14ac:dyDescent="0.3">
      <c r="B16" s="230"/>
      <c r="G16" s="70" t="s">
        <v>52</v>
      </c>
      <c r="H16" s="78" t="str">
        <f>"BYE"</f>
        <v>BYE</v>
      </c>
      <c r="I16" s="136"/>
      <c r="J16" s="90"/>
      <c r="L16" s="91"/>
      <c r="N16" s="91"/>
    </row>
    <row r="17" spans="2:16" ht="15.75" thickBot="1" x14ac:dyDescent="0.3">
      <c r="B17" s="230"/>
      <c r="L17" s="91"/>
      <c r="N17" s="91"/>
    </row>
    <row r="18" spans="2:16" ht="15.75" thickBot="1" x14ac:dyDescent="0.3">
      <c r="B18" s="230"/>
      <c r="L18" s="78" t="str">
        <f>IF(J20="BYE",(J15),(IF(K15&gt;K20,(J15),(IF(K15&lt;K20,(J20),("?"))))))</f>
        <v>?</v>
      </c>
      <c r="M18" s="88">
        <v>2</v>
      </c>
      <c r="N18" s="91"/>
    </row>
    <row r="19" spans="2:16" ht="15.75" thickBot="1" x14ac:dyDescent="0.3">
      <c r="B19" s="230"/>
      <c r="G19" s="70" t="s">
        <v>55</v>
      </c>
      <c r="H19" s="78" t="str">
        <f>'ΦΑΣΗ ΟΜΙΛΩΝ'!W29</f>
        <v>ΖΙΩΓΑΣ ΚΩΝ/ΝΟΣ</v>
      </c>
      <c r="I19" s="136"/>
      <c r="L19" s="91"/>
    </row>
    <row r="20" spans="2:16" ht="15.75" thickBot="1" x14ac:dyDescent="0.3">
      <c r="B20" s="230"/>
      <c r="J20" s="78" t="str">
        <f>IF(H21="BYE",(H19),(IF(I19&gt;I21,(H19),(IF(I19&lt;I21,(H21),("?"))))))</f>
        <v>?</v>
      </c>
      <c r="K20" s="137">
        <v>2</v>
      </c>
      <c r="L20" s="91"/>
    </row>
    <row r="21" spans="2:16" ht="15.75" thickBot="1" x14ac:dyDescent="0.3">
      <c r="B21" s="230"/>
      <c r="H21" s="78" t="str">
        <f>IF(27&gt;'ΦΑΣΗ ΟΜΙΛΩΝ'!B46,("BYE"),('ΦΑΣΗ ΟΜΙΛΩΝ'!W21))</f>
        <v>ΣΟΥΦΙ ΜΙΛΤΟΣ</v>
      </c>
      <c r="I21" s="137"/>
    </row>
    <row r="22" spans="2:16" ht="15.75" thickBot="1" x14ac:dyDescent="0.3">
      <c r="B22" s="231"/>
      <c r="P22" s="78" t="str">
        <f>IF(N33="BYE",(N13),(IF(O13&gt;O33,(N13),(IF(O13&lt;O33,(N33),("?"))))))</f>
        <v>?</v>
      </c>
    </row>
    <row r="23" spans="2:16" ht="15.75" thickBot="1" x14ac:dyDescent="0.3">
      <c r="B23" s="229"/>
      <c r="P23" s="243"/>
    </row>
    <row r="24" spans="2:16" ht="15.75" thickBot="1" x14ac:dyDescent="0.3">
      <c r="B24" s="232"/>
      <c r="G24" s="70" t="s">
        <v>53</v>
      </c>
      <c r="H24" s="78" t="str">
        <f>'ΦΑΣΗ ΟΜΙΛΩΝ'!W22</f>
        <v>ΑΝΤΩΝΙΑΔΗΣ ΕΛΕΥΘΕΡΙΟΣ</v>
      </c>
      <c r="I24" s="135"/>
      <c r="J24" s="89"/>
    </row>
    <row r="25" spans="2:16" ht="15.75" thickBot="1" x14ac:dyDescent="0.3">
      <c r="B25" s="230"/>
      <c r="J25" s="78" t="str">
        <f>IF(H26="BYE",(H24),(IF(I24&gt;I26,(H24),(IF(I24&lt;I26,(H26),("?"))))))</f>
        <v>ΑΝΤΩΝΙΑΔΗΣ ΕΛΕΥΘΕΡΙΟΣ</v>
      </c>
      <c r="K25" s="136">
        <v>2</v>
      </c>
    </row>
    <row r="26" spans="2:16" ht="15.75" thickBot="1" x14ac:dyDescent="0.3">
      <c r="B26" s="230"/>
      <c r="H26" s="78" t="str">
        <f>"BYE"</f>
        <v>BYE</v>
      </c>
      <c r="I26" s="136"/>
      <c r="J26" s="90"/>
      <c r="L26" s="91"/>
    </row>
    <row r="27" spans="2:16" ht="15.75" thickBot="1" x14ac:dyDescent="0.3">
      <c r="B27" s="230"/>
      <c r="L27" s="91"/>
    </row>
    <row r="28" spans="2:16" ht="15.75" thickBot="1" x14ac:dyDescent="0.3">
      <c r="B28" s="230"/>
      <c r="L28" s="78" t="str">
        <f>IF(J30="BYE",(J25),(IF(K25&gt;K30,(J25),(IF(K25&lt;K30,(J30),("?"))))))</f>
        <v>ΑΝΤΩΝΙΑΔΗΣ ΕΛΕΥΘΕΡΙΟΣ</v>
      </c>
      <c r="M28" s="88">
        <v>2</v>
      </c>
    </row>
    <row r="29" spans="2:16" ht="15.75" thickBot="1" x14ac:dyDescent="0.3">
      <c r="B29" s="230"/>
      <c r="G29" s="70" t="s">
        <v>50</v>
      </c>
      <c r="H29" s="78" t="str">
        <f>"BYE"</f>
        <v>BYE</v>
      </c>
      <c r="I29" s="136"/>
      <c r="L29" s="91"/>
      <c r="N29" s="91"/>
    </row>
    <row r="30" spans="2:16" ht="15.75" thickBot="1" x14ac:dyDescent="0.3">
      <c r="B30" s="230"/>
      <c r="C30" s="233"/>
      <c r="D30" s="3"/>
      <c r="E30" s="234"/>
      <c r="F30" s="229" t="str">
        <f>J30</f>
        <v>ΚΑΛΥΒΑΣ ΠΕΤΡΟΣ</v>
      </c>
      <c r="J30" s="78" t="str">
        <f>IF(H29="BYE",(H31),(IF(I29&gt;I31,(H29),(IF(I29&lt;I31,(H31),("?"))))))</f>
        <v>ΚΑΛΥΒΑΣ ΠΕΤΡΟΣ</v>
      </c>
      <c r="K30" s="137">
        <v>0</v>
      </c>
      <c r="L30" s="91"/>
      <c r="N30" s="91"/>
    </row>
    <row r="31" spans="2:16" ht="15.75" thickBot="1" x14ac:dyDescent="0.3">
      <c r="G31" s="70" t="s">
        <v>59</v>
      </c>
      <c r="H31" s="78" t="str">
        <f>'ΦΑΣΗ ΟΜΙΛΩΝ'!W43</f>
        <v>ΚΑΛΥΒΑΣ ΠΕΤΡΟΣ</v>
      </c>
      <c r="I31" s="137"/>
      <c r="N31" s="91"/>
    </row>
    <row r="32" spans="2:16" ht="15.75" thickBot="1" x14ac:dyDescent="0.3">
      <c r="N32" s="92"/>
    </row>
    <row r="33" spans="7:15" ht="15.75" thickBot="1" x14ac:dyDescent="0.3">
      <c r="N33" s="78" t="str">
        <f>IF(L38="BYE",(L28),(IF(M28&gt;M38,(L28),(IF(M28&lt;M38,(L38),("?"))))))</f>
        <v>ΑΝΤΩΝΙΑΔΗΣ ΕΛΕΥΘΕΡΙΟΣ</v>
      </c>
      <c r="O33" s="4">
        <v>0</v>
      </c>
    </row>
    <row r="34" spans="7:15" ht="15.75" thickBot="1" x14ac:dyDescent="0.3">
      <c r="G34" s="70" t="s">
        <v>58</v>
      </c>
      <c r="H34" s="78" t="str">
        <f>'ΦΑΣΗ ΟΜΙΛΩΝ'!W37</f>
        <v>---</v>
      </c>
      <c r="I34" s="135"/>
      <c r="J34" s="89"/>
      <c r="N34" s="90"/>
    </row>
    <row r="35" spans="7:15" ht="15.75" thickBot="1" x14ac:dyDescent="0.3">
      <c r="J35" s="78" t="str">
        <f>"BYE"</f>
        <v>BYE</v>
      </c>
      <c r="K35" s="136"/>
      <c r="N35" s="91"/>
    </row>
    <row r="36" spans="7:15" ht="15.75" thickBot="1" x14ac:dyDescent="0.3">
      <c r="G36" s="70" t="s">
        <v>56</v>
      </c>
      <c r="H36" s="78">
        <v>0</v>
      </c>
      <c r="I36" s="136"/>
      <c r="J36" s="90"/>
      <c r="L36" s="91"/>
      <c r="N36" s="91"/>
    </row>
    <row r="37" spans="7:15" ht="15.75" thickBot="1" x14ac:dyDescent="0.3">
      <c r="L37" s="91"/>
      <c r="N37" s="91"/>
    </row>
    <row r="38" spans="7:15" ht="15.75" thickBot="1" x14ac:dyDescent="0.3">
      <c r="L38" s="78" t="str">
        <f>IF(J35="BYE",(J40),(IF(K35&gt;K40,(J35),(IF(K35&lt;K40,(J40),("?"))))))</f>
        <v>?</v>
      </c>
      <c r="M38" s="88">
        <v>0</v>
      </c>
      <c r="N38" s="91"/>
    </row>
    <row r="39" spans="7:15" ht="15.75" thickBot="1" x14ac:dyDescent="0.3">
      <c r="G39" s="70" t="s">
        <v>51</v>
      </c>
      <c r="H39" s="78" t="str">
        <f>'ΦΑΣΗ ΟΜΙΛΩΝ'!W15</f>
        <v>ΛΙΟΓΑΣ ΚΩΝ/ΝΟΣ</v>
      </c>
      <c r="I39" s="136"/>
      <c r="L39" s="91"/>
    </row>
    <row r="40" spans="7:15" ht="15.75" thickBot="1" x14ac:dyDescent="0.3">
      <c r="J40" s="78" t="str">
        <f>IF(H41="BYE",(H39),(IF(I39&gt;I41,(H39),(IF(I39&lt;I41,(H41),("?"))))))</f>
        <v>?</v>
      </c>
      <c r="K40" s="137"/>
      <c r="L40" s="91"/>
    </row>
    <row r="41" spans="7:15" ht="15.75" thickBot="1" x14ac:dyDescent="0.3">
      <c r="H41" s="78" t="str">
        <f>IF(27&gt;'ΦΑΣΗ ΟΜΙΛΩΝ'!B66,("BYE"),('ΦΑΣΗ ΟΜΙΛΩΝ'!W41))</f>
        <v>ΜΑΡΚΟΠΟΥΛΟΣ ΑΝΕΣΤΗΣ</v>
      </c>
      <c r="I41" s="13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2B46-D9F9-4187-8C06-DCCF9502890A}">
  <dimension ref="A1:K48"/>
  <sheetViews>
    <sheetView view="pageLayout" zoomScaleNormal="100" workbookViewId="0">
      <selection activeCell="L11" sqref="L11"/>
    </sheetView>
  </sheetViews>
  <sheetFormatPr defaultRowHeight="15" x14ac:dyDescent="0.25"/>
  <cols>
    <col min="1" max="1" width="3.42578125" customWidth="1"/>
    <col min="2" max="2" width="11.28515625" customWidth="1"/>
    <col min="3" max="3" width="27.140625" customWidth="1"/>
    <col min="7" max="7" width="2.42578125" customWidth="1"/>
    <col min="10" max="10" width="3.28515625" customWidth="1"/>
    <col min="11" max="11" width="12.85546875" customWidth="1"/>
  </cols>
  <sheetData>
    <row r="1" spans="1:11" ht="30" customHeight="1" thickBot="1" x14ac:dyDescent="0.3">
      <c r="B1" s="222" t="str">
        <f>'ΦΑΣΗ ΟΜΙΛΩΝ'!B1</f>
        <v>20ο  ΤΟΥΡΝΟΥΑ ΔΗΜΟΥ ΚΟΖΑΝΗΣ</v>
      </c>
      <c r="C1" s="222"/>
      <c r="D1" s="69" t="str">
        <f>'ΦΑΣΗ ΟΜΙΛΩΝ'!B2</f>
        <v>ΑΝΔΡΕΣ 40+ ΕΤΩΝ</v>
      </c>
      <c r="E1" s="69"/>
      <c r="F1" s="69"/>
      <c r="G1" s="70">
        <f>'ΦΑΣΗ ΟΜΙΛΩΝ'!C2</f>
        <v>6</v>
      </c>
      <c r="H1" s="69" t="str">
        <f>'ΦΑΣΗ ΟΜΙΛΩΝ'!D2</f>
        <v>ΑΠΡΙΛΙΟΥ 2025</v>
      </c>
      <c r="I1" s="66"/>
    </row>
    <row r="2" spans="1:11" ht="15" customHeight="1" thickBot="1" x14ac:dyDescent="0.3">
      <c r="C2" s="223" t="s">
        <v>76</v>
      </c>
      <c r="D2" s="224"/>
      <c r="E2" s="224"/>
      <c r="F2" s="225"/>
      <c r="H2" s="220" t="s">
        <v>102</v>
      </c>
      <c r="I2" s="221"/>
    </row>
    <row r="3" spans="1:11" s="1" customFormat="1" ht="30" customHeight="1" x14ac:dyDescent="0.25">
      <c r="B3" s="226"/>
      <c r="C3" s="1" t="s">
        <v>30</v>
      </c>
      <c r="D3" s="1" t="s">
        <v>70</v>
      </c>
      <c r="E3" s="1" t="s">
        <v>71</v>
      </c>
      <c r="F3" s="1" t="s">
        <v>72</v>
      </c>
      <c r="H3" s="1" t="s">
        <v>74</v>
      </c>
      <c r="I3" s="1" t="s">
        <v>41</v>
      </c>
      <c r="K3" s="73" t="s">
        <v>77</v>
      </c>
    </row>
    <row r="4" spans="1:11" ht="15" customHeight="1" x14ac:dyDescent="0.25">
      <c r="B4" s="227"/>
      <c r="C4" s="76"/>
      <c r="D4" s="6"/>
      <c r="E4" s="6"/>
      <c r="F4" s="2"/>
      <c r="H4" s="2"/>
      <c r="I4" s="2"/>
    </row>
    <row r="5" spans="1:11" ht="15" customHeight="1" x14ac:dyDescent="0.25">
      <c r="B5" s="227"/>
      <c r="C5" s="76"/>
      <c r="D5" s="6"/>
      <c r="E5" s="6"/>
      <c r="F5" s="2"/>
      <c r="H5" s="2"/>
      <c r="I5" s="2"/>
    </row>
    <row r="6" spans="1:11" ht="5.0999999999999996" customHeight="1" thickBot="1" x14ac:dyDescent="1.4">
      <c r="B6" s="75"/>
    </row>
    <row r="7" spans="1:11" ht="15" customHeight="1" thickBot="1" x14ac:dyDescent="0.3">
      <c r="B7" s="74" t="s">
        <v>97</v>
      </c>
      <c r="C7" s="70" t="s">
        <v>75</v>
      </c>
      <c r="D7" s="215"/>
      <c r="E7" s="216"/>
      <c r="F7" s="217"/>
      <c r="H7" s="77"/>
      <c r="I7" t="s">
        <v>73</v>
      </c>
    </row>
    <row r="8" spans="1:11" ht="15" customHeight="1" x14ac:dyDescent="0.25">
      <c r="A8" s="3"/>
      <c r="B8" s="3"/>
      <c r="C8" s="71"/>
      <c r="D8" s="3"/>
      <c r="E8" s="3"/>
      <c r="F8" s="3"/>
      <c r="G8" s="3"/>
      <c r="H8" s="3"/>
      <c r="I8" s="3"/>
      <c r="J8" s="3"/>
      <c r="K8" s="3"/>
    </row>
    <row r="9" spans="1:11" ht="30" customHeight="1" thickBot="1" x14ac:dyDescent="0.3">
      <c r="B9" s="222" t="str">
        <f>'ΦΑΣΗ ΟΜΙΛΩΝ'!B1</f>
        <v>20ο  ΤΟΥΡΝΟΥΑ ΔΗΜΟΥ ΚΟΖΑΝΗΣ</v>
      </c>
      <c r="C9" s="222"/>
      <c r="D9" s="69" t="str">
        <f>'ΦΑΣΗ ΟΜΙΛΩΝ'!B2</f>
        <v>ΑΝΔΡΕΣ 40+ ΕΤΩΝ</v>
      </c>
      <c r="E9" s="69"/>
      <c r="F9" s="69"/>
      <c r="G9" s="70">
        <f>'ΦΑΣΗ ΟΜΙΛΩΝ'!C2</f>
        <v>6</v>
      </c>
      <c r="H9" s="69" t="str">
        <f>'ΦΑΣΗ ΟΜΙΛΩΝ'!D2</f>
        <v>ΑΠΡΙΛΙΟΥ 2025</v>
      </c>
      <c r="I9" s="66"/>
    </row>
    <row r="10" spans="1:11" ht="15" customHeight="1" thickBot="1" x14ac:dyDescent="0.3">
      <c r="C10" s="223" t="s">
        <v>76</v>
      </c>
      <c r="D10" s="224"/>
      <c r="E10" s="224"/>
      <c r="F10" s="225"/>
      <c r="H10" s="220" t="s">
        <v>102</v>
      </c>
      <c r="I10" s="221"/>
    </row>
    <row r="11" spans="1:11" ht="30" customHeight="1" x14ac:dyDescent="0.25">
      <c r="A11" s="1"/>
      <c r="B11" s="226"/>
      <c r="C11" s="1" t="s">
        <v>30</v>
      </c>
      <c r="D11" s="1" t="s">
        <v>70</v>
      </c>
      <c r="E11" s="1" t="s">
        <v>71</v>
      </c>
      <c r="F11" s="1" t="s">
        <v>72</v>
      </c>
      <c r="G11" s="1"/>
      <c r="H11" s="1" t="s">
        <v>74</v>
      </c>
      <c r="I11" s="1" t="s">
        <v>41</v>
      </c>
      <c r="J11" s="1"/>
      <c r="K11" s="73" t="s">
        <v>77</v>
      </c>
    </row>
    <row r="12" spans="1:11" ht="15" customHeight="1" x14ac:dyDescent="0.25">
      <c r="B12" s="227"/>
      <c r="C12" s="76"/>
      <c r="D12" s="6"/>
      <c r="E12" s="6"/>
      <c r="F12" s="2"/>
      <c r="H12" s="2"/>
      <c r="I12" s="2"/>
    </row>
    <row r="13" spans="1:11" ht="15" customHeight="1" x14ac:dyDescent="0.25">
      <c r="B13" s="227"/>
      <c r="C13" s="76"/>
      <c r="D13" s="6"/>
      <c r="E13" s="6"/>
      <c r="F13" s="2"/>
      <c r="H13" s="2"/>
      <c r="I13" s="2"/>
    </row>
    <row r="14" spans="1:11" ht="5.0999999999999996" customHeight="1" thickBot="1" x14ac:dyDescent="1.4">
      <c r="B14" s="75"/>
    </row>
    <row r="15" spans="1:11" ht="15" customHeight="1" thickBot="1" x14ac:dyDescent="0.3">
      <c r="B15" s="74" t="s">
        <v>97</v>
      </c>
      <c r="C15" s="70" t="s">
        <v>75</v>
      </c>
      <c r="D15" s="215"/>
      <c r="E15" s="216"/>
      <c r="F15" s="217"/>
      <c r="H15" s="77"/>
      <c r="I15" t="s">
        <v>73</v>
      </c>
    </row>
    <row r="16" spans="1:11" ht="15" customHeight="1" x14ac:dyDescent="0.25">
      <c r="A16" s="3"/>
      <c r="B16" s="3"/>
      <c r="C16" s="71"/>
      <c r="D16" s="3"/>
      <c r="E16" s="3"/>
      <c r="F16" s="3"/>
      <c r="G16" s="3"/>
      <c r="H16" s="3"/>
      <c r="I16" s="3"/>
      <c r="J16" s="3"/>
      <c r="K16" s="3"/>
    </row>
    <row r="17" spans="1:11" ht="30" customHeight="1" thickBot="1" x14ac:dyDescent="0.3">
      <c r="B17" s="222" t="str">
        <f>'ΦΑΣΗ ΟΜΙΛΩΝ'!B1</f>
        <v>20ο  ΤΟΥΡΝΟΥΑ ΔΗΜΟΥ ΚΟΖΑΝΗΣ</v>
      </c>
      <c r="C17" s="222"/>
      <c r="D17" s="69" t="str">
        <f>'ΦΑΣΗ ΟΜΙΛΩΝ'!B2</f>
        <v>ΑΝΔΡΕΣ 40+ ΕΤΩΝ</v>
      </c>
      <c r="E17" s="69"/>
      <c r="F17" s="69"/>
      <c r="G17" s="70">
        <f>'ΦΑΣΗ ΟΜΙΛΩΝ'!C2</f>
        <v>6</v>
      </c>
      <c r="H17" s="69" t="str">
        <f>'ΦΑΣΗ ΟΜΙΛΩΝ'!D2</f>
        <v>ΑΠΡΙΛΙΟΥ 2025</v>
      </c>
      <c r="I17" s="66"/>
    </row>
    <row r="18" spans="1:11" ht="15" customHeight="1" thickBot="1" x14ac:dyDescent="0.3">
      <c r="C18" s="223" t="s">
        <v>76</v>
      </c>
      <c r="D18" s="224"/>
      <c r="E18" s="224"/>
      <c r="F18" s="225"/>
      <c r="H18" s="220" t="s">
        <v>102</v>
      </c>
      <c r="I18" s="221"/>
    </row>
    <row r="19" spans="1:11" ht="30" customHeight="1" x14ac:dyDescent="0.25">
      <c r="A19" s="1"/>
      <c r="B19" s="226"/>
      <c r="C19" s="1" t="s">
        <v>30</v>
      </c>
      <c r="D19" s="1" t="s">
        <v>70</v>
      </c>
      <c r="E19" s="1" t="s">
        <v>71</v>
      </c>
      <c r="F19" s="1" t="s">
        <v>72</v>
      </c>
      <c r="G19" s="1"/>
      <c r="H19" s="1" t="s">
        <v>74</v>
      </c>
      <c r="I19" s="1" t="s">
        <v>41</v>
      </c>
      <c r="J19" s="1"/>
      <c r="K19" s="73" t="s">
        <v>77</v>
      </c>
    </row>
    <row r="20" spans="1:11" ht="15" customHeight="1" x14ac:dyDescent="0.25">
      <c r="B20" s="227"/>
      <c r="C20" s="76"/>
      <c r="D20" s="6"/>
      <c r="E20" s="6"/>
      <c r="F20" s="2"/>
      <c r="H20" s="2"/>
      <c r="I20" s="2"/>
    </row>
    <row r="21" spans="1:11" ht="15" customHeight="1" x14ac:dyDescent="0.25">
      <c r="B21" s="227"/>
      <c r="C21" s="76"/>
      <c r="D21" s="6"/>
      <c r="E21" s="6"/>
      <c r="F21" s="2"/>
      <c r="H21" s="2"/>
      <c r="I21" s="2"/>
    </row>
    <row r="22" spans="1:11" ht="5.0999999999999996" customHeight="1" thickBot="1" x14ac:dyDescent="1.4">
      <c r="B22" s="75"/>
    </row>
    <row r="23" spans="1:11" ht="15" customHeight="1" thickBot="1" x14ac:dyDescent="0.3">
      <c r="B23" s="74" t="s">
        <v>97</v>
      </c>
      <c r="C23" s="70" t="s">
        <v>75</v>
      </c>
      <c r="D23" s="215"/>
      <c r="E23" s="216"/>
      <c r="F23" s="217"/>
      <c r="H23" s="77"/>
      <c r="I23" t="s">
        <v>73</v>
      </c>
    </row>
    <row r="24" spans="1:11" ht="15" customHeight="1" x14ac:dyDescent="0.25">
      <c r="A24" s="3"/>
      <c r="B24" s="3"/>
      <c r="C24" s="71"/>
      <c r="D24" s="3"/>
      <c r="E24" s="3"/>
      <c r="F24" s="3"/>
      <c r="G24" s="3"/>
      <c r="H24" s="3"/>
      <c r="I24" s="3"/>
      <c r="J24" s="3"/>
      <c r="K24" s="3"/>
    </row>
    <row r="25" spans="1:11" ht="30" customHeight="1" thickBot="1" x14ac:dyDescent="0.3">
      <c r="B25" s="222" t="str">
        <f>'ΦΑΣΗ ΟΜΙΛΩΝ'!B1</f>
        <v>20ο  ΤΟΥΡΝΟΥΑ ΔΗΜΟΥ ΚΟΖΑΝΗΣ</v>
      </c>
      <c r="C25" s="222"/>
      <c r="D25" s="69" t="str">
        <f>'ΦΑΣΗ ΟΜΙΛΩΝ'!B2</f>
        <v>ΑΝΔΡΕΣ 40+ ΕΤΩΝ</v>
      </c>
      <c r="E25" s="69"/>
      <c r="F25" s="69"/>
      <c r="G25" s="70">
        <f>'ΦΑΣΗ ΟΜΙΛΩΝ'!C2</f>
        <v>6</v>
      </c>
      <c r="H25" s="69" t="str">
        <f>'ΦΑΣΗ ΟΜΙΛΩΝ'!D2</f>
        <v>ΑΠΡΙΛΙΟΥ 2025</v>
      </c>
      <c r="I25" s="66"/>
    </row>
    <row r="26" spans="1:11" ht="15" customHeight="1" thickBot="1" x14ac:dyDescent="0.3">
      <c r="C26" s="223" t="s">
        <v>76</v>
      </c>
      <c r="D26" s="224"/>
      <c r="E26" s="224"/>
      <c r="F26" s="225"/>
      <c r="H26" s="220" t="s">
        <v>102</v>
      </c>
      <c r="I26" s="221"/>
    </row>
    <row r="27" spans="1:11" ht="30" customHeight="1" x14ac:dyDescent="0.25">
      <c r="A27" s="1"/>
      <c r="B27" s="226"/>
      <c r="C27" s="1" t="s">
        <v>30</v>
      </c>
      <c r="D27" s="1" t="s">
        <v>70</v>
      </c>
      <c r="E27" s="1" t="s">
        <v>71</v>
      </c>
      <c r="F27" s="1" t="s">
        <v>72</v>
      </c>
      <c r="G27" s="1"/>
      <c r="H27" s="1" t="s">
        <v>74</v>
      </c>
      <c r="I27" s="1" t="s">
        <v>41</v>
      </c>
      <c r="J27" s="1"/>
      <c r="K27" s="73" t="s">
        <v>77</v>
      </c>
    </row>
    <row r="28" spans="1:11" ht="15" customHeight="1" x14ac:dyDescent="0.25">
      <c r="B28" s="227"/>
      <c r="C28" s="76"/>
      <c r="D28" s="6"/>
      <c r="E28" s="6"/>
      <c r="F28" s="2"/>
      <c r="H28" s="2"/>
      <c r="I28" s="2"/>
    </row>
    <row r="29" spans="1:11" ht="15" customHeight="1" x14ac:dyDescent="0.25">
      <c r="B29" s="227"/>
      <c r="C29" s="76"/>
      <c r="D29" s="6"/>
      <c r="E29" s="6"/>
      <c r="F29" s="2"/>
      <c r="H29" s="2"/>
      <c r="I29" s="2"/>
    </row>
    <row r="30" spans="1:11" ht="5.0999999999999996" customHeight="1" thickBot="1" x14ac:dyDescent="1.4">
      <c r="B30" s="75"/>
    </row>
    <row r="31" spans="1:11" ht="15" customHeight="1" thickBot="1" x14ac:dyDescent="0.3">
      <c r="B31" s="74" t="s">
        <v>97</v>
      </c>
      <c r="C31" s="70" t="s">
        <v>75</v>
      </c>
      <c r="D31" s="215"/>
      <c r="E31" s="216"/>
      <c r="F31" s="217"/>
      <c r="H31" s="77"/>
      <c r="I31" t="s">
        <v>73</v>
      </c>
    </row>
    <row r="32" spans="1:11" ht="15" customHeight="1" x14ac:dyDescent="0.25">
      <c r="A32" s="3"/>
      <c r="B32" s="3"/>
      <c r="C32" s="71"/>
      <c r="D32" s="3"/>
      <c r="E32" s="3"/>
      <c r="F32" s="3"/>
      <c r="G32" s="3"/>
      <c r="H32" s="3"/>
      <c r="I32" s="3"/>
      <c r="J32" s="3"/>
      <c r="K32" s="3"/>
    </row>
    <row r="33" spans="1:11" ht="30" customHeight="1" thickBot="1" x14ac:dyDescent="0.3">
      <c r="B33" s="222" t="str">
        <f>'ΦΑΣΗ ΟΜΙΛΩΝ'!B1</f>
        <v>20ο  ΤΟΥΡΝΟΥΑ ΔΗΜΟΥ ΚΟΖΑΝΗΣ</v>
      </c>
      <c r="C33" s="222"/>
      <c r="D33" s="69" t="str">
        <f>'ΦΑΣΗ ΟΜΙΛΩΝ'!B2</f>
        <v>ΑΝΔΡΕΣ 40+ ΕΤΩΝ</v>
      </c>
      <c r="E33" s="69"/>
      <c r="F33" s="69"/>
      <c r="G33" s="70">
        <f>'ΦΑΣΗ ΟΜΙΛΩΝ'!C2</f>
        <v>6</v>
      </c>
      <c r="H33" s="69" t="str">
        <f>'ΦΑΣΗ ΟΜΙΛΩΝ'!D2</f>
        <v>ΑΠΡΙΛΙΟΥ 2025</v>
      </c>
      <c r="I33" s="66"/>
    </row>
    <row r="34" spans="1:11" ht="15" customHeight="1" thickBot="1" x14ac:dyDescent="0.3">
      <c r="C34" s="223" t="s">
        <v>76</v>
      </c>
      <c r="D34" s="224"/>
      <c r="E34" s="224"/>
      <c r="F34" s="225"/>
      <c r="H34" s="220" t="s">
        <v>102</v>
      </c>
      <c r="I34" s="221"/>
    </row>
    <row r="35" spans="1:11" ht="30" customHeight="1" x14ac:dyDescent="0.25">
      <c r="A35" s="1"/>
      <c r="B35" s="226"/>
      <c r="C35" s="1" t="s">
        <v>30</v>
      </c>
      <c r="D35" s="1" t="s">
        <v>70</v>
      </c>
      <c r="E35" s="1" t="s">
        <v>71</v>
      </c>
      <c r="F35" s="1" t="s">
        <v>72</v>
      </c>
      <c r="G35" s="1"/>
      <c r="H35" s="1" t="s">
        <v>74</v>
      </c>
      <c r="I35" s="1" t="s">
        <v>41</v>
      </c>
      <c r="J35" s="1"/>
      <c r="K35" s="73" t="s">
        <v>77</v>
      </c>
    </row>
    <row r="36" spans="1:11" ht="15" customHeight="1" x14ac:dyDescent="0.25">
      <c r="B36" s="227"/>
      <c r="C36" s="76"/>
      <c r="D36" s="6"/>
      <c r="E36" s="6"/>
      <c r="F36" s="2"/>
      <c r="H36" s="2"/>
      <c r="I36" s="2"/>
    </row>
    <row r="37" spans="1:11" ht="15" customHeight="1" x14ac:dyDescent="0.25">
      <c r="B37" s="227"/>
      <c r="C37" s="76"/>
      <c r="D37" s="6"/>
      <c r="E37" s="6"/>
      <c r="F37" s="2"/>
      <c r="H37" s="2"/>
      <c r="I37" s="2"/>
    </row>
    <row r="38" spans="1:11" ht="5.0999999999999996" customHeight="1" thickBot="1" x14ac:dyDescent="1.4">
      <c r="B38" s="75"/>
    </row>
    <row r="39" spans="1:11" ht="15" customHeight="1" thickBot="1" x14ac:dyDescent="0.3">
      <c r="B39" s="74" t="s">
        <v>97</v>
      </c>
      <c r="C39" s="70" t="s">
        <v>75</v>
      </c>
      <c r="D39" s="215"/>
      <c r="E39" s="216"/>
      <c r="F39" s="217"/>
      <c r="H39" s="77"/>
      <c r="I39" t="s">
        <v>73</v>
      </c>
    </row>
    <row r="40" spans="1:11" ht="15" customHeight="1" x14ac:dyDescent="0.25">
      <c r="A40" s="3"/>
      <c r="B40" s="3"/>
      <c r="C40" s="71"/>
      <c r="D40" s="3"/>
      <c r="E40" s="3"/>
      <c r="F40" s="3"/>
      <c r="G40" s="3"/>
      <c r="H40" s="3"/>
      <c r="I40" s="3"/>
      <c r="J40" s="3"/>
      <c r="K40" s="3"/>
    </row>
    <row r="41" spans="1:11" ht="30" customHeight="1" thickBot="1" x14ac:dyDescent="0.3">
      <c r="B41" s="222" t="str">
        <f>'ΦΑΣΗ ΟΜΙΛΩΝ'!B1</f>
        <v>20ο  ΤΟΥΡΝΟΥΑ ΔΗΜΟΥ ΚΟΖΑΝΗΣ</v>
      </c>
      <c r="C41" s="222"/>
      <c r="D41" s="69" t="str">
        <f>'ΦΑΣΗ ΟΜΙΛΩΝ'!B2</f>
        <v>ΑΝΔΡΕΣ 40+ ΕΤΩΝ</v>
      </c>
      <c r="E41" s="69"/>
      <c r="F41" s="69"/>
      <c r="G41" s="70">
        <f>'ΦΑΣΗ ΟΜΙΛΩΝ'!C2</f>
        <v>6</v>
      </c>
      <c r="H41" s="69" t="str">
        <f>'ΦΑΣΗ ΟΜΙΛΩΝ'!D2</f>
        <v>ΑΠΡΙΛΙΟΥ 2025</v>
      </c>
      <c r="I41" s="66"/>
    </row>
    <row r="42" spans="1:11" ht="15" customHeight="1" thickBot="1" x14ac:dyDescent="0.3">
      <c r="C42" s="223" t="s">
        <v>76</v>
      </c>
      <c r="D42" s="224"/>
      <c r="E42" s="224"/>
      <c r="F42" s="225"/>
      <c r="H42" s="220" t="s">
        <v>102</v>
      </c>
      <c r="I42" s="221"/>
    </row>
    <row r="43" spans="1:11" ht="30" customHeight="1" x14ac:dyDescent="0.25">
      <c r="A43" s="1"/>
      <c r="B43" s="226"/>
      <c r="C43" s="1" t="s">
        <v>30</v>
      </c>
      <c r="D43" s="1" t="s">
        <v>70</v>
      </c>
      <c r="E43" s="1" t="s">
        <v>71</v>
      </c>
      <c r="F43" s="1" t="s">
        <v>72</v>
      </c>
      <c r="G43" s="1"/>
      <c r="H43" s="1" t="s">
        <v>74</v>
      </c>
      <c r="I43" s="1" t="s">
        <v>41</v>
      </c>
      <c r="J43" s="1"/>
      <c r="K43" s="73" t="s">
        <v>77</v>
      </c>
    </row>
    <row r="44" spans="1:11" ht="15" customHeight="1" x14ac:dyDescent="0.25">
      <c r="B44" s="227"/>
      <c r="C44" s="76"/>
      <c r="D44" s="6"/>
      <c r="E44" s="6"/>
      <c r="F44" s="2"/>
      <c r="H44" s="2"/>
      <c r="I44" s="2"/>
    </row>
    <row r="45" spans="1:11" ht="15" customHeight="1" x14ac:dyDescent="0.25">
      <c r="B45" s="227"/>
      <c r="C45" s="76"/>
      <c r="D45" s="6"/>
      <c r="E45" s="6"/>
      <c r="F45" s="2"/>
      <c r="H45" s="2"/>
      <c r="I45" s="2"/>
    </row>
    <row r="46" spans="1:11" ht="5.0999999999999996" customHeight="1" thickBot="1" x14ac:dyDescent="1.4">
      <c r="B46" s="75"/>
    </row>
    <row r="47" spans="1:11" ht="15" customHeight="1" thickBot="1" x14ac:dyDescent="0.3">
      <c r="B47" s="74" t="s">
        <v>97</v>
      </c>
      <c r="C47" s="70" t="s">
        <v>75</v>
      </c>
      <c r="D47" s="215"/>
      <c r="E47" s="216"/>
      <c r="F47" s="217"/>
      <c r="H47" s="77"/>
      <c r="I47" t="s">
        <v>73</v>
      </c>
    </row>
    <row r="48" spans="1:11" ht="15" customHeight="1" x14ac:dyDescent="0.25">
      <c r="A48" s="3"/>
      <c r="B48" s="3"/>
      <c r="C48" s="71"/>
      <c r="D48" s="3"/>
      <c r="E48" s="3"/>
      <c r="F48" s="3"/>
      <c r="G48" s="3"/>
      <c r="H48" s="3"/>
      <c r="I48" s="3"/>
      <c r="J48" s="3"/>
      <c r="K48" s="3"/>
    </row>
  </sheetData>
  <mergeCells count="30">
    <mergeCell ref="B43:B45"/>
    <mergeCell ref="D47:F47"/>
    <mergeCell ref="H34:I34"/>
    <mergeCell ref="B35:B37"/>
    <mergeCell ref="B41:C41"/>
    <mergeCell ref="C42:F42"/>
    <mergeCell ref="H42:I42"/>
    <mergeCell ref="D39:F39"/>
    <mergeCell ref="B33:C33"/>
    <mergeCell ref="C34:F34"/>
    <mergeCell ref="H26:I26"/>
    <mergeCell ref="B27:B29"/>
    <mergeCell ref="C10:F10"/>
    <mergeCell ref="H10:I10"/>
    <mergeCell ref="B11:B13"/>
    <mergeCell ref="D15:F15"/>
    <mergeCell ref="B17:C17"/>
    <mergeCell ref="C18:F18"/>
    <mergeCell ref="H18:I18"/>
    <mergeCell ref="B19:B21"/>
    <mergeCell ref="D23:F23"/>
    <mergeCell ref="B25:C25"/>
    <mergeCell ref="C26:F26"/>
    <mergeCell ref="D31:F31"/>
    <mergeCell ref="B9:C9"/>
    <mergeCell ref="B1:C1"/>
    <mergeCell ref="C2:F2"/>
    <mergeCell ref="H2:I2"/>
    <mergeCell ref="B3:B5"/>
    <mergeCell ref="D7:F7"/>
  </mergeCells>
  <pageMargins left="0.23622047244094491" right="0" top="0" bottom="0.19685039370078741" header="0" footer="0"/>
  <pageSetup paperSize="9" scale="94" orientation="portrait" r:id="rId1"/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D0BDF-8593-4BC7-AB2C-5B1A28DC3F48}">
  <dimension ref="A1:K48"/>
  <sheetViews>
    <sheetView view="pageLayout" topLeftCell="A25" zoomScaleNormal="100" workbookViewId="0">
      <selection activeCell="C4" sqref="C4"/>
    </sheetView>
  </sheetViews>
  <sheetFormatPr defaultRowHeight="15" x14ac:dyDescent="0.25"/>
  <cols>
    <col min="1" max="1" width="3.42578125" customWidth="1"/>
    <col min="2" max="2" width="11.28515625" customWidth="1"/>
    <col min="3" max="3" width="27.140625" customWidth="1"/>
    <col min="7" max="7" width="2.42578125" customWidth="1"/>
    <col min="10" max="10" width="3.28515625" customWidth="1"/>
    <col min="11" max="11" width="12.85546875" customWidth="1"/>
  </cols>
  <sheetData>
    <row r="1" spans="1:11" ht="30" customHeight="1" thickBot="1" x14ac:dyDescent="0.3">
      <c r="B1" s="222" t="str">
        <f>'ΦΑΣΗ ΟΜΙΛΩΝ'!B1</f>
        <v>20ο  ΤΟΥΡΝΟΥΑ ΔΗΜΟΥ ΚΟΖΑΝΗΣ</v>
      </c>
      <c r="C1" s="222"/>
      <c r="D1" s="69" t="str">
        <f>'ΦΑΣΗ ΟΜΙΛΩΝ'!B2</f>
        <v>ΑΝΔΡΕΣ 40+ ΕΤΩΝ</v>
      </c>
      <c r="E1" s="69"/>
      <c r="F1" s="69"/>
      <c r="G1" s="70">
        <f>'ΦΑΣΗ ΟΜΙΛΩΝ'!C2</f>
        <v>6</v>
      </c>
      <c r="H1" s="69" t="str">
        <f>'ΦΑΣΗ ΟΜΙΛΩΝ'!D2</f>
        <v>ΑΠΡΙΛΙΟΥ 2025</v>
      </c>
      <c r="I1" s="66"/>
    </row>
    <row r="2" spans="1:11" ht="15" customHeight="1" thickBot="1" x14ac:dyDescent="0.3">
      <c r="C2" s="223" t="s">
        <v>76</v>
      </c>
      <c r="D2" s="224"/>
      <c r="E2" s="224"/>
      <c r="F2" s="225"/>
      <c r="H2" s="220" t="s">
        <v>79</v>
      </c>
      <c r="I2" s="221"/>
    </row>
    <row r="3" spans="1:11" s="1" customFormat="1" ht="30" customHeight="1" thickBot="1" x14ac:dyDescent="0.3">
      <c r="B3" s="218" t="s">
        <v>81</v>
      </c>
      <c r="C3" s="1" t="s">
        <v>30</v>
      </c>
      <c r="D3" s="1" t="s">
        <v>70</v>
      </c>
      <c r="E3" s="1" t="s">
        <v>71</v>
      </c>
      <c r="F3" s="1" t="s">
        <v>72</v>
      </c>
      <c r="H3" s="1" t="s">
        <v>74</v>
      </c>
      <c r="I3" s="1" t="s">
        <v>41</v>
      </c>
      <c r="K3" s="73" t="s">
        <v>77</v>
      </c>
    </row>
    <row r="4" spans="1:11" ht="15" customHeight="1" thickBot="1" x14ac:dyDescent="0.3">
      <c r="B4" s="219"/>
      <c r="C4" s="142" t="str">
        <f>'ΦΑΣΗ ΟΜΙΛΩΝ'!F6</f>
        <v>ΧΡΗΣΤΟΥ ΚΩΝ/ΝΟΣ</v>
      </c>
      <c r="D4" s="141"/>
      <c r="E4" s="6"/>
      <c r="F4" s="2"/>
      <c r="H4" s="2"/>
      <c r="I4" s="2"/>
    </row>
    <row r="5" spans="1:11" ht="15" customHeight="1" thickBot="1" x14ac:dyDescent="0.3">
      <c r="B5" s="219"/>
      <c r="C5" s="142" t="str">
        <f>'ΦΑΣΗ ΟΜΙΛΩΝ'!H5</f>
        <v>ΔΗΜΤΣΑΣ ΙΩΑΝΝΗΣ</v>
      </c>
      <c r="D5" s="141"/>
      <c r="E5" s="6"/>
      <c r="F5" s="2"/>
      <c r="H5" s="2"/>
      <c r="I5" s="2"/>
    </row>
    <row r="6" spans="1:11" ht="5.0999999999999996" customHeight="1" thickBot="1" x14ac:dyDescent="1.4">
      <c r="B6" s="75"/>
    </row>
    <row r="7" spans="1:11" ht="15" customHeight="1" thickBot="1" x14ac:dyDescent="0.3">
      <c r="B7" s="74" t="s">
        <v>78</v>
      </c>
      <c r="C7" s="70" t="s">
        <v>75</v>
      </c>
      <c r="D7" s="215"/>
      <c r="E7" s="216"/>
      <c r="F7" s="217"/>
      <c r="H7" s="77"/>
      <c r="I7" t="s">
        <v>73</v>
      </c>
    </row>
    <row r="8" spans="1:11" ht="15" customHeight="1" x14ac:dyDescent="0.25">
      <c r="A8" s="3"/>
      <c r="B8" s="3"/>
      <c r="C8" s="71"/>
      <c r="D8" s="3"/>
      <c r="E8" s="3"/>
      <c r="F8" s="3"/>
      <c r="G8" s="3"/>
      <c r="H8" s="3"/>
      <c r="I8" s="3"/>
      <c r="J8" s="3"/>
      <c r="K8" s="3"/>
    </row>
    <row r="9" spans="1:11" ht="30" customHeight="1" thickBot="1" x14ac:dyDescent="0.3">
      <c r="B9" s="222" t="str">
        <f>'ΦΑΣΗ ΟΜΙΛΩΝ'!B1</f>
        <v>20ο  ΤΟΥΡΝΟΥΑ ΔΗΜΟΥ ΚΟΖΑΝΗΣ</v>
      </c>
      <c r="C9" s="222"/>
      <c r="D9" s="69" t="str">
        <f>'ΦΑΣΗ ΟΜΙΛΩΝ'!B2</f>
        <v>ΑΝΔΡΕΣ 40+ ΕΤΩΝ</v>
      </c>
      <c r="E9" s="69"/>
      <c r="F9" s="69"/>
      <c r="G9" s="70">
        <f>'ΦΑΣΗ ΟΜΙΛΩΝ'!C2</f>
        <v>6</v>
      </c>
      <c r="H9" s="69" t="str">
        <f>'ΦΑΣΗ ΟΜΙΛΩΝ'!D2</f>
        <v>ΑΠΡΙΛΙΟΥ 2025</v>
      </c>
      <c r="I9" s="66"/>
    </row>
    <row r="10" spans="1:11" ht="15" customHeight="1" thickBot="1" x14ac:dyDescent="0.3">
      <c r="C10" s="223" t="s">
        <v>76</v>
      </c>
      <c r="D10" s="224"/>
      <c r="E10" s="224"/>
      <c r="F10" s="225"/>
      <c r="H10" s="220" t="s">
        <v>79</v>
      </c>
      <c r="I10" s="221"/>
    </row>
    <row r="11" spans="1:11" ht="30" customHeight="1" thickBot="1" x14ac:dyDescent="0.3">
      <c r="A11" s="1"/>
      <c r="B11" s="218" t="s">
        <v>81</v>
      </c>
      <c r="C11" s="1" t="s">
        <v>30</v>
      </c>
      <c r="D11" s="1" t="s">
        <v>70</v>
      </c>
      <c r="E11" s="1" t="s">
        <v>71</v>
      </c>
      <c r="F11" s="1" t="s">
        <v>72</v>
      </c>
      <c r="G11" s="1"/>
      <c r="H11" s="1" t="s">
        <v>74</v>
      </c>
      <c r="I11" s="1" t="s">
        <v>41</v>
      </c>
      <c r="J11" s="1"/>
      <c r="K11" s="73" t="s">
        <v>77</v>
      </c>
    </row>
    <row r="12" spans="1:11" ht="15" customHeight="1" thickBot="1" x14ac:dyDescent="0.3">
      <c r="B12" s="219"/>
      <c r="C12" s="142" t="str">
        <f>'ΦΑΣΗ ΟΜΙΛΩΝ'!F7</f>
        <v>ΔΗΜΤΣΑΣ ΙΩΑΝΝΗΣ</v>
      </c>
      <c r="D12" s="141"/>
      <c r="E12" s="6"/>
      <c r="F12" s="2"/>
      <c r="H12" s="2"/>
      <c r="I12" s="2"/>
    </row>
    <row r="13" spans="1:11" ht="15" customHeight="1" thickBot="1" x14ac:dyDescent="0.3">
      <c r="B13" s="219"/>
      <c r="C13" s="142" t="str">
        <f>'ΦΑΣΗ ΟΜΙΛΩΝ'!I5</f>
        <v>ΚΑΤΣΟΥΠΑΚΗΣ ΑΝΑΣΤΑΣΙΟΣ</v>
      </c>
      <c r="D13" s="141"/>
      <c r="E13" s="6"/>
      <c r="F13" s="2"/>
      <c r="H13" s="2"/>
      <c r="I13" s="2"/>
    </row>
    <row r="14" spans="1:11" ht="5.0999999999999996" customHeight="1" thickBot="1" x14ac:dyDescent="1.4">
      <c r="B14" s="75"/>
    </row>
    <row r="15" spans="1:11" ht="15" customHeight="1" thickBot="1" x14ac:dyDescent="0.3">
      <c r="B15" s="74" t="s">
        <v>78</v>
      </c>
      <c r="C15" s="70" t="s">
        <v>75</v>
      </c>
      <c r="D15" s="215"/>
      <c r="E15" s="216"/>
      <c r="F15" s="217"/>
      <c r="H15" s="77"/>
      <c r="I15" t="s">
        <v>73</v>
      </c>
    </row>
    <row r="16" spans="1:11" ht="15" customHeight="1" x14ac:dyDescent="0.25">
      <c r="A16" s="3"/>
      <c r="B16" s="3"/>
      <c r="C16" s="71"/>
      <c r="D16" s="3"/>
      <c r="E16" s="3"/>
      <c r="F16" s="3"/>
      <c r="G16" s="3"/>
      <c r="H16" s="3"/>
      <c r="I16" s="3"/>
      <c r="J16" s="3"/>
      <c r="K16" s="3"/>
    </row>
    <row r="17" spans="1:11" ht="30" customHeight="1" thickBot="1" x14ac:dyDescent="0.3">
      <c r="B17" s="222" t="str">
        <f>'ΦΑΣΗ ΟΜΙΛΩΝ'!B1</f>
        <v>20ο  ΤΟΥΡΝΟΥΑ ΔΗΜΟΥ ΚΟΖΑΝΗΣ</v>
      </c>
      <c r="C17" s="222"/>
      <c r="D17" s="69" t="str">
        <f>'ΦΑΣΗ ΟΜΙΛΩΝ'!B2</f>
        <v>ΑΝΔΡΕΣ 40+ ΕΤΩΝ</v>
      </c>
      <c r="E17" s="69"/>
      <c r="F17" s="69"/>
      <c r="G17" s="70">
        <f>'ΦΑΣΗ ΟΜΙΛΩΝ'!C2</f>
        <v>6</v>
      </c>
      <c r="H17" s="69" t="str">
        <f>'ΦΑΣΗ ΟΜΙΛΩΝ'!D2</f>
        <v>ΑΠΡΙΛΙΟΥ 2025</v>
      </c>
      <c r="I17" s="66"/>
    </row>
    <row r="18" spans="1:11" ht="15" customHeight="1" thickBot="1" x14ac:dyDescent="0.3">
      <c r="C18" s="223" t="s">
        <v>76</v>
      </c>
      <c r="D18" s="224"/>
      <c r="E18" s="224"/>
      <c r="F18" s="225"/>
      <c r="H18" s="220" t="s">
        <v>79</v>
      </c>
      <c r="I18" s="221"/>
    </row>
    <row r="19" spans="1:11" ht="30" customHeight="1" thickBot="1" x14ac:dyDescent="0.3">
      <c r="A19" s="1"/>
      <c r="B19" s="218" t="s">
        <v>81</v>
      </c>
      <c r="C19" s="1" t="s">
        <v>30</v>
      </c>
      <c r="D19" s="1" t="s">
        <v>70</v>
      </c>
      <c r="E19" s="1" t="s">
        <v>71</v>
      </c>
      <c r="F19" s="1" t="s">
        <v>72</v>
      </c>
      <c r="G19" s="1"/>
      <c r="H19" s="1" t="s">
        <v>74</v>
      </c>
      <c r="I19" s="1" t="s">
        <v>41</v>
      </c>
      <c r="J19" s="1"/>
      <c r="K19" s="73" t="s">
        <v>77</v>
      </c>
    </row>
    <row r="20" spans="1:11" ht="15" customHeight="1" thickBot="1" x14ac:dyDescent="0.3">
      <c r="B20" s="219"/>
      <c r="C20" s="142" t="str">
        <f>'ΦΑΣΗ ΟΜΙΛΩΝ'!F8</f>
        <v>ΚΑΤΣΟΥΠΑΚΗΣ ΑΝΑΣΤΑΣΙΟΣ</v>
      </c>
      <c r="D20" s="141"/>
      <c r="E20" s="6"/>
      <c r="F20" s="2"/>
      <c r="H20" s="2"/>
      <c r="I20" s="2"/>
    </row>
    <row r="21" spans="1:11" ht="15" customHeight="1" thickBot="1" x14ac:dyDescent="0.3">
      <c r="B21" s="219"/>
      <c r="C21" s="142" t="str">
        <f>'ΦΑΣΗ ΟΜΙΛΩΝ'!G5</f>
        <v>ΧΡΗΣΤΟΥ ΚΩΝ/ΝΟΣ</v>
      </c>
      <c r="D21" s="141"/>
      <c r="E21" s="6"/>
      <c r="F21" s="2"/>
      <c r="H21" s="2"/>
      <c r="I21" s="2"/>
    </row>
    <row r="22" spans="1:11" ht="5.0999999999999996" customHeight="1" thickBot="1" x14ac:dyDescent="1.4">
      <c r="B22" s="75"/>
    </row>
    <row r="23" spans="1:11" ht="15" customHeight="1" thickBot="1" x14ac:dyDescent="0.3">
      <c r="B23" s="74" t="s">
        <v>78</v>
      </c>
      <c r="C23" s="70" t="s">
        <v>75</v>
      </c>
      <c r="D23" s="215"/>
      <c r="E23" s="216"/>
      <c r="F23" s="217"/>
      <c r="H23" s="77"/>
      <c r="I23" t="s">
        <v>73</v>
      </c>
    </row>
    <row r="24" spans="1:11" ht="15" customHeight="1" x14ac:dyDescent="0.25">
      <c r="A24" s="3"/>
      <c r="B24" s="3"/>
      <c r="C24" s="71"/>
      <c r="D24" s="3"/>
      <c r="E24" s="3"/>
      <c r="F24" s="3"/>
      <c r="G24" s="3"/>
      <c r="H24" s="3"/>
      <c r="I24" s="3"/>
      <c r="J24" s="3"/>
      <c r="K24" s="3"/>
    </row>
    <row r="25" spans="1:11" ht="30" customHeight="1" thickBot="1" x14ac:dyDescent="0.3">
      <c r="B25" s="222" t="str">
        <f>'ΦΑΣΗ ΟΜΙΛΩΝ'!B1</f>
        <v>20ο  ΤΟΥΡΝΟΥΑ ΔΗΜΟΥ ΚΟΖΑΝΗΣ</v>
      </c>
      <c r="C25" s="222"/>
      <c r="D25" s="69" t="str">
        <f>'ΦΑΣΗ ΟΜΙΛΩΝ'!B2</f>
        <v>ΑΝΔΡΕΣ 40+ ΕΤΩΝ</v>
      </c>
      <c r="E25" s="69"/>
      <c r="F25" s="69"/>
      <c r="G25" s="70">
        <f>'ΦΑΣΗ ΟΜΙΛΩΝ'!C2</f>
        <v>6</v>
      </c>
      <c r="H25" s="69" t="str">
        <f>'ΦΑΣΗ ΟΜΙΛΩΝ'!D2</f>
        <v>ΑΠΡΙΛΙΟΥ 2025</v>
      </c>
      <c r="I25" s="66"/>
    </row>
    <row r="26" spans="1:11" ht="15" customHeight="1" thickBot="1" x14ac:dyDescent="0.3">
      <c r="C26" s="223" t="s">
        <v>76</v>
      </c>
      <c r="D26" s="224"/>
      <c r="E26" s="224"/>
      <c r="F26" s="225"/>
      <c r="H26" s="220" t="s">
        <v>79</v>
      </c>
      <c r="I26" s="221"/>
    </row>
    <row r="27" spans="1:11" s="1" customFormat="1" ht="30" customHeight="1" thickBot="1" x14ac:dyDescent="0.3">
      <c r="B27" s="218" t="s">
        <v>82</v>
      </c>
      <c r="C27" s="1" t="s">
        <v>30</v>
      </c>
      <c r="D27" s="1" t="s">
        <v>70</v>
      </c>
      <c r="E27" s="1" t="s">
        <v>71</v>
      </c>
      <c r="F27" s="1" t="s">
        <v>72</v>
      </c>
      <c r="H27" s="1" t="s">
        <v>74</v>
      </c>
      <c r="I27" s="1" t="s">
        <v>41</v>
      </c>
      <c r="K27" s="73" t="s">
        <v>77</v>
      </c>
    </row>
    <row r="28" spans="1:11" ht="15" customHeight="1" thickBot="1" x14ac:dyDescent="0.3">
      <c r="B28" s="219"/>
      <c r="C28" s="142" t="str">
        <f>'ΦΑΣΗ ΟΜΙΛΩΝ'!F13</f>
        <v>ΓΚΟΓΚΙΔΗΣ ΓΕΩΡΓΙΟΣ</v>
      </c>
      <c r="D28" s="141"/>
      <c r="E28" s="6"/>
      <c r="F28" s="2"/>
      <c r="H28" s="2"/>
      <c r="I28" s="2"/>
    </row>
    <row r="29" spans="1:11" ht="15" customHeight="1" thickBot="1" x14ac:dyDescent="0.3">
      <c r="B29" s="219"/>
      <c r="C29" s="142" t="str">
        <f>'ΦΑΣΗ ΟΜΙΛΩΝ'!H12</f>
        <v>ΛΙΟΓΑΣ ΚΩΝ/ΝΟΣ</v>
      </c>
      <c r="D29" s="141"/>
      <c r="E29" s="6"/>
      <c r="F29" s="2"/>
      <c r="H29" s="2"/>
      <c r="I29" s="2"/>
    </row>
    <row r="30" spans="1:11" ht="5.0999999999999996" customHeight="1" thickBot="1" x14ac:dyDescent="1.4">
      <c r="B30" s="75"/>
    </row>
    <row r="31" spans="1:11" ht="15" customHeight="1" thickBot="1" x14ac:dyDescent="0.3">
      <c r="B31" s="74" t="s">
        <v>78</v>
      </c>
      <c r="C31" s="70" t="s">
        <v>75</v>
      </c>
      <c r="D31" s="215"/>
      <c r="E31" s="216"/>
      <c r="F31" s="217"/>
      <c r="H31" s="77"/>
      <c r="I31" t="s">
        <v>73</v>
      </c>
    </row>
    <row r="32" spans="1:11" ht="15" customHeight="1" x14ac:dyDescent="0.25">
      <c r="A32" s="3"/>
      <c r="B32" s="3"/>
      <c r="C32" s="71"/>
      <c r="D32" s="3"/>
      <c r="E32" s="3"/>
      <c r="F32" s="3"/>
      <c r="G32" s="3"/>
      <c r="H32" s="3"/>
      <c r="I32" s="3"/>
      <c r="J32" s="3"/>
      <c r="K32" s="3"/>
    </row>
    <row r="33" spans="1:11" ht="30" customHeight="1" thickBot="1" x14ac:dyDescent="0.3">
      <c r="B33" s="222" t="str">
        <f>'ΦΑΣΗ ΟΜΙΛΩΝ'!B1</f>
        <v>20ο  ΤΟΥΡΝΟΥΑ ΔΗΜΟΥ ΚΟΖΑΝΗΣ</v>
      </c>
      <c r="C33" s="222"/>
      <c r="D33" s="69" t="str">
        <f>'ΦΑΣΗ ΟΜΙΛΩΝ'!B2</f>
        <v>ΑΝΔΡΕΣ 40+ ΕΤΩΝ</v>
      </c>
      <c r="E33" s="69"/>
      <c r="F33" s="69"/>
      <c r="G33" s="70">
        <f>'ΦΑΣΗ ΟΜΙΛΩΝ'!C2</f>
        <v>6</v>
      </c>
      <c r="H33" s="69" t="str">
        <f>'ΦΑΣΗ ΟΜΙΛΩΝ'!D2</f>
        <v>ΑΠΡΙΛΙΟΥ 2025</v>
      </c>
      <c r="I33" s="66"/>
    </row>
    <row r="34" spans="1:11" ht="15" customHeight="1" thickBot="1" x14ac:dyDescent="0.3">
      <c r="C34" s="223" t="s">
        <v>76</v>
      </c>
      <c r="D34" s="224"/>
      <c r="E34" s="224"/>
      <c r="F34" s="225"/>
      <c r="H34" s="220" t="s">
        <v>79</v>
      </c>
      <c r="I34" s="221"/>
    </row>
    <row r="35" spans="1:11" ht="30" customHeight="1" thickBot="1" x14ac:dyDescent="0.3">
      <c r="A35" s="1"/>
      <c r="B35" s="218" t="s">
        <v>82</v>
      </c>
      <c r="C35" s="1" t="s">
        <v>30</v>
      </c>
      <c r="D35" s="1" t="s">
        <v>70</v>
      </c>
      <c r="E35" s="1" t="s">
        <v>71</v>
      </c>
      <c r="F35" s="1" t="s">
        <v>72</v>
      </c>
      <c r="G35" s="1"/>
      <c r="H35" s="1" t="s">
        <v>74</v>
      </c>
      <c r="I35" s="1" t="s">
        <v>41</v>
      </c>
      <c r="J35" s="1"/>
      <c r="K35" s="73" t="s">
        <v>77</v>
      </c>
    </row>
    <row r="36" spans="1:11" ht="15" customHeight="1" thickBot="1" x14ac:dyDescent="0.3">
      <c r="B36" s="219"/>
      <c r="C36" s="142" t="str">
        <f>'ΦΑΣΗ ΟΜΙΛΩΝ'!F14</f>
        <v>ΛΙΟΓΑΣ ΚΩΝ/ΝΟΣ</v>
      </c>
      <c r="D36" s="141"/>
      <c r="E36" s="6"/>
      <c r="F36" s="2"/>
      <c r="H36" s="2"/>
      <c r="I36" s="2"/>
    </row>
    <row r="37" spans="1:11" ht="15" customHeight="1" thickBot="1" x14ac:dyDescent="0.3">
      <c r="B37" s="219"/>
      <c r="C37" s="142" t="str">
        <f>'ΦΑΣΗ ΟΜΙΛΩΝ'!I12</f>
        <v>ΘΩΜΟΣ ΓΕΩΡΓΙΟΣ</v>
      </c>
      <c r="D37" s="141"/>
      <c r="E37" s="6"/>
      <c r="F37" s="2"/>
      <c r="H37" s="2"/>
      <c r="I37" s="2"/>
    </row>
    <row r="38" spans="1:11" ht="5.0999999999999996" customHeight="1" thickBot="1" x14ac:dyDescent="1.4">
      <c r="B38" s="75"/>
    </row>
    <row r="39" spans="1:11" ht="15" customHeight="1" thickBot="1" x14ac:dyDescent="0.3">
      <c r="B39" s="74" t="s">
        <v>78</v>
      </c>
      <c r="C39" s="70" t="s">
        <v>75</v>
      </c>
      <c r="D39" s="215"/>
      <c r="E39" s="216"/>
      <c r="F39" s="217"/>
      <c r="H39" s="77"/>
      <c r="I39" t="s">
        <v>73</v>
      </c>
    </row>
    <row r="40" spans="1:11" ht="15" customHeight="1" x14ac:dyDescent="0.25">
      <c r="A40" s="3"/>
      <c r="B40" s="3"/>
      <c r="C40" s="71"/>
      <c r="D40" s="3"/>
      <c r="E40" s="3"/>
      <c r="F40" s="3"/>
      <c r="G40" s="3"/>
      <c r="H40" s="3"/>
      <c r="I40" s="3"/>
      <c r="J40" s="3"/>
      <c r="K40" s="3"/>
    </row>
    <row r="41" spans="1:11" ht="30" customHeight="1" thickBot="1" x14ac:dyDescent="0.3">
      <c r="B41" s="222" t="str">
        <f>'ΦΑΣΗ ΟΜΙΛΩΝ'!B1</f>
        <v>20ο  ΤΟΥΡΝΟΥΑ ΔΗΜΟΥ ΚΟΖΑΝΗΣ</v>
      </c>
      <c r="C41" s="222"/>
      <c r="D41" s="69" t="str">
        <f>'ΦΑΣΗ ΟΜΙΛΩΝ'!B2</f>
        <v>ΑΝΔΡΕΣ 40+ ΕΤΩΝ</v>
      </c>
      <c r="E41" s="69"/>
      <c r="F41" s="69"/>
      <c r="G41" s="70">
        <f>'ΦΑΣΗ ΟΜΙΛΩΝ'!C2</f>
        <v>6</v>
      </c>
      <c r="H41" s="69" t="str">
        <f>'ΦΑΣΗ ΟΜΙΛΩΝ'!D2</f>
        <v>ΑΠΡΙΛΙΟΥ 2025</v>
      </c>
      <c r="I41" s="66"/>
    </row>
    <row r="42" spans="1:11" ht="15" customHeight="1" thickBot="1" x14ac:dyDescent="0.3">
      <c r="C42" s="223" t="s">
        <v>76</v>
      </c>
      <c r="D42" s="224"/>
      <c r="E42" s="224"/>
      <c r="F42" s="225"/>
      <c r="H42" s="220" t="s">
        <v>79</v>
      </c>
      <c r="I42" s="221"/>
    </row>
    <row r="43" spans="1:11" ht="30" customHeight="1" thickBot="1" x14ac:dyDescent="0.3">
      <c r="A43" s="1"/>
      <c r="B43" s="218" t="s">
        <v>82</v>
      </c>
      <c r="C43" s="1" t="s">
        <v>30</v>
      </c>
      <c r="D43" s="1" t="s">
        <v>70</v>
      </c>
      <c r="E43" s="1" t="s">
        <v>71</v>
      </c>
      <c r="F43" s="1" t="s">
        <v>72</v>
      </c>
      <c r="G43" s="1"/>
      <c r="H43" s="1" t="s">
        <v>74</v>
      </c>
      <c r="I43" s="1" t="s">
        <v>41</v>
      </c>
      <c r="J43" s="1"/>
      <c r="K43" s="73" t="s">
        <v>77</v>
      </c>
    </row>
    <row r="44" spans="1:11" ht="15" customHeight="1" thickBot="1" x14ac:dyDescent="0.3">
      <c r="B44" s="219"/>
      <c r="C44" s="142" t="str">
        <f>'ΦΑΣΗ ΟΜΙΛΩΝ'!F15</f>
        <v>ΘΩΜΟΣ ΓΕΩΡΓΙΟΣ</v>
      </c>
      <c r="D44" s="141"/>
      <c r="E44" s="6"/>
      <c r="F44" s="2"/>
      <c r="H44" s="2"/>
      <c r="I44" s="2"/>
    </row>
    <row r="45" spans="1:11" ht="15" customHeight="1" thickBot="1" x14ac:dyDescent="0.3">
      <c r="B45" s="219"/>
      <c r="C45" s="142" t="str">
        <f>'ΦΑΣΗ ΟΜΙΛΩΝ'!G12</f>
        <v>ΓΚΟΓΚΙΔΗΣ ΓΕΩΡΓΙΟΣ</v>
      </c>
      <c r="D45" s="141"/>
      <c r="E45" s="6"/>
      <c r="F45" s="2"/>
      <c r="H45" s="2"/>
      <c r="I45" s="2"/>
    </row>
    <row r="46" spans="1:11" ht="5.0999999999999996" customHeight="1" thickBot="1" x14ac:dyDescent="1.4">
      <c r="B46" s="75"/>
    </row>
    <row r="47" spans="1:11" ht="15" customHeight="1" thickBot="1" x14ac:dyDescent="0.3">
      <c r="B47" s="74" t="s">
        <v>78</v>
      </c>
      <c r="C47" s="70" t="s">
        <v>75</v>
      </c>
      <c r="D47" s="215"/>
      <c r="E47" s="216"/>
      <c r="F47" s="217"/>
      <c r="H47" s="77"/>
      <c r="I47" t="s">
        <v>73</v>
      </c>
    </row>
    <row r="48" spans="1:11" ht="15" customHeight="1" x14ac:dyDescent="0.25">
      <c r="A48" s="3"/>
      <c r="B48" s="3"/>
      <c r="C48" s="71"/>
      <c r="D48" s="3"/>
      <c r="E48" s="3"/>
      <c r="F48" s="3"/>
      <c r="G48" s="3"/>
      <c r="H48" s="3"/>
      <c r="I48" s="3"/>
      <c r="J48" s="3"/>
      <c r="K48" s="3"/>
    </row>
  </sheetData>
  <mergeCells count="30">
    <mergeCell ref="H2:I2"/>
    <mergeCell ref="C2:F2"/>
    <mergeCell ref="B1:C1"/>
    <mergeCell ref="B3:B5"/>
    <mergeCell ref="B9:C9"/>
    <mergeCell ref="C10:F10"/>
    <mergeCell ref="D7:F7"/>
    <mergeCell ref="H26:I26"/>
    <mergeCell ref="B27:B29"/>
    <mergeCell ref="H10:I10"/>
    <mergeCell ref="B11:B13"/>
    <mergeCell ref="D15:F15"/>
    <mergeCell ref="B17:C17"/>
    <mergeCell ref="C18:F18"/>
    <mergeCell ref="H18:I18"/>
    <mergeCell ref="B19:B21"/>
    <mergeCell ref="D23:F23"/>
    <mergeCell ref="B25:C25"/>
    <mergeCell ref="C26:F26"/>
    <mergeCell ref="D31:F31"/>
    <mergeCell ref="B43:B45"/>
    <mergeCell ref="D47:F47"/>
    <mergeCell ref="H34:I34"/>
    <mergeCell ref="B35:B37"/>
    <mergeCell ref="B41:C41"/>
    <mergeCell ref="C42:F42"/>
    <mergeCell ref="H42:I42"/>
    <mergeCell ref="D39:F39"/>
    <mergeCell ref="B33:C33"/>
    <mergeCell ref="C34:F34"/>
  </mergeCells>
  <pageMargins left="0.23622047244094491" right="0" top="0" bottom="0.19685039370078741" header="0" footer="0"/>
  <pageSetup paperSize="9" scale="94" orientation="portrait" r:id="rId1"/>
  <colBreaks count="1" manualBreakCount="1">
    <brk id="1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8BBB8-B7C9-4275-8B00-9CA1FA2FF468}">
  <dimension ref="A1:K48"/>
  <sheetViews>
    <sheetView view="pageLayout" topLeftCell="A25" zoomScaleNormal="100" workbookViewId="0">
      <selection activeCell="H41" sqref="H41"/>
    </sheetView>
  </sheetViews>
  <sheetFormatPr defaultRowHeight="15" x14ac:dyDescent="0.25"/>
  <cols>
    <col min="1" max="1" width="3.42578125" customWidth="1"/>
    <col min="2" max="2" width="11.28515625" customWidth="1"/>
    <col min="3" max="3" width="27.140625" customWidth="1"/>
    <col min="7" max="7" width="2.42578125" customWidth="1"/>
    <col min="10" max="10" width="3.28515625" customWidth="1"/>
    <col min="11" max="11" width="12.85546875" customWidth="1"/>
  </cols>
  <sheetData>
    <row r="1" spans="1:11" ht="30" customHeight="1" thickBot="1" x14ac:dyDescent="0.3">
      <c r="B1" s="222" t="str">
        <f>'ΦΑΣΗ ΟΜΙΛΩΝ'!B1</f>
        <v>20ο  ΤΟΥΡΝΟΥΑ ΔΗΜΟΥ ΚΟΖΑΝΗΣ</v>
      </c>
      <c r="C1" s="222"/>
      <c r="D1" s="69" t="str">
        <f>'ΦΑΣΗ ΟΜΙΛΩΝ'!B2</f>
        <v>ΑΝΔΡΕΣ 40+ ΕΤΩΝ</v>
      </c>
      <c r="E1" s="69"/>
      <c r="F1" s="69"/>
      <c r="G1" s="70">
        <f>'ΦΑΣΗ ΟΜΙΛΩΝ'!C2</f>
        <v>6</v>
      </c>
      <c r="H1" s="69" t="str">
        <f>'ΦΑΣΗ ΟΜΙΛΩΝ'!D2</f>
        <v>ΑΠΡΙΛΙΟΥ 2025</v>
      </c>
      <c r="I1" s="66"/>
    </row>
    <row r="2" spans="1:11" ht="15" customHeight="1" thickBot="1" x14ac:dyDescent="0.3">
      <c r="C2" s="223" t="s">
        <v>76</v>
      </c>
      <c r="D2" s="224"/>
      <c r="E2" s="224"/>
      <c r="F2" s="225"/>
      <c r="H2" s="220" t="s">
        <v>79</v>
      </c>
      <c r="I2" s="221"/>
    </row>
    <row r="3" spans="1:11" s="1" customFormat="1" ht="30" customHeight="1" thickBot="1" x14ac:dyDescent="0.3">
      <c r="B3" s="218" t="s">
        <v>20</v>
      </c>
      <c r="C3" s="1" t="s">
        <v>30</v>
      </c>
      <c r="D3" s="1" t="s">
        <v>70</v>
      </c>
      <c r="E3" s="1" t="s">
        <v>71</v>
      </c>
      <c r="F3" s="1" t="s">
        <v>72</v>
      </c>
      <c r="H3" s="1" t="s">
        <v>74</v>
      </c>
      <c r="I3" s="1" t="s">
        <v>41</v>
      </c>
      <c r="K3" s="73" t="s">
        <v>77</v>
      </c>
    </row>
    <row r="4" spans="1:11" ht="15" customHeight="1" thickBot="1" x14ac:dyDescent="0.3">
      <c r="B4" s="219"/>
      <c r="C4" s="142" t="str">
        <f>'ΦΑΣΗ ΟΜΙΛΩΝ'!F20</f>
        <v>ΣΚΛΙΑΣ ΑΛΕΞΑΝΔΡΟΣ</v>
      </c>
      <c r="D4" s="141"/>
      <c r="E4" s="6"/>
      <c r="F4" s="2"/>
      <c r="H4" s="2"/>
      <c r="I4" s="2"/>
    </row>
    <row r="5" spans="1:11" ht="15" customHeight="1" thickBot="1" x14ac:dyDescent="0.3">
      <c r="B5" s="219"/>
      <c r="C5" s="142" t="str">
        <f>'ΦΑΣΗ ΟΜΙΛΩΝ'!H19</f>
        <v>ΣΟΥΦΙ ΜΙΛΤΟΣ</v>
      </c>
      <c r="D5" s="141"/>
      <c r="E5" s="6"/>
      <c r="F5" s="2"/>
      <c r="H5" s="2"/>
      <c r="I5" s="2"/>
    </row>
    <row r="6" spans="1:11" ht="5.0999999999999996" customHeight="1" thickBot="1" x14ac:dyDescent="1.4">
      <c r="B6" s="75"/>
    </row>
    <row r="7" spans="1:11" ht="15" customHeight="1" thickBot="1" x14ac:dyDescent="0.3">
      <c r="B7" s="74" t="s">
        <v>78</v>
      </c>
      <c r="C7" s="70" t="s">
        <v>75</v>
      </c>
      <c r="D7" s="215"/>
      <c r="E7" s="216"/>
      <c r="F7" s="217"/>
      <c r="H7" s="77"/>
      <c r="I7" t="s">
        <v>73</v>
      </c>
    </row>
    <row r="8" spans="1:11" ht="15" customHeight="1" x14ac:dyDescent="0.25">
      <c r="A8" s="3"/>
      <c r="B8" s="3"/>
      <c r="C8" s="71"/>
      <c r="D8" s="3"/>
      <c r="E8" s="3"/>
      <c r="F8" s="3"/>
      <c r="G8" s="3"/>
      <c r="H8" s="3"/>
      <c r="I8" s="3"/>
      <c r="J8" s="3"/>
      <c r="K8" s="3"/>
    </row>
    <row r="9" spans="1:11" ht="30" customHeight="1" thickBot="1" x14ac:dyDescent="0.3">
      <c r="B9" s="222" t="str">
        <f>'ΦΑΣΗ ΟΜΙΛΩΝ'!B1</f>
        <v>20ο  ΤΟΥΡΝΟΥΑ ΔΗΜΟΥ ΚΟΖΑΝΗΣ</v>
      </c>
      <c r="C9" s="222"/>
      <c r="D9" s="69" t="str">
        <f>'ΦΑΣΗ ΟΜΙΛΩΝ'!B2</f>
        <v>ΑΝΔΡΕΣ 40+ ΕΤΩΝ</v>
      </c>
      <c r="E9" s="69"/>
      <c r="F9" s="69"/>
      <c r="G9" s="70">
        <f>'ΦΑΣΗ ΟΜΙΛΩΝ'!C2</f>
        <v>6</v>
      </c>
      <c r="H9" s="69" t="str">
        <f>'ΦΑΣΗ ΟΜΙΛΩΝ'!D2</f>
        <v>ΑΠΡΙΛΙΟΥ 2025</v>
      </c>
      <c r="I9" s="66"/>
    </row>
    <row r="10" spans="1:11" ht="15" customHeight="1" thickBot="1" x14ac:dyDescent="0.3">
      <c r="C10" s="223" t="s">
        <v>76</v>
      </c>
      <c r="D10" s="224"/>
      <c r="E10" s="224"/>
      <c r="F10" s="225"/>
      <c r="H10" s="220" t="s">
        <v>79</v>
      </c>
      <c r="I10" s="221"/>
    </row>
    <row r="11" spans="1:11" ht="30" customHeight="1" thickBot="1" x14ac:dyDescent="0.3">
      <c r="A11" s="1"/>
      <c r="B11" s="218" t="s">
        <v>20</v>
      </c>
      <c r="C11" s="1" t="s">
        <v>30</v>
      </c>
      <c r="D11" s="1" t="s">
        <v>70</v>
      </c>
      <c r="E11" s="1" t="s">
        <v>71</v>
      </c>
      <c r="F11" s="1" t="s">
        <v>72</v>
      </c>
      <c r="G11" s="1"/>
      <c r="H11" s="1" t="s">
        <v>74</v>
      </c>
      <c r="I11" s="1" t="s">
        <v>41</v>
      </c>
      <c r="J11" s="1"/>
      <c r="K11" s="73" t="s">
        <v>77</v>
      </c>
    </row>
    <row r="12" spans="1:11" ht="15" customHeight="1" thickBot="1" x14ac:dyDescent="0.3">
      <c r="B12" s="219"/>
      <c r="C12" s="142" t="str">
        <f>'ΦΑΣΗ ΟΜΙΛΩΝ'!F21</f>
        <v>ΣΟΥΦΙ ΜΙΛΤΟΣ</v>
      </c>
      <c r="D12" s="141"/>
      <c r="E12" s="6"/>
      <c r="F12" s="2"/>
      <c r="H12" s="2"/>
      <c r="I12" s="2"/>
    </row>
    <row r="13" spans="1:11" ht="15" customHeight="1" thickBot="1" x14ac:dyDescent="0.3">
      <c r="B13" s="219"/>
      <c r="C13" s="142" t="str">
        <f>'ΦΑΣΗ ΟΜΙΛΩΝ'!I19</f>
        <v>ΑΝΤΩΝΙΑΔΗΣ ΕΛΕΥΘΕΡΙΟΣ</v>
      </c>
      <c r="D13" s="141"/>
      <c r="E13" s="6"/>
      <c r="F13" s="2"/>
      <c r="H13" s="2"/>
      <c r="I13" s="2"/>
    </row>
    <row r="14" spans="1:11" ht="5.0999999999999996" customHeight="1" thickBot="1" x14ac:dyDescent="1.4">
      <c r="B14" s="75"/>
    </row>
    <row r="15" spans="1:11" ht="15" customHeight="1" thickBot="1" x14ac:dyDescent="0.3">
      <c r="B15" s="74" t="s">
        <v>78</v>
      </c>
      <c r="C15" s="70" t="s">
        <v>75</v>
      </c>
      <c r="D15" s="215"/>
      <c r="E15" s="216"/>
      <c r="F15" s="217"/>
      <c r="H15" s="77"/>
      <c r="I15" t="s">
        <v>73</v>
      </c>
    </row>
    <row r="16" spans="1:11" ht="15" customHeight="1" x14ac:dyDescent="0.25">
      <c r="A16" s="3"/>
      <c r="B16" s="3"/>
      <c r="C16" s="71"/>
      <c r="D16" s="3"/>
      <c r="E16" s="3"/>
      <c r="F16" s="3"/>
      <c r="G16" s="3"/>
      <c r="H16" s="3"/>
      <c r="I16" s="3"/>
      <c r="J16" s="3"/>
      <c r="K16" s="3"/>
    </row>
    <row r="17" spans="1:11" ht="30" customHeight="1" thickBot="1" x14ac:dyDescent="0.3">
      <c r="B17" s="222" t="str">
        <f>'ΦΑΣΗ ΟΜΙΛΩΝ'!B1</f>
        <v>20ο  ΤΟΥΡΝΟΥΑ ΔΗΜΟΥ ΚΟΖΑΝΗΣ</v>
      </c>
      <c r="C17" s="222"/>
      <c r="D17" s="69" t="str">
        <f>'ΦΑΣΗ ΟΜΙΛΩΝ'!B2</f>
        <v>ΑΝΔΡΕΣ 40+ ΕΤΩΝ</v>
      </c>
      <c r="E17" s="69"/>
      <c r="F17" s="69"/>
      <c r="G17" s="70">
        <f>'ΦΑΣΗ ΟΜΙΛΩΝ'!C2</f>
        <v>6</v>
      </c>
      <c r="H17" s="69" t="str">
        <f>'ΦΑΣΗ ΟΜΙΛΩΝ'!D2</f>
        <v>ΑΠΡΙΛΙΟΥ 2025</v>
      </c>
      <c r="I17" s="66"/>
    </row>
    <row r="18" spans="1:11" ht="15" customHeight="1" thickBot="1" x14ac:dyDescent="0.3">
      <c r="C18" s="223" t="s">
        <v>76</v>
      </c>
      <c r="D18" s="224"/>
      <c r="E18" s="224"/>
      <c r="F18" s="225"/>
      <c r="H18" s="220" t="s">
        <v>79</v>
      </c>
      <c r="I18" s="221"/>
    </row>
    <row r="19" spans="1:11" ht="30" customHeight="1" thickBot="1" x14ac:dyDescent="0.3">
      <c r="A19" s="1"/>
      <c r="B19" s="218" t="s">
        <v>20</v>
      </c>
      <c r="C19" s="1" t="s">
        <v>30</v>
      </c>
      <c r="D19" s="1" t="s">
        <v>70</v>
      </c>
      <c r="E19" s="1" t="s">
        <v>71</v>
      </c>
      <c r="F19" s="1" t="s">
        <v>72</v>
      </c>
      <c r="G19" s="1"/>
      <c r="H19" s="1" t="s">
        <v>74</v>
      </c>
      <c r="I19" s="1" t="s">
        <v>41</v>
      </c>
      <c r="J19" s="1"/>
      <c r="K19" s="73" t="s">
        <v>77</v>
      </c>
    </row>
    <row r="20" spans="1:11" ht="15" customHeight="1" thickBot="1" x14ac:dyDescent="0.3">
      <c r="B20" s="219"/>
      <c r="C20" s="142" t="str">
        <f>'ΦΑΣΗ ΟΜΙΛΩΝ'!F22</f>
        <v>ΑΝΤΩΝΙΑΔΗΣ ΕΛΕΥΘΕΡΙΟΣ</v>
      </c>
      <c r="D20" s="141"/>
      <c r="E20" s="6"/>
      <c r="F20" s="2"/>
      <c r="H20" s="2"/>
      <c r="I20" s="2"/>
    </row>
    <row r="21" spans="1:11" ht="15" customHeight="1" thickBot="1" x14ac:dyDescent="0.3">
      <c r="B21" s="219"/>
      <c r="C21" s="142" t="str">
        <f>'ΦΑΣΗ ΟΜΙΛΩΝ'!G19</f>
        <v>ΣΚΛΙΑΣ ΑΛΕΞΑΝΔΡΟΣ</v>
      </c>
      <c r="D21" s="141"/>
      <c r="E21" s="6"/>
      <c r="F21" s="2"/>
      <c r="H21" s="2"/>
      <c r="I21" s="2"/>
    </row>
    <row r="22" spans="1:11" ht="5.0999999999999996" customHeight="1" thickBot="1" x14ac:dyDescent="1.4">
      <c r="B22" s="75"/>
    </row>
    <row r="23" spans="1:11" ht="15" customHeight="1" thickBot="1" x14ac:dyDescent="0.3">
      <c r="B23" s="74" t="s">
        <v>78</v>
      </c>
      <c r="C23" s="70" t="s">
        <v>75</v>
      </c>
      <c r="D23" s="215"/>
      <c r="E23" s="216"/>
      <c r="F23" s="217"/>
      <c r="H23" s="77"/>
      <c r="I23" t="s">
        <v>73</v>
      </c>
    </row>
    <row r="24" spans="1:11" ht="15" customHeight="1" x14ac:dyDescent="0.25">
      <c r="A24" s="3"/>
      <c r="B24" s="3"/>
      <c r="C24" s="71"/>
      <c r="D24" s="3"/>
      <c r="E24" s="3"/>
      <c r="F24" s="3"/>
      <c r="G24" s="3"/>
      <c r="H24" s="3"/>
      <c r="I24" s="3"/>
      <c r="J24" s="3"/>
      <c r="K24" s="3"/>
    </row>
    <row r="25" spans="1:11" ht="30" customHeight="1" thickBot="1" x14ac:dyDescent="0.3">
      <c r="B25" s="222" t="str">
        <f>'ΦΑΣΗ ΟΜΙΛΩΝ'!B1</f>
        <v>20ο  ΤΟΥΡΝΟΥΑ ΔΗΜΟΥ ΚΟΖΑΝΗΣ</v>
      </c>
      <c r="C25" s="222"/>
      <c r="D25" s="69" t="str">
        <f>'ΦΑΣΗ ΟΜΙΛΩΝ'!B2</f>
        <v>ΑΝΔΡΕΣ 40+ ΕΤΩΝ</v>
      </c>
      <c r="E25" s="69"/>
      <c r="F25" s="69"/>
      <c r="G25" s="70">
        <f>'ΦΑΣΗ ΟΜΙΛΩΝ'!C2</f>
        <v>6</v>
      </c>
      <c r="H25" s="69" t="str">
        <f>'ΦΑΣΗ ΟΜΙΛΩΝ'!D2</f>
        <v>ΑΠΡΙΛΙΟΥ 2025</v>
      </c>
      <c r="I25" s="66"/>
    </row>
    <row r="26" spans="1:11" ht="15" customHeight="1" thickBot="1" x14ac:dyDescent="0.3">
      <c r="C26" s="223" t="s">
        <v>76</v>
      </c>
      <c r="D26" s="224"/>
      <c r="E26" s="224"/>
      <c r="F26" s="225"/>
      <c r="H26" s="220" t="s">
        <v>79</v>
      </c>
      <c r="I26" s="221"/>
    </row>
    <row r="27" spans="1:11" ht="30" customHeight="1" thickBot="1" x14ac:dyDescent="0.3">
      <c r="A27" s="1"/>
      <c r="B27" s="218" t="s">
        <v>21</v>
      </c>
      <c r="C27" s="1" t="s">
        <v>30</v>
      </c>
      <c r="D27" s="1" t="s">
        <v>70</v>
      </c>
      <c r="E27" s="1" t="s">
        <v>71</v>
      </c>
      <c r="F27" s="1" t="s">
        <v>72</v>
      </c>
      <c r="G27" s="1"/>
      <c r="H27" s="1" t="s">
        <v>74</v>
      </c>
      <c r="I27" s="1" t="s">
        <v>41</v>
      </c>
      <c r="J27" s="1"/>
      <c r="K27" s="73" t="s">
        <v>77</v>
      </c>
    </row>
    <row r="28" spans="1:11" ht="15" customHeight="1" thickBot="1" x14ac:dyDescent="0.3">
      <c r="B28" s="219"/>
      <c r="C28" s="142" t="str">
        <f>'ΦΑΣΗ ΟΜΙΛΩΝ'!F27</f>
        <v>ΓΟΥΔΗΣ ΝΑΟΥΜ</v>
      </c>
      <c r="D28" s="141"/>
      <c r="E28" s="6"/>
      <c r="F28" s="2"/>
      <c r="H28" s="2"/>
      <c r="I28" s="2"/>
    </row>
    <row r="29" spans="1:11" ht="15" customHeight="1" thickBot="1" x14ac:dyDescent="0.3">
      <c r="B29" s="219"/>
      <c r="C29" s="142" t="str">
        <f>'ΦΑΣΗ ΟΜΙΛΩΝ'!H26</f>
        <v>ΑΡΓΥΡΙΑΔΗΣ ΑΘΑΝΑΣΙΟΣ</v>
      </c>
      <c r="D29" s="141"/>
      <c r="E29" s="6"/>
      <c r="F29" s="2"/>
      <c r="H29" s="2"/>
      <c r="I29" s="2"/>
    </row>
    <row r="30" spans="1:11" ht="5.0999999999999996" customHeight="1" thickBot="1" x14ac:dyDescent="1.4">
      <c r="B30" s="75" t="s">
        <v>20</v>
      </c>
    </row>
    <row r="31" spans="1:11" ht="15" customHeight="1" thickBot="1" x14ac:dyDescent="0.3">
      <c r="B31" s="74" t="s">
        <v>78</v>
      </c>
      <c r="C31" s="70" t="s">
        <v>75</v>
      </c>
      <c r="D31" s="215"/>
      <c r="E31" s="216"/>
      <c r="F31" s="217"/>
      <c r="H31" s="77"/>
      <c r="I31" t="s">
        <v>73</v>
      </c>
    </row>
    <row r="32" spans="1:11" ht="15" customHeight="1" x14ac:dyDescent="0.25">
      <c r="A32" s="3"/>
      <c r="B32" s="3"/>
      <c r="C32" s="71"/>
      <c r="D32" s="3"/>
      <c r="E32" s="3"/>
      <c r="F32" s="3"/>
      <c r="G32" s="3"/>
      <c r="H32" s="3"/>
      <c r="I32" s="3"/>
      <c r="J32" s="3"/>
      <c r="K32" s="3"/>
    </row>
    <row r="33" spans="1:11" ht="30" customHeight="1" thickBot="1" x14ac:dyDescent="0.3">
      <c r="B33" s="222" t="str">
        <f>'ΦΑΣΗ ΟΜΙΛΩΝ'!B1</f>
        <v>20ο  ΤΟΥΡΝΟΥΑ ΔΗΜΟΥ ΚΟΖΑΝΗΣ</v>
      </c>
      <c r="C33" s="222"/>
      <c r="D33" s="69" t="str">
        <f>'ΦΑΣΗ ΟΜΙΛΩΝ'!B2</f>
        <v>ΑΝΔΡΕΣ 40+ ΕΤΩΝ</v>
      </c>
      <c r="E33" s="69"/>
      <c r="F33" s="69"/>
      <c r="G33" s="70">
        <f>'ΦΑΣΗ ΟΜΙΛΩΝ'!C2</f>
        <v>6</v>
      </c>
      <c r="H33" s="69" t="str">
        <f>'ΦΑΣΗ ΟΜΙΛΩΝ'!D2</f>
        <v>ΑΠΡΙΛΙΟΥ 2025</v>
      </c>
      <c r="I33" s="66"/>
    </row>
    <row r="34" spans="1:11" ht="15" customHeight="1" thickBot="1" x14ac:dyDescent="0.3">
      <c r="C34" s="223" t="s">
        <v>76</v>
      </c>
      <c r="D34" s="224"/>
      <c r="E34" s="224"/>
      <c r="F34" s="225"/>
      <c r="H34" s="220" t="s">
        <v>79</v>
      </c>
      <c r="I34" s="221"/>
    </row>
    <row r="35" spans="1:11" ht="30" customHeight="1" thickBot="1" x14ac:dyDescent="0.3">
      <c r="A35" s="1"/>
      <c r="B35" s="218" t="s">
        <v>21</v>
      </c>
      <c r="C35" s="1" t="s">
        <v>30</v>
      </c>
      <c r="D35" s="1" t="s">
        <v>70</v>
      </c>
      <c r="E35" s="1" t="s">
        <v>71</v>
      </c>
      <c r="F35" s="1" t="s">
        <v>72</v>
      </c>
      <c r="G35" s="1"/>
      <c r="H35" s="1" t="s">
        <v>74</v>
      </c>
      <c r="I35" s="1" t="s">
        <v>41</v>
      </c>
      <c r="J35" s="1"/>
      <c r="K35" s="73" t="s">
        <v>77</v>
      </c>
    </row>
    <row r="36" spans="1:11" ht="15" customHeight="1" thickBot="1" x14ac:dyDescent="0.3">
      <c r="B36" s="219"/>
      <c r="C36" s="142" t="str">
        <f>'ΦΑΣΗ ΟΜΙΛΩΝ'!F28</f>
        <v>ΑΡΓΥΡΙΑΔΗΣ ΑΘΑΝΑΣΙΟΣ</v>
      </c>
      <c r="D36" s="141"/>
      <c r="E36" s="6"/>
      <c r="F36" s="2"/>
      <c r="H36" s="2"/>
      <c r="I36" s="2"/>
    </row>
    <row r="37" spans="1:11" ht="15" customHeight="1" thickBot="1" x14ac:dyDescent="0.3">
      <c r="B37" s="219"/>
      <c r="C37" s="142" t="str">
        <f>'ΦΑΣΗ ΟΜΙΛΩΝ'!I26</f>
        <v>ΖΙΩΓΑΣ ΚΩΝ/ΝΟΣ</v>
      </c>
      <c r="D37" s="141"/>
      <c r="E37" s="6"/>
      <c r="F37" s="2"/>
      <c r="H37" s="2"/>
      <c r="I37" s="2"/>
    </row>
    <row r="38" spans="1:11" ht="5.0999999999999996" customHeight="1" thickBot="1" x14ac:dyDescent="1.4">
      <c r="B38" s="75"/>
    </row>
    <row r="39" spans="1:11" ht="15" customHeight="1" thickBot="1" x14ac:dyDescent="0.3">
      <c r="B39" s="74" t="s">
        <v>78</v>
      </c>
      <c r="C39" s="70" t="s">
        <v>75</v>
      </c>
      <c r="D39" s="215"/>
      <c r="E39" s="216"/>
      <c r="F39" s="217"/>
      <c r="H39" s="77"/>
      <c r="I39" t="s">
        <v>73</v>
      </c>
    </row>
    <row r="40" spans="1:11" ht="15" customHeight="1" x14ac:dyDescent="0.25">
      <c r="A40" s="3"/>
      <c r="B40" s="3"/>
      <c r="C40" s="71"/>
      <c r="D40" s="3"/>
      <c r="E40" s="3"/>
      <c r="F40" s="3"/>
      <c r="G40" s="3"/>
      <c r="H40" s="3"/>
      <c r="I40" s="3"/>
      <c r="J40" s="3"/>
      <c r="K40" s="3"/>
    </row>
    <row r="41" spans="1:11" ht="30" customHeight="1" thickBot="1" x14ac:dyDescent="0.3">
      <c r="B41" s="222" t="str">
        <f>'ΦΑΣΗ ΟΜΙΛΩΝ'!B1</f>
        <v>20ο  ΤΟΥΡΝΟΥΑ ΔΗΜΟΥ ΚΟΖΑΝΗΣ</v>
      </c>
      <c r="C41" s="222"/>
      <c r="D41" s="69" t="str">
        <f>'ΦΑΣΗ ΟΜΙΛΩΝ'!B2</f>
        <v>ΑΝΔΡΕΣ 40+ ΕΤΩΝ</v>
      </c>
      <c r="E41" s="69"/>
      <c r="F41" s="69"/>
      <c r="G41" s="70">
        <f>'ΦΑΣΗ ΟΜΙΛΩΝ'!C2</f>
        <v>6</v>
      </c>
      <c r="H41" s="69" t="str">
        <f>'ΦΑΣΗ ΟΜΙΛΩΝ'!D2</f>
        <v>ΑΠΡΙΛΙΟΥ 2025</v>
      </c>
      <c r="I41" s="66"/>
    </row>
    <row r="42" spans="1:11" ht="15" customHeight="1" thickBot="1" x14ac:dyDescent="0.3">
      <c r="C42" s="223" t="s">
        <v>76</v>
      </c>
      <c r="D42" s="224"/>
      <c r="E42" s="224"/>
      <c r="F42" s="225"/>
      <c r="H42" s="220" t="s">
        <v>79</v>
      </c>
      <c r="I42" s="221"/>
    </row>
    <row r="43" spans="1:11" ht="30" customHeight="1" thickBot="1" x14ac:dyDescent="0.3">
      <c r="A43" s="1"/>
      <c r="B43" s="218" t="s">
        <v>21</v>
      </c>
      <c r="C43" s="1" t="s">
        <v>30</v>
      </c>
      <c r="D43" s="1" t="s">
        <v>70</v>
      </c>
      <c r="E43" s="1" t="s">
        <v>71</v>
      </c>
      <c r="F43" s="1" t="s">
        <v>72</v>
      </c>
      <c r="G43" s="1"/>
      <c r="H43" s="1" t="s">
        <v>74</v>
      </c>
      <c r="I43" s="1" t="s">
        <v>41</v>
      </c>
      <c r="J43" s="1"/>
      <c r="K43" s="73" t="s">
        <v>77</v>
      </c>
    </row>
    <row r="44" spans="1:11" ht="15" customHeight="1" thickBot="1" x14ac:dyDescent="0.3">
      <c r="B44" s="219"/>
      <c r="C44" s="142" t="str">
        <f>'ΦΑΣΗ ΟΜΙΛΩΝ'!F29</f>
        <v>ΖΙΩΓΑΣ ΚΩΝ/ΝΟΣ</v>
      </c>
      <c r="D44" s="141"/>
      <c r="E44" s="6"/>
      <c r="F44" s="2"/>
      <c r="H44" s="2"/>
      <c r="I44" s="2"/>
    </row>
    <row r="45" spans="1:11" ht="15" customHeight="1" thickBot="1" x14ac:dyDescent="0.3">
      <c r="B45" s="219"/>
      <c r="C45" s="142" t="str">
        <f>'ΦΑΣΗ ΟΜΙΛΩΝ'!G26</f>
        <v>ΓΟΥΔΗΣ ΝΑΟΥΜ</v>
      </c>
      <c r="D45" s="141"/>
      <c r="E45" s="6"/>
      <c r="F45" s="2"/>
      <c r="H45" s="2"/>
      <c r="I45" s="2"/>
    </row>
    <row r="46" spans="1:11" ht="5.0999999999999996" customHeight="1" thickBot="1" x14ac:dyDescent="1.4">
      <c r="B46" s="75"/>
    </row>
    <row r="47" spans="1:11" ht="15" customHeight="1" thickBot="1" x14ac:dyDescent="0.3">
      <c r="B47" s="74" t="s">
        <v>78</v>
      </c>
      <c r="C47" s="70" t="s">
        <v>75</v>
      </c>
      <c r="D47" s="215"/>
      <c r="E47" s="216"/>
      <c r="F47" s="217"/>
      <c r="H47" s="77"/>
      <c r="I47" t="s">
        <v>73</v>
      </c>
    </row>
    <row r="48" spans="1:11" ht="15" customHeight="1" x14ac:dyDescent="0.25">
      <c r="A48" s="3"/>
      <c r="B48" s="3"/>
      <c r="C48" s="71"/>
      <c r="D48" s="3"/>
      <c r="E48" s="3"/>
      <c r="F48" s="3"/>
      <c r="G48" s="3"/>
      <c r="H48" s="3"/>
      <c r="I48" s="3"/>
      <c r="J48" s="3"/>
      <c r="K48" s="3"/>
    </row>
  </sheetData>
  <mergeCells count="30">
    <mergeCell ref="B9:C9"/>
    <mergeCell ref="B1:C1"/>
    <mergeCell ref="C2:F2"/>
    <mergeCell ref="H2:I2"/>
    <mergeCell ref="B3:B5"/>
    <mergeCell ref="D7:F7"/>
    <mergeCell ref="B33:C33"/>
    <mergeCell ref="C34:F34"/>
    <mergeCell ref="H26:I26"/>
    <mergeCell ref="B27:B29"/>
    <mergeCell ref="C10:F10"/>
    <mergeCell ref="H10:I10"/>
    <mergeCell ref="B11:B13"/>
    <mergeCell ref="D15:F15"/>
    <mergeCell ref="B17:C17"/>
    <mergeCell ref="C18:F18"/>
    <mergeCell ref="H18:I18"/>
    <mergeCell ref="B19:B21"/>
    <mergeCell ref="D23:F23"/>
    <mergeCell ref="B25:C25"/>
    <mergeCell ref="C26:F26"/>
    <mergeCell ref="D31:F31"/>
    <mergeCell ref="B43:B45"/>
    <mergeCell ref="D47:F47"/>
    <mergeCell ref="H34:I34"/>
    <mergeCell ref="B35:B37"/>
    <mergeCell ref="B41:C41"/>
    <mergeCell ref="C42:F42"/>
    <mergeCell ref="H42:I42"/>
    <mergeCell ref="D39:F39"/>
  </mergeCells>
  <pageMargins left="0.23622047244094491" right="0" top="0" bottom="0.19685039370078741" header="0" footer="0"/>
  <pageSetup paperSize="9" scale="94" orientation="portrait" r:id="rId1"/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A0BAD-8F35-4EC6-B185-06E29211014F}">
  <dimension ref="A1:K48"/>
  <sheetViews>
    <sheetView view="pageLayout" topLeftCell="A19" zoomScaleNormal="100" workbookViewId="0">
      <selection activeCell="L35" sqref="L35"/>
    </sheetView>
  </sheetViews>
  <sheetFormatPr defaultRowHeight="15" x14ac:dyDescent="0.25"/>
  <cols>
    <col min="1" max="1" width="3.42578125" customWidth="1"/>
    <col min="2" max="2" width="11.28515625" customWidth="1"/>
    <col min="3" max="3" width="27.140625" customWidth="1"/>
    <col min="7" max="7" width="2.42578125" customWidth="1"/>
    <col min="10" max="10" width="3.28515625" customWidth="1"/>
    <col min="11" max="11" width="12.85546875" customWidth="1"/>
  </cols>
  <sheetData>
    <row r="1" spans="1:11" ht="30" customHeight="1" thickBot="1" x14ac:dyDescent="0.3">
      <c r="B1" s="222" t="str">
        <f>'ΦΑΣΗ ΟΜΙΛΩΝ'!B1</f>
        <v>20ο  ΤΟΥΡΝΟΥΑ ΔΗΜΟΥ ΚΟΖΑΝΗΣ</v>
      </c>
      <c r="C1" s="222"/>
      <c r="D1" s="69" t="str">
        <f>'ΦΑΣΗ ΟΜΙΛΩΝ'!B2</f>
        <v>ΑΝΔΡΕΣ 40+ ΕΤΩΝ</v>
      </c>
      <c r="E1" s="69"/>
      <c r="F1" s="69"/>
      <c r="G1" s="70">
        <f>'ΦΑΣΗ ΟΜΙΛΩΝ'!C2</f>
        <v>6</v>
      </c>
      <c r="H1" s="69" t="str">
        <f>'ΦΑΣΗ ΟΜΙΛΩΝ'!D2</f>
        <v>ΑΠΡΙΛΙΟΥ 2025</v>
      </c>
      <c r="I1" s="66"/>
    </row>
    <row r="2" spans="1:11" ht="15" customHeight="1" thickBot="1" x14ac:dyDescent="0.3">
      <c r="C2" s="223" t="s">
        <v>76</v>
      </c>
      <c r="D2" s="224"/>
      <c r="E2" s="224"/>
      <c r="F2" s="225"/>
      <c r="H2" s="220" t="s">
        <v>79</v>
      </c>
      <c r="I2" s="221"/>
    </row>
    <row r="3" spans="1:11" s="1" customFormat="1" ht="30" customHeight="1" thickBot="1" x14ac:dyDescent="0.3">
      <c r="B3" s="218" t="s">
        <v>22</v>
      </c>
      <c r="C3" s="1" t="s">
        <v>30</v>
      </c>
      <c r="D3" s="1" t="s">
        <v>70</v>
      </c>
      <c r="E3" s="1" t="s">
        <v>71</v>
      </c>
      <c r="F3" s="1" t="s">
        <v>72</v>
      </c>
      <c r="H3" s="1" t="s">
        <v>74</v>
      </c>
      <c r="I3" s="1" t="s">
        <v>41</v>
      </c>
      <c r="K3" s="73" t="s">
        <v>77</v>
      </c>
    </row>
    <row r="4" spans="1:11" ht="15" customHeight="1" thickBot="1" x14ac:dyDescent="0.3">
      <c r="B4" s="219"/>
      <c r="C4" s="142" t="str">
        <f>'ΦΑΣΗ ΟΜΙΛΩΝ'!F34</f>
        <v>ΝΤΙΝΑΣ ΝΙΚΟΛΑΟΣ</v>
      </c>
      <c r="D4" s="141"/>
      <c r="E4" s="6"/>
      <c r="F4" s="2"/>
      <c r="H4" s="2"/>
      <c r="I4" s="2"/>
    </row>
    <row r="5" spans="1:11" ht="15" customHeight="1" thickBot="1" x14ac:dyDescent="0.3">
      <c r="B5" s="219"/>
      <c r="C5" s="142" t="str">
        <f>'ΦΑΣΗ ΟΜΙΛΩΝ'!H33</f>
        <v>ΧΑΤΖΗΣΑΒΒΙΔΗΣ ΣΤΕΛΛΙΟΣ</v>
      </c>
      <c r="D5" s="141"/>
      <c r="E5" s="6"/>
      <c r="F5" s="2"/>
      <c r="H5" s="2"/>
      <c r="I5" s="2"/>
    </row>
    <row r="6" spans="1:11" ht="5.0999999999999996" customHeight="1" thickBot="1" x14ac:dyDescent="1.4">
      <c r="B6" s="75"/>
    </row>
    <row r="7" spans="1:11" ht="15" customHeight="1" thickBot="1" x14ac:dyDescent="0.3">
      <c r="B7" s="74" t="s">
        <v>78</v>
      </c>
      <c r="C7" s="70" t="s">
        <v>75</v>
      </c>
      <c r="D7" s="215"/>
      <c r="E7" s="216"/>
      <c r="F7" s="217"/>
      <c r="H7" s="77"/>
      <c r="I7" t="s">
        <v>73</v>
      </c>
    </row>
    <row r="8" spans="1:11" ht="15" customHeight="1" x14ac:dyDescent="0.25">
      <c r="A8" s="3"/>
      <c r="B8" s="3"/>
      <c r="C8" s="71"/>
      <c r="D8" s="3"/>
      <c r="E8" s="3"/>
      <c r="F8" s="3"/>
      <c r="G8" s="3"/>
      <c r="H8" s="3"/>
      <c r="I8" s="3"/>
      <c r="J8" s="3"/>
      <c r="K8" s="3"/>
    </row>
    <row r="9" spans="1:11" ht="30" customHeight="1" thickBot="1" x14ac:dyDescent="0.3">
      <c r="B9" s="222" t="str">
        <f>'ΦΑΣΗ ΟΜΙΛΩΝ'!B1</f>
        <v>20ο  ΤΟΥΡΝΟΥΑ ΔΗΜΟΥ ΚΟΖΑΝΗΣ</v>
      </c>
      <c r="C9" s="222"/>
      <c r="D9" s="69" t="str">
        <f>'ΦΑΣΗ ΟΜΙΛΩΝ'!B2</f>
        <v>ΑΝΔΡΕΣ 40+ ΕΤΩΝ</v>
      </c>
      <c r="E9" s="69"/>
      <c r="F9" s="69"/>
      <c r="G9" s="70">
        <f>'ΦΑΣΗ ΟΜΙΛΩΝ'!C2</f>
        <v>6</v>
      </c>
      <c r="H9" s="69" t="str">
        <f>'ΦΑΣΗ ΟΜΙΛΩΝ'!D2</f>
        <v>ΑΠΡΙΛΙΟΥ 2025</v>
      </c>
      <c r="I9" s="66"/>
    </row>
    <row r="10" spans="1:11" ht="15" customHeight="1" thickBot="1" x14ac:dyDescent="0.3">
      <c r="C10" s="223" t="s">
        <v>76</v>
      </c>
      <c r="D10" s="224"/>
      <c r="E10" s="224"/>
      <c r="F10" s="225"/>
      <c r="H10" s="220" t="s">
        <v>79</v>
      </c>
      <c r="I10" s="221"/>
    </row>
    <row r="11" spans="1:11" ht="30" customHeight="1" thickBot="1" x14ac:dyDescent="0.3">
      <c r="A11" s="1"/>
      <c r="B11" s="218" t="s">
        <v>22</v>
      </c>
      <c r="C11" s="1" t="s">
        <v>30</v>
      </c>
      <c r="D11" s="1" t="s">
        <v>70</v>
      </c>
      <c r="E11" s="1" t="s">
        <v>71</v>
      </c>
      <c r="F11" s="1" t="s">
        <v>72</v>
      </c>
      <c r="G11" s="1"/>
      <c r="H11" s="1" t="s">
        <v>74</v>
      </c>
      <c r="I11" s="1" t="s">
        <v>41</v>
      </c>
      <c r="J11" s="1"/>
      <c r="K11" s="73" t="s">
        <v>77</v>
      </c>
    </row>
    <row r="12" spans="1:11" ht="15" customHeight="1" thickBot="1" x14ac:dyDescent="0.3">
      <c r="B12" s="219"/>
      <c r="C12" s="142" t="str">
        <f>'ΦΑΣΗ ΟΜΙΛΩΝ'!F35</f>
        <v>ΧΑΤΖΗΣΑΒΒΙΔΗΣ ΣΤΕΛΛΙΟΣ</v>
      </c>
      <c r="D12" s="141"/>
      <c r="E12" s="6"/>
      <c r="F12" s="2"/>
      <c r="H12" s="2"/>
      <c r="I12" s="2"/>
    </row>
    <row r="13" spans="1:11" ht="15" customHeight="1" thickBot="1" x14ac:dyDescent="0.3">
      <c r="B13" s="219"/>
      <c r="C13" s="142" t="str">
        <f>'ΦΑΣΗ ΟΜΙΛΩΝ'!I33</f>
        <v>ΔΙΔΑΣΚΑΛΟΥ ΚΩΝ/ΝΟΣ</v>
      </c>
      <c r="D13" s="141"/>
      <c r="E13" s="6"/>
      <c r="F13" s="2"/>
      <c r="H13" s="2"/>
      <c r="I13" s="2"/>
    </row>
    <row r="14" spans="1:11" ht="5.0999999999999996" customHeight="1" thickBot="1" x14ac:dyDescent="1.4">
      <c r="B14" s="75"/>
    </row>
    <row r="15" spans="1:11" ht="15" customHeight="1" thickBot="1" x14ac:dyDescent="0.3">
      <c r="B15" s="74" t="s">
        <v>78</v>
      </c>
      <c r="C15" s="70" t="s">
        <v>75</v>
      </c>
      <c r="D15" s="215"/>
      <c r="E15" s="216"/>
      <c r="F15" s="217"/>
      <c r="H15" s="77"/>
      <c r="I15" t="s">
        <v>73</v>
      </c>
    </row>
    <row r="16" spans="1:11" ht="15" customHeight="1" x14ac:dyDescent="0.25">
      <c r="A16" s="3"/>
      <c r="B16" s="3"/>
      <c r="C16" s="71"/>
      <c r="D16" s="3"/>
      <c r="E16" s="3"/>
      <c r="F16" s="3"/>
      <c r="G16" s="3"/>
      <c r="H16" s="3"/>
      <c r="I16" s="3"/>
      <c r="J16" s="3"/>
      <c r="K16" s="3"/>
    </row>
    <row r="17" spans="1:11" ht="30" customHeight="1" thickBot="1" x14ac:dyDescent="0.3">
      <c r="B17" s="222" t="str">
        <f>'ΦΑΣΗ ΟΜΙΛΩΝ'!B1</f>
        <v>20ο  ΤΟΥΡΝΟΥΑ ΔΗΜΟΥ ΚΟΖΑΝΗΣ</v>
      </c>
      <c r="C17" s="222"/>
      <c r="D17" s="69" t="str">
        <f>'ΦΑΣΗ ΟΜΙΛΩΝ'!B2</f>
        <v>ΑΝΔΡΕΣ 40+ ΕΤΩΝ</v>
      </c>
      <c r="E17" s="69"/>
      <c r="F17" s="69"/>
      <c r="G17" s="70">
        <f>'ΦΑΣΗ ΟΜΙΛΩΝ'!C2</f>
        <v>6</v>
      </c>
      <c r="H17" s="69" t="str">
        <f>'ΦΑΣΗ ΟΜΙΛΩΝ'!D2</f>
        <v>ΑΠΡΙΛΙΟΥ 2025</v>
      </c>
      <c r="I17" s="66"/>
    </row>
    <row r="18" spans="1:11" ht="15" customHeight="1" thickBot="1" x14ac:dyDescent="0.3">
      <c r="C18" s="223" t="s">
        <v>76</v>
      </c>
      <c r="D18" s="224"/>
      <c r="E18" s="224"/>
      <c r="F18" s="225"/>
      <c r="H18" s="220" t="s">
        <v>79</v>
      </c>
      <c r="I18" s="221"/>
    </row>
    <row r="19" spans="1:11" ht="30" customHeight="1" thickBot="1" x14ac:dyDescent="0.3">
      <c r="A19" s="1"/>
      <c r="B19" s="218" t="s">
        <v>22</v>
      </c>
      <c r="C19" s="1" t="s">
        <v>30</v>
      </c>
      <c r="D19" s="1" t="s">
        <v>70</v>
      </c>
      <c r="E19" s="1" t="s">
        <v>71</v>
      </c>
      <c r="F19" s="1" t="s">
        <v>72</v>
      </c>
      <c r="G19" s="1"/>
      <c r="H19" s="1" t="s">
        <v>74</v>
      </c>
      <c r="I19" s="1" t="s">
        <v>41</v>
      </c>
      <c r="J19" s="1"/>
      <c r="K19" s="73" t="s">
        <v>77</v>
      </c>
    </row>
    <row r="20" spans="1:11" ht="15" customHeight="1" thickBot="1" x14ac:dyDescent="0.3">
      <c r="B20" s="219"/>
      <c r="C20" s="142" t="str">
        <f>'ΦΑΣΗ ΟΜΙΛΩΝ'!F36</f>
        <v>ΔΙΔΑΣΚΑΛΟΥ ΚΩΝ/ΝΟΣ</v>
      </c>
      <c r="D20" s="141"/>
      <c r="E20" s="6"/>
      <c r="F20" s="2"/>
      <c r="H20" s="2"/>
      <c r="I20" s="2"/>
    </row>
    <row r="21" spans="1:11" ht="15" customHeight="1" thickBot="1" x14ac:dyDescent="0.3">
      <c r="B21" s="219"/>
      <c r="C21" s="142" t="str">
        <f>'ΦΑΣΗ ΟΜΙΛΩΝ'!G33</f>
        <v>ΝΤΙΝΑΣ ΝΙΚΟΛΑΟΣ</v>
      </c>
      <c r="D21" s="141"/>
      <c r="E21" s="6"/>
      <c r="F21" s="2"/>
      <c r="H21" s="2"/>
      <c r="I21" s="2"/>
    </row>
    <row r="22" spans="1:11" ht="5.0999999999999996" customHeight="1" thickBot="1" x14ac:dyDescent="1.4">
      <c r="B22" s="75"/>
    </row>
    <row r="23" spans="1:11" ht="15" customHeight="1" thickBot="1" x14ac:dyDescent="0.3">
      <c r="B23" s="74" t="s">
        <v>78</v>
      </c>
      <c r="C23" s="70" t="s">
        <v>75</v>
      </c>
      <c r="D23" s="215"/>
      <c r="E23" s="216"/>
      <c r="F23" s="217"/>
      <c r="H23" s="77"/>
      <c r="I23" t="s">
        <v>73</v>
      </c>
    </row>
    <row r="24" spans="1:11" ht="15" customHeight="1" x14ac:dyDescent="0.25">
      <c r="A24" s="3"/>
      <c r="B24" s="3"/>
      <c r="C24" s="71"/>
      <c r="D24" s="3"/>
      <c r="E24" s="3"/>
      <c r="F24" s="3"/>
      <c r="G24" s="3"/>
      <c r="H24" s="3"/>
      <c r="I24" s="3"/>
      <c r="J24" s="3"/>
      <c r="K24" s="3"/>
    </row>
    <row r="25" spans="1:11" ht="30" customHeight="1" thickBot="1" x14ac:dyDescent="0.3">
      <c r="B25" s="222" t="str">
        <f>'ΦΑΣΗ ΟΜΙΛΩΝ'!B1</f>
        <v>20ο  ΤΟΥΡΝΟΥΑ ΔΗΜΟΥ ΚΟΖΑΝΗΣ</v>
      </c>
      <c r="C25" s="222"/>
      <c r="D25" s="69" t="str">
        <f>'ΦΑΣΗ ΟΜΙΛΩΝ'!B2</f>
        <v>ΑΝΔΡΕΣ 40+ ΕΤΩΝ</v>
      </c>
      <c r="E25" s="69"/>
      <c r="F25" s="69"/>
      <c r="G25" s="70">
        <f>'ΦΑΣΗ ΟΜΙΛΩΝ'!C2</f>
        <v>6</v>
      </c>
      <c r="H25" s="69" t="str">
        <f>'ΦΑΣΗ ΟΜΙΛΩΝ'!D2</f>
        <v>ΑΠΡΙΛΙΟΥ 2025</v>
      </c>
      <c r="I25" s="66"/>
    </row>
    <row r="26" spans="1:11" ht="15" customHeight="1" thickBot="1" x14ac:dyDescent="0.3">
      <c r="C26" s="223" t="s">
        <v>76</v>
      </c>
      <c r="D26" s="224"/>
      <c r="E26" s="224"/>
      <c r="F26" s="225"/>
      <c r="H26" s="220" t="s">
        <v>79</v>
      </c>
      <c r="I26" s="221"/>
    </row>
    <row r="27" spans="1:11" ht="30" customHeight="1" thickBot="1" x14ac:dyDescent="0.3">
      <c r="A27" s="1"/>
      <c r="B27" s="218" t="s">
        <v>24</v>
      </c>
      <c r="C27" s="1" t="s">
        <v>30</v>
      </c>
      <c r="D27" s="1" t="s">
        <v>70</v>
      </c>
      <c r="E27" s="1" t="s">
        <v>71</v>
      </c>
      <c r="F27" s="1" t="s">
        <v>72</v>
      </c>
      <c r="G27" s="1"/>
      <c r="H27" s="1" t="s">
        <v>74</v>
      </c>
      <c r="I27" s="1" t="s">
        <v>41</v>
      </c>
      <c r="J27" s="1"/>
      <c r="K27" s="73" t="s">
        <v>77</v>
      </c>
    </row>
    <row r="28" spans="1:11" ht="15" customHeight="1" thickBot="1" x14ac:dyDescent="0.3">
      <c r="B28" s="219"/>
      <c r="C28" s="142" t="str">
        <f>'ΦΑΣΗ ΟΜΙΛΩΝ'!F48</f>
        <v>ΤΖΙΟΥΦΑΣ ΚΩΝ/ΝΟΣ</v>
      </c>
      <c r="D28" s="141"/>
      <c r="E28" s="6"/>
      <c r="F28" s="2"/>
      <c r="H28" s="2"/>
      <c r="I28" s="2"/>
    </row>
    <row r="29" spans="1:11" ht="15" customHeight="1" thickBot="1" x14ac:dyDescent="0.3">
      <c r="B29" s="219"/>
      <c r="C29" s="142" t="str">
        <f>'ΦΑΣΗ ΟΜΙΛΩΝ'!H47</f>
        <v>ΤΟΠΑΛΗΣ ΕΥΑΓΓΕΛΟΣ</v>
      </c>
      <c r="D29" s="141"/>
      <c r="E29" s="6"/>
      <c r="F29" s="2"/>
      <c r="H29" s="2"/>
      <c r="I29" s="2"/>
    </row>
    <row r="30" spans="1:11" ht="5.0999999999999996" customHeight="1" thickBot="1" x14ac:dyDescent="1.4">
      <c r="B30" s="75" t="s">
        <v>20</v>
      </c>
    </row>
    <row r="31" spans="1:11" ht="15" customHeight="1" thickBot="1" x14ac:dyDescent="0.3">
      <c r="B31" s="74" t="s">
        <v>78</v>
      </c>
      <c r="C31" s="70" t="s">
        <v>75</v>
      </c>
      <c r="D31" s="215"/>
      <c r="E31" s="216"/>
      <c r="F31" s="217"/>
      <c r="H31" s="77"/>
      <c r="I31" t="s">
        <v>73</v>
      </c>
    </row>
    <row r="32" spans="1:11" ht="15" customHeight="1" x14ac:dyDescent="0.25">
      <c r="A32" s="3"/>
      <c r="B32" s="3"/>
      <c r="C32" s="71"/>
      <c r="D32" s="3"/>
      <c r="E32" s="3"/>
      <c r="F32" s="3"/>
      <c r="G32" s="3"/>
      <c r="H32" s="3"/>
      <c r="I32" s="3"/>
      <c r="J32" s="3"/>
      <c r="K32" s="3"/>
    </row>
    <row r="33" spans="1:11" ht="30" customHeight="1" thickBot="1" x14ac:dyDescent="0.3">
      <c r="B33" s="222" t="str">
        <f>'ΦΑΣΗ ΟΜΙΛΩΝ'!B1</f>
        <v>20ο  ΤΟΥΡΝΟΥΑ ΔΗΜΟΥ ΚΟΖΑΝΗΣ</v>
      </c>
      <c r="C33" s="222"/>
      <c r="D33" s="69" t="str">
        <f>'ΦΑΣΗ ΟΜΙΛΩΝ'!B2</f>
        <v>ΑΝΔΡΕΣ 40+ ΕΤΩΝ</v>
      </c>
      <c r="E33" s="69"/>
      <c r="F33" s="69"/>
      <c r="G33" s="70">
        <f>'ΦΑΣΗ ΟΜΙΛΩΝ'!C2</f>
        <v>6</v>
      </c>
      <c r="H33" s="69" t="str">
        <f>'ΦΑΣΗ ΟΜΙΛΩΝ'!D2</f>
        <v>ΑΠΡΙΛΙΟΥ 2025</v>
      </c>
      <c r="I33" s="66"/>
    </row>
    <row r="34" spans="1:11" ht="15" customHeight="1" thickBot="1" x14ac:dyDescent="0.3">
      <c r="C34" s="223" t="s">
        <v>76</v>
      </c>
      <c r="D34" s="224"/>
      <c r="E34" s="224"/>
      <c r="F34" s="225"/>
      <c r="H34" s="220" t="s">
        <v>79</v>
      </c>
      <c r="I34" s="221"/>
    </row>
    <row r="35" spans="1:11" ht="30" customHeight="1" thickBot="1" x14ac:dyDescent="0.3">
      <c r="A35" s="1"/>
      <c r="B35" s="218" t="s">
        <v>24</v>
      </c>
      <c r="C35" s="1" t="s">
        <v>30</v>
      </c>
      <c r="D35" s="1" t="s">
        <v>70</v>
      </c>
      <c r="E35" s="1" t="s">
        <v>71</v>
      </c>
      <c r="F35" s="1" t="s">
        <v>72</v>
      </c>
      <c r="G35" s="1"/>
      <c r="H35" s="1" t="s">
        <v>74</v>
      </c>
      <c r="I35" s="1" t="s">
        <v>41</v>
      </c>
      <c r="J35" s="1"/>
      <c r="K35" s="73" t="s">
        <v>77</v>
      </c>
    </row>
    <row r="36" spans="1:11" ht="15" customHeight="1" thickBot="1" x14ac:dyDescent="0.3">
      <c r="B36" s="219"/>
      <c r="C36" s="142" t="str">
        <f>'ΦΑΣΗ ΟΜΙΛΩΝ'!F49</f>
        <v>ΤΟΠΑΛΗΣ ΕΥΑΓΓΕΛΟΣ</v>
      </c>
      <c r="D36" s="141"/>
      <c r="E36" s="6"/>
      <c r="F36" s="2"/>
      <c r="H36" s="2"/>
      <c r="I36" s="2"/>
    </row>
    <row r="37" spans="1:11" ht="15" customHeight="1" thickBot="1" x14ac:dyDescent="0.3">
      <c r="B37" s="219"/>
      <c r="C37" s="142" t="str">
        <f>'ΦΑΣΗ ΟΜΙΛΩΝ'!I47</f>
        <v>ΑΝΑΣΤΑΣΙΑΔΗΣ ΒΕΝΙΑΜΙΝ</v>
      </c>
      <c r="D37" s="141"/>
      <c r="E37" s="6"/>
      <c r="F37" s="2"/>
      <c r="H37" s="2"/>
      <c r="I37" s="2"/>
    </row>
    <row r="38" spans="1:11" ht="5.0999999999999996" customHeight="1" thickBot="1" x14ac:dyDescent="1.4">
      <c r="B38" s="75"/>
    </row>
    <row r="39" spans="1:11" ht="15" customHeight="1" thickBot="1" x14ac:dyDescent="0.3">
      <c r="B39" s="74" t="s">
        <v>78</v>
      </c>
      <c r="C39" s="70" t="s">
        <v>75</v>
      </c>
      <c r="D39" s="215"/>
      <c r="E39" s="216"/>
      <c r="F39" s="217"/>
      <c r="H39" s="77"/>
      <c r="I39" t="s">
        <v>73</v>
      </c>
    </row>
    <row r="40" spans="1:11" ht="15" customHeight="1" x14ac:dyDescent="0.25">
      <c r="A40" s="3"/>
      <c r="B40" s="3"/>
      <c r="C40" s="71"/>
      <c r="D40" s="3"/>
      <c r="E40" s="3"/>
      <c r="F40" s="3"/>
      <c r="G40" s="3"/>
      <c r="H40" s="3"/>
      <c r="I40" s="3"/>
      <c r="J40" s="3"/>
      <c r="K40" s="3"/>
    </row>
    <row r="41" spans="1:11" ht="30" customHeight="1" thickBot="1" x14ac:dyDescent="0.3">
      <c r="B41" s="222" t="str">
        <f>'ΦΑΣΗ ΟΜΙΛΩΝ'!B1</f>
        <v>20ο  ΤΟΥΡΝΟΥΑ ΔΗΜΟΥ ΚΟΖΑΝΗΣ</v>
      </c>
      <c r="C41" s="222"/>
      <c r="D41" s="69" t="str">
        <f>'ΦΑΣΗ ΟΜΙΛΩΝ'!B2</f>
        <v>ΑΝΔΡΕΣ 40+ ΕΤΩΝ</v>
      </c>
      <c r="E41" s="69"/>
      <c r="F41" s="69"/>
      <c r="G41" s="70">
        <f>'ΦΑΣΗ ΟΜΙΛΩΝ'!C2</f>
        <v>6</v>
      </c>
      <c r="H41" s="69" t="str">
        <f>'ΦΑΣΗ ΟΜΙΛΩΝ'!D2</f>
        <v>ΑΠΡΙΛΙΟΥ 2025</v>
      </c>
      <c r="I41" s="66"/>
    </row>
    <row r="42" spans="1:11" ht="15" customHeight="1" thickBot="1" x14ac:dyDescent="0.3">
      <c r="C42" s="223" t="s">
        <v>76</v>
      </c>
      <c r="D42" s="224"/>
      <c r="E42" s="224"/>
      <c r="F42" s="225"/>
      <c r="H42" s="220" t="s">
        <v>79</v>
      </c>
      <c r="I42" s="221"/>
    </row>
    <row r="43" spans="1:11" ht="30" customHeight="1" thickBot="1" x14ac:dyDescent="0.3">
      <c r="A43" s="1"/>
      <c r="B43" s="218" t="s">
        <v>24</v>
      </c>
      <c r="C43" s="1" t="s">
        <v>30</v>
      </c>
      <c r="D43" s="1" t="s">
        <v>70</v>
      </c>
      <c r="E43" s="1" t="s">
        <v>71</v>
      </c>
      <c r="F43" s="1" t="s">
        <v>72</v>
      </c>
      <c r="G43" s="1"/>
      <c r="H43" s="1" t="s">
        <v>74</v>
      </c>
      <c r="I43" s="1" t="s">
        <v>41</v>
      </c>
      <c r="J43" s="1"/>
      <c r="K43" s="73" t="s">
        <v>77</v>
      </c>
    </row>
    <row r="44" spans="1:11" ht="15" customHeight="1" thickBot="1" x14ac:dyDescent="0.3">
      <c r="B44" s="219"/>
      <c r="C44" s="142" t="str">
        <f>'ΦΑΣΗ ΟΜΙΛΩΝ'!F50</f>
        <v>ΑΝΑΣΤΑΣΙΑΔΗΣ ΒΕΝΙΑΜΙΝ</v>
      </c>
      <c r="D44" s="141"/>
      <c r="E44" s="6"/>
      <c r="F44" s="2"/>
      <c r="H44" s="2"/>
      <c r="I44" s="2"/>
    </row>
    <row r="45" spans="1:11" ht="15" customHeight="1" thickBot="1" x14ac:dyDescent="0.3">
      <c r="B45" s="219"/>
      <c r="C45" s="142" t="str">
        <f>'ΦΑΣΗ ΟΜΙΛΩΝ'!G47</f>
        <v>ΤΖΙΟΥΦΑΣ ΚΩΝ/ΝΟΣ</v>
      </c>
      <c r="D45" s="141"/>
      <c r="E45" s="6"/>
      <c r="F45" s="2"/>
      <c r="H45" s="2"/>
      <c r="I45" s="2"/>
    </row>
    <row r="46" spans="1:11" ht="5.0999999999999996" customHeight="1" thickBot="1" x14ac:dyDescent="1.4">
      <c r="B46" s="75"/>
    </row>
    <row r="47" spans="1:11" ht="15" customHeight="1" thickBot="1" x14ac:dyDescent="0.3">
      <c r="B47" s="74" t="s">
        <v>78</v>
      </c>
      <c r="C47" s="70" t="s">
        <v>75</v>
      </c>
      <c r="D47" s="215"/>
      <c r="E47" s="216"/>
      <c r="F47" s="217"/>
      <c r="H47" s="77"/>
      <c r="I47" t="s">
        <v>73</v>
      </c>
    </row>
    <row r="48" spans="1:11" ht="15" customHeight="1" x14ac:dyDescent="0.25">
      <c r="A48" s="3"/>
      <c r="B48" s="3"/>
      <c r="C48" s="71"/>
      <c r="D48" s="3"/>
      <c r="E48" s="3"/>
      <c r="F48" s="3"/>
      <c r="G48" s="3"/>
      <c r="H48" s="3"/>
      <c r="I48" s="3"/>
      <c r="J48" s="3"/>
      <c r="K48" s="3"/>
    </row>
  </sheetData>
  <mergeCells count="30">
    <mergeCell ref="B9:C9"/>
    <mergeCell ref="B1:C1"/>
    <mergeCell ref="C2:F2"/>
    <mergeCell ref="H2:I2"/>
    <mergeCell ref="B3:B5"/>
    <mergeCell ref="D7:F7"/>
    <mergeCell ref="H26:I26"/>
    <mergeCell ref="B27:B29"/>
    <mergeCell ref="C10:F10"/>
    <mergeCell ref="H10:I10"/>
    <mergeCell ref="B11:B13"/>
    <mergeCell ref="D15:F15"/>
    <mergeCell ref="B17:C17"/>
    <mergeCell ref="C18:F18"/>
    <mergeCell ref="H18:I18"/>
    <mergeCell ref="D39:F39"/>
    <mergeCell ref="B19:B21"/>
    <mergeCell ref="D23:F23"/>
    <mergeCell ref="B25:C25"/>
    <mergeCell ref="C26:F26"/>
    <mergeCell ref="D31:F31"/>
    <mergeCell ref="B33:C33"/>
    <mergeCell ref="C34:F34"/>
    <mergeCell ref="H34:I34"/>
    <mergeCell ref="B35:B37"/>
    <mergeCell ref="B41:C41"/>
    <mergeCell ref="C42:F42"/>
    <mergeCell ref="H42:I42"/>
    <mergeCell ref="B43:B45"/>
    <mergeCell ref="D47:F47"/>
  </mergeCells>
  <pageMargins left="0.23622047244094491" right="0" top="0" bottom="0.19685039370078741" header="0" footer="0"/>
  <pageSetup paperSize="9" scale="94" orientation="portrait" r:id="rId1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D7F6B-ADE0-43FF-9F5B-9CCA19CF91AB}">
  <dimension ref="A1:K48"/>
  <sheetViews>
    <sheetView view="pageLayout" zoomScaleNormal="100" workbookViewId="0">
      <selection activeCell="C51" sqref="C51"/>
    </sheetView>
  </sheetViews>
  <sheetFormatPr defaultRowHeight="15" x14ac:dyDescent="0.25"/>
  <cols>
    <col min="1" max="1" width="3.42578125" customWidth="1"/>
    <col min="2" max="2" width="11.28515625" customWidth="1"/>
    <col min="3" max="3" width="27.140625" customWidth="1"/>
    <col min="7" max="7" width="2.42578125" customWidth="1"/>
    <col min="10" max="10" width="3.28515625" customWidth="1"/>
    <col min="11" max="11" width="12.85546875" customWidth="1"/>
  </cols>
  <sheetData>
    <row r="1" spans="1:11" ht="30" customHeight="1" thickBot="1" x14ac:dyDescent="0.3">
      <c r="B1" s="222" t="str">
        <f>'ΦΑΣΗ ΟΜΙΛΩΝ'!B1</f>
        <v>20ο  ΤΟΥΡΝΟΥΑ ΔΗΜΟΥ ΚΟΖΑΝΗΣ</v>
      </c>
      <c r="C1" s="222"/>
      <c r="D1" s="69" t="str">
        <f>'ΦΑΣΗ ΟΜΙΛΩΝ'!B2</f>
        <v>ΑΝΔΡΕΣ 40+ ΕΤΩΝ</v>
      </c>
      <c r="E1" s="69"/>
      <c r="F1" s="69"/>
      <c r="G1" s="70">
        <f>'ΦΑΣΗ ΟΜΙΛΩΝ'!C2</f>
        <v>6</v>
      </c>
      <c r="H1" s="69" t="str">
        <f>'ΦΑΣΗ ΟΜΙΛΩΝ'!D2</f>
        <v>ΑΠΡΙΛΙΟΥ 2025</v>
      </c>
      <c r="I1" s="66"/>
    </row>
    <row r="2" spans="1:11" ht="15" customHeight="1" thickBot="1" x14ac:dyDescent="0.3">
      <c r="C2" s="223" t="s">
        <v>76</v>
      </c>
      <c r="D2" s="224"/>
      <c r="E2" s="224"/>
      <c r="F2" s="225"/>
      <c r="H2" s="220" t="s">
        <v>79</v>
      </c>
      <c r="I2" s="221"/>
    </row>
    <row r="3" spans="1:11" s="1" customFormat="1" ht="30" customHeight="1" thickBot="1" x14ac:dyDescent="0.3">
      <c r="B3" s="218" t="s">
        <v>23</v>
      </c>
      <c r="C3" s="1" t="s">
        <v>30</v>
      </c>
      <c r="D3" s="1" t="s">
        <v>70</v>
      </c>
      <c r="E3" s="1" t="s">
        <v>71</v>
      </c>
      <c r="F3" s="1" t="s">
        <v>72</v>
      </c>
      <c r="H3" s="1" t="s">
        <v>74</v>
      </c>
      <c r="I3" s="1" t="s">
        <v>41</v>
      </c>
      <c r="K3" s="73" t="s">
        <v>77</v>
      </c>
    </row>
    <row r="4" spans="1:11" ht="15" customHeight="1" thickBot="1" x14ac:dyDescent="0.3">
      <c r="B4" s="219"/>
      <c r="C4" s="142" t="str">
        <f>'ΦΑΣΗ ΟΜΙΛΩΝ'!F41</f>
        <v>ΜΑΡΚΟΠΟΥΛΟΣ ΑΝΕΣΤΗΣ</v>
      </c>
      <c r="D4" s="141"/>
      <c r="E4" s="6"/>
      <c r="F4" s="2"/>
      <c r="H4" s="2"/>
      <c r="I4" s="2"/>
    </row>
    <row r="5" spans="1:11" ht="15" customHeight="1" thickBot="1" x14ac:dyDescent="0.3">
      <c r="B5" s="219"/>
      <c r="C5" s="142" t="str">
        <f>'ΦΑΣΗ ΟΜΙΛΩΝ'!H40</f>
        <v>ΜΕΛΙΣΙΔΗΣ ΚΩΝ/ΝΟΣ</v>
      </c>
      <c r="D5" s="141"/>
      <c r="E5" s="6"/>
      <c r="F5" s="2"/>
      <c r="H5" s="2"/>
      <c r="I5" s="2"/>
    </row>
    <row r="6" spans="1:11" ht="5.0999999999999996" customHeight="1" thickBot="1" x14ac:dyDescent="1.4">
      <c r="B6" s="75"/>
    </row>
    <row r="7" spans="1:11" ht="15" customHeight="1" thickBot="1" x14ac:dyDescent="0.3">
      <c r="B7" s="74" t="s">
        <v>78</v>
      </c>
      <c r="C7" s="70" t="s">
        <v>75</v>
      </c>
      <c r="D7" s="215"/>
      <c r="E7" s="216"/>
      <c r="F7" s="217"/>
      <c r="H7" s="77"/>
      <c r="I7" t="s">
        <v>73</v>
      </c>
    </row>
    <row r="8" spans="1:11" ht="15" customHeight="1" x14ac:dyDescent="0.25">
      <c r="A8" s="3"/>
      <c r="B8" s="3"/>
      <c r="C8" s="71"/>
      <c r="D8" s="3"/>
      <c r="E8" s="3"/>
      <c r="F8" s="3"/>
      <c r="G8" s="3"/>
      <c r="H8" s="3"/>
      <c r="I8" s="3"/>
      <c r="J8" s="3"/>
      <c r="K8" s="3"/>
    </row>
    <row r="9" spans="1:11" ht="30" customHeight="1" thickBot="1" x14ac:dyDescent="0.3">
      <c r="B9" s="222" t="str">
        <f>'ΦΑΣΗ ΟΜΙΛΩΝ'!B1</f>
        <v>20ο  ΤΟΥΡΝΟΥΑ ΔΗΜΟΥ ΚΟΖΑΝΗΣ</v>
      </c>
      <c r="C9" s="222"/>
      <c r="D9" s="69" t="str">
        <f>'ΦΑΣΗ ΟΜΙΛΩΝ'!B2</f>
        <v>ΑΝΔΡΕΣ 40+ ΕΤΩΝ</v>
      </c>
      <c r="E9" s="69"/>
      <c r="F9" s="69"/>
      <c r="G9" s="70">
        <f>'ΦΑΣΗ ΟΜΙΛΩΝ'!C2</f>
        <v>6</v>
      </c>
      <c r="H9" s="69" t="str">
        <f>'ΦΑΣΗ ΟΜΙΛΩΝ'!D2</f>
        <v>ΑΠΡΙΛΙΟΥ 2025</v>
      </c>
      <c r="I9" s="66"/>
    </row>
    <row r="10" spans="1:11" ht="15" customHeight="1" thickBot="1" x14ac:dyDescent="0.3">
      <c r="C10" s="223" t="s">
        <v>76</v>
      </c>
      <c r="D10" s="224"/>
      <c r="E10" s="224"/>
      <c r="F10" s="225"/>
      <c r="H10" s="220" t="s">
        <v>79</v>
      </c>
      <c r="I10" s="221"/>
    </row>
    <row r="11" spans="1:11" ht="30" customHeight="1" thickBot="1" x14ac:dyDescent="0.3">
      <c r="A11" s="1"/>
      <c r="B11" s="218" t="s">
        <v>23</v>
      </c>
      <c r="C11" s="1" t="s">
        <v>30</v>
      </c>
      <c r="D11" s="1" t="s">
        <v>70</v>
      </c>
      <c r="E11" s="1" t="s">
        <v>71</v>
      </c>
      <c r="F11" s="1" t="s">
        <v>72</v>
      </c>
      <c r="G11" s="1"/>
      <c r="H11" s="1" t="s">
        <v>74</v>
      </c>
      <c r="I11" s="1" t="s">
        <v>41</v>
      </c>
      <c r="J11" s="1"/>
      <c r="K11" s="73" t="s">
        <v>77</v>
      </c>
    </row>
    <row r="12" spans="1:11" ht="15" customHeight="1" thickBot="1" x14ac:dyDescent="0.3">
      <c r="B12" s="219"/>
      <c r="C12" s="142" t="str">
        <f>'ΦΑΣΗ ΟΜΙΛΩΝ'!F42</f>
        <v>ΜΕΛΙΣΙΔΗΣ ΚΩΝ/ΝΟΣ</v>
      </c>
      <c r="D12" s="141"/>
      <c r="E12" s="6"/>
      <c r="F12" s="2"/>
      <c r="H12" s="2"/>
      <c r="I12" s="2"/>
    </row>
    <row r="13" spans="1:11" ht="15" customHeight="1" thickBot="1" x14ac:dyDescent="0.3">
      <c r="B13" s="219"/>
      <c r="C13" s="142" t="str">
        <f>'ΦΑΣΗ ΟΜΙΛΩΝ'!I40</f>
        <v>ΚΑΛΥΒΑΣ ΠΕΤΡΟΣ</v>
      </c>
      <c r="D13" s="141"/>
      <c r="E13" s="6"/>
      <c r="F13" s="2"/>
      <c r="H13" s="2"/>
      <c r="I13" s="2"/>
    </row>
    <row r="14" spans="1:11" ht="5.0999999999999996" customHeight="1" thickBot="1" x14ac:dyDescent="1.4">
      <c r="B14" s="75"/>
    </row>
    <row r="15" spans="1:11" ht="15" customHeight="1" thickBot="1" x14ac:dyDescent="0.3">
      <c r="B15" s="74" t="s">
        <v>78</v>
      </c>
      <c r="C15" s="70" t="s">
        <v>75</v>
      </c>
      <c r="D15" s="215"/>
      <c r="E15" s="216"/>
      <c r="F15" s="217"/>
      <c r="H15" s="77"/>
      <c r="I15" t="s">
        <v>73</v>
      </c>
    </row>
    <row r="16" spans="1:11" ht="15" customHeight="1" x14ac:dyDescent="0.25">
      <c r="A16" s="3"/>
      <c r="B16" s="3"/>
      <c r="C16" s="71"/>
      <c r="D16" s="3"/>
      <c r="E16" s="3"/>
      <c r="F16" s="3"/>
      <c r="G16" s="3"/>
      <c r="H16" s="3"/>
      <c r="I16" s="3"/>
      <c r="J16" s="3"/>
      <c r="K16" s="3"/>
    </row>
    <row r="17" spans="1:11" ht="30" customHeight="1" thickBot="1" x14ac:dyDescent="0.3">
      <c r="B17" s="222" t="str">
        <f>'ΦΑΣΗ ΟΜΙΛΩΝ'!B1</f>
        <v>20ο  ΤΟΥΡΝΟΥΑ ΔΗΜΟΥ ΚΟΖΑΝΗΣ</v>
      </c>
      <c r="C17" s="222"/>
      <c r="D17" s="69" t="str">
        <f>'ΦΑΣΗ ΟΜΙΛΩΝ'!B2</f>
        <v>ΑΝΔΡΕΣ 40+ ΕΤΩΝ</v>
      </c>
      <c r="E17" s="69"/>
      <c r="F17" s="69"/>
      <c r="G17" s="70">
        <f>'ΦΑΣΗ ΟΜΙΛΩΝ'!C2</f>
        <v>6</v>
      </c>
      <c r="H17" s="69" t="str">
        <f>'ΦΑΣΗ ΟΜΙΛΩΝ'!D2</f>
        <v>ΑΠΡΙΛΙΟΥ 2025</v>
      </c>
      <c r="I17" s="66"/>
    </row>
    <row r="18" spans="1:11" ht="15" customHeight="1" thickBot="1" x14ac:dyDescent="0.3">
      <c r="C18" s="223" t="s">
        <v>76</v>
      </c>
      <c r="D18" s="224"/>
      <c r="E18" s="224"/>
      <c r="F18" s="225"/>
      <c r="H18" s="220" t="s">
        <v>79</v>
      </c>
      <c r="I18" s="221"/>
    </row>
    <row r="19" spans="1:11" ht="30" customHeight="1" thickBot="1" x14ac:dyDescent="0.3">
      <c r="A19" s="1"/>
      <c r="B19" s="218" t="s">
        <v>23</v>
      </c>
      <c r="C19" s="1" t="s">
        <v>30</v>
      </c>
      <c r="D19" s="1" t="s">
        <v>70</v>
      </c>
      <c r="E19" s="1" t="s">
        <v>71</v>
      </c>
      <c r="F19" s="1" t="s">
        <v>72</v>
      </c>
      <c r="G19" s="1"/>
      <c r="H19" s="1" t="s">
        <v>74</v>
      </c>
      <c r="I19" s="1" t="s">
        <v>41</v>
      </c>
      <c r="J19" s="1"/>
      <c r="K19" s="73" t="s">
        <v>77</v>
      </c>
    </row>
    <row r="20" spans="1:11" ht="15" customHeight="1" thickBot="1" x14ac:dyDescent="0.3">
      <c r="B20" s="219"/>
      <c r="C20" s="142" t="str">
        <f>'ΦΑΣΗ ΟΜΙΛΩΝ'!F43</f>
        <v>ΚΑΛΥΒΑΣ ΠΕΤΡΟΣ</v>
      </c>
      <c r="D20" s="141"/>
      <c r="E20" s="6"/>
      <c r="F20" s="2"/>
      <c r="H20" s="2"/>
      <c r="I20" s="2"/>
    </row>
    <row r="21" spans="1:11" ht="15" customHeight="1" thickBot="1" x14ac:dyDescent="0.3">
      <c r="B21" s="219"/>
      <c r="C21" s="142" t="str">
        <f>'ΦΑΣΗ ΟΜΙΛΩΝ'!G40</f>
        <v>ΜΑΡΚΟΠΟΥΛΟΣ ΑΝΕΣΤΗΣ</v>
      </c>
      <c r="D21" s="141"/>
      <c r="E21" s="6"/>
      <c r="F21" s="2"/>
      <c r="H21" s="2"/>
      <c r="I21" s="2"/>
    </row>
    <row r="22" spans="1:11" ht="5.0999999999999996" customHeight="1" thickBot="1" x14ac:dyDescent="1.4">
      <c r="B22" s="75"/>
    </row>
    <row r="23" spans="1:11" ht="15" customHeight="1" thickBot="1" x14ac:dyDescent="0.3">
      <c r="B23" s="74" t="s">
        <v>78</v>
      </c>
      <c r="C23" s="70" t="s">
        <v>75</v>
      </c>
      <c r="D23" s="215"/>
      <c r="E23" s="216"/>
      <c r="F23" s="217"/>
      <c r="H23" s="77"/>
      <c r="I23" t="s">
        <v>73</v>
      </c>
    </row>
    <row r="24" spans="1:11" ht="15" customHeight="1" x14ac:dyDescent="0.25">
      <c r="A24" s="3"/>
      <c r="B24" s="3"/>
      <c r="C24" s="71"/>
      <c r="D24" s="3"/>
      <c r="E24" s="3"/>
      <c r="F24" s="3"/>
      <c r="G24" s="3"/>
      <c r="H24" s="3"/>
      <c r="I24" s="3"/>
      <c r="J24" s="3"/>
      <c r="K24" s="3"/>
    </row>
    <row r="25" spans="1:11" ht="30" customHeight="1" thickBot="1" x14ac:dyDescent="0.3">
      <c r="B25" s="222" t="str">
        <f>'ΦΑΣΗ ΟΜΙΛΩΝ'!B1</f>
        <v>20ο  ΤΟΥΡΝΟΥΑ ΔΗΜΟΥ ΚΟΖΑΝΗΣ</v>
      </c>
      <c r="C25" s="222"/>
      <c r="D25" s="69" t="str">
        <f>'ΦΑΣΗ ΟΜΙΛΩΝ'!B2</f>
        <v>ΑΝΔΡΕΣ 40+ ΕΤΩΝ</v>
      </c>
      <c r="E25" s="69"/>
      <c r="F25" s="69"/>
      <c r="G25" s="70">
        <f>'ΦΑΣΗ ΟΜΙΛΩΝ'!C2</f>
        <v>6</v>
      </c>
      <c r="H25" s="69" t="str">
        <f>'ΦΑΣΗ ΟΜΙΛΩΝ'!D2</f>
        <v>ΑΠΡΙΛΙΟΥ 2025</v>
      </c>
      <c r="I25" s="66"/>
    </row>
    <row r="26" spans="1:11" ht="15" customHeight="1" thickBot="1" x14ac:dyDescent="0.3">
      <c r="C26" s="223" t="s">
        <v>76</v>
      </c>
      <c r="D26" s="224"/>
      <c r="E26" s="224"/>
      <c r="F26" s="225"/>
      <c r="H26" s="220" t="s">
        <v>79</v>
      </c>
      <c r="I26" s="221"/>
    </row>
    <row r="27" spans="1:11" ht="30" customHeight="1" thickBot="1" x14ac:dyDescent="0.3">
      <c r="A27" s="1"/>
      <c r="B27" s="218" t="s">
        <v>25</v>
      </c>
      <c r="C27" s="1" t="s">
        <v>30</v>
      </c>
      <c r="D27" s="1" t="s">
        <v>70</v>
      </c>
      <c r="E27" s="1" t="s">
        <v>71</v>
      </c>
      <c r="F27" s="1" t="s">
        <v>72</v>
      </c>
      <c r="G27" s="1"/>
      <c r="H27" s="1" t="s">
        <v>74</v>
      </c>
      <c r="I27" s="1" t="s">
        <v>41</v>
      </c>
      <c r="J27" s="1"/>
      <c r="K27" s="73" t="s">
        <v>77</v>
      </c>
    </row>
    <row r="28" spans="1:11" ht="15" customHeight="1" thickBot="1" x14ac:dyDescent="0.3">
      <c r="B28" s="219"/>
      <c r="C28" s="142" t="str">
        <f>'ΦΑΣΗ ΟΜΙΛΩΝ'!F55</f>
        <v>ΧΑΤΖΗΚΥΡΙΑΚΙΔΗΣ ΝΙΚΟΛΑΟΣ</v>
      </c>
      <c r="D28" s="141"/>
      <c r="E28" s="6"/>
      <c r="F28" s="2"/>
      <c r="H28" s="2"/>
      <c r="I28" s="2"/>
    </row>
    <row r="29" spans="1:11" ht="15" customHeight="1" thickBot="1" x14ac:dyDescent="0.3">
      <c r="B29" s="219"/>
      <c r="C29" s="142" t="str">
        <f>'ΦΑΣΗ ΟΜΙΛΩΝ'!H54</f>
        <v>ΨΙΑΝΟΣ ΚΩΝ/ΝΟΣ</v>
      </c>
      <c r="D29" s="141"/>
      <c r="E29" s="6"/>
      <c r="F29" s="2"/>
      <c r="H29" s="2"/>
      <c r="I29" s="2"/>
    </row>
    <row r="30" spans="1:11" ht="5.0999999999999996" customHeight="1" thickBot="1" x14ac:dyDescent="1.4">
      <c r="B30" s="75" t="s">
        <v>20</v>
      </c>
    </row>
    <row r="31" spans="1:11" ht="15" customHeight="1" thickBot="1" x14ac:dyDescent="0.3">
      <c r="B31" s="74" t="s">
        <v>78</v>
      </c>
      <c r="C31" s="70" t="s">
        <v>75</v>
      </c>
      <c r="D31" s="215"/>
      <c r="E31" s="216"/>
      <c r="F31" s="217"/>
      <c r="H31" s="77"/>
      <c r="I31" t="s">
        <v>73</v>
      </c>
    </row>
    <row r="32" spans="1:11" ht="15" customHeight="1" x14ac:dyDescent="0.25">
      <c r="A32" s="3"/>
      <c r="B32" s="3"/>
      <c r="C32" s="71"/>
      <c r="D32" s="3"/>
      <c r="E32" s="3"/>
      <c r="F32" s="3"/>
      <c r="G32" s="3"/>
      <c r="H32" s="3"/>
      <c r="I32" s="3"/>
      <c r="J32" s="3"/>
      <c r="K32" s="3"/>
    </row>
    <row r="33" spans="1:11" ht="30" customHeight="1" thickBot="1" x14ac:dyDescent="0.3">
      <c r="B33" s="222" t="str">
        <f>'ΦΑΣΗ ΟΜΙΛΩΝ'!B1</f>
        <v>20ο  ΤΟΥΡΝΟΥΑ ΔΗΜΟΥ ΚΟΖΑΝΗΣ</v>
      </c>
      <c r="C33" s="222"/>
      <c r="D33" s="69" t="str">
        <f>'ΦΑΣΗ ΟΜΙΛΩΝ'!B2</f>
        <v>ΑΝΔΡΕΣ 40+ ΕΤΩΝ</v>
      </c>
      <c r="E33" s="69"/>
      <c r="F33" s="69"/>
      <c r="G33" s="70">
        <f>'ΦΑΣΗ ΟΜΙΛΩΝ'!C2</f>
        <v>6</v>
      </c>
      <c r="H33" s="69" t="str">
        <f>'ΦΑΣΗ ΟΜΙΛΩΝ'!D2</f>
        <v>ΑΠΡΙΛΙΟΥ 2025</v>
      </c>
      <c r="I33" s="66"/>
    </row>
    <row r="34" spans="1:11" ht="15" customHeight="1" thickBot="1" x14ac:dyDescent="0.3">
      <c r="C34" s="223" t="s">
        <v>76</v>
      </c>
      <c r="D34" s="224"/>
      <c r="E34" s="224"/>
      <c r="F34" s="225"/>
      <c r="H34" s="220" t="s">
        <v>79</v>
      </c>
      <c r="I34" s="221"/>
    </row>
    <row r="35" spans="1:11" ht="30" customHeight="1" thickBot="1" x14ac:dyDescent="0.3">
      <c r="A35" s="1"/>
      <c r="B35" s="218" t="s">
        <v>25</v>
      </c>
      <c r="C35" s="1" t="s">
        <v>30</v>
      </c>
      <c r="D35" s="1" t="s">
        <v>70</v>
      </c>
      <c r="E35" s="1" t="s">
        <v>71</v>
      </c>
      <c r="F35" s="1" t="s">
        <v>72</v>
      </c>
      <c r="G35" s="1"/>
      <c r="H35" s="1" t="s">
        <v>74</v>
      </c>
      <c r="I35" s="1" t="s">
        <v>41</v>
      </c>
      <c r="J35" s="1"/>
      <c r="K35" s="73" t="s">
        <v>77</v>
      </c>
    </row>
    <row r="36" spans="1:11" ht="15" customHeight="1" thickBot="1" x14ac:dyDescent="0.3">
      <c r="B36" s="219"/>
      <c r="C36" s="142" t="str">
        <f>'ΦΑΣΗ ΟΜΙΛΩΝ'!F56</f>
        <v>ΨΙΑΝΟΣ ΚΩΝ/ΝΟΣ</v>
      </c>
      <c r="D36" s="141"/>
      <c r="E36" s="6"/>
      <c r="F36" s="2"/>
      <c r="H36" s="2"/>
      <c r="I36" s="2"/>
    </row>
    <row r="37" spans="1:11" ht="15" customHeight="1" thickBot="1" x14ac:dyDescent="0.3">
      <c r="B37" s="219"/>
      <c r="C37" s="142" t="str">
        <f>'ΦΑΣΗ ΟΜΙΛΩΝ'!I54</f>
        <v>ΤΡΑΝΤΑΣ ΝΙΚΟΛΑΟΣ</v>
      </c>
      <c r="D37" s="141"/>
      <c r="E37" s="6"/>
      <c r="F37" s="2"/>
      <c r="H37" s="2"/>
      <c r="I37" s="2"/>
    </row>
    <row r="38" spans="1:11" ht="5.0999999999999996" customHeight="1" thickBot="1" x14ac:dyDescent="1.4">
      <c r="B38" s="75"/>
    </row>
    <row r="39" spans="1:11" ht="15" customHeight="1" thickBot="1" x14ac:dyDescent="0.3">
      <c r="B39" s="74" t="s">
        <v>78</v>
      </c>
      <c r="C39" s="70" t="s">
        <v>75</v>
      </c>
      <c r="D39" s="215"/>
      <c r="E39" s="216"/>
      <c r="F39" s="217"/>
      <c r="H39" s="77"/>
      <c r="I39" t="s">
        <v>73</v>
      </c>
    </row>
    <row r="40" spans="1:11" ht="15" customHeight="1" x14ac:dyDescent="0.25">
      <c r="A40" s="3"/>
      <c r="B40" s="3"/>
      <c r="C40" s="71"/>
      <c r="D40" s="3"/>
      <c r="E40" s="3"/>
      <c r="F40" s="3"/>
      <c r="G40" s="3"/>
      <c r="H40" s="3"/>
      <c r="I40" s="3"/>
      <c r="J40" s="3"/>
      <c r="K40" s="3"/>
    </row>
    <row r="41" spans="1:11" ht="30" customHeight="1" thickBot="1" x14ac:dyDescent="0.3">
      <c r="B41" s="222" t="str">
        <f>'ΦΑΣΗ ΟΜΙΛΩΝ'!B1</f>
        <v>20ο  ΤΟΥΡΝΟΥΑ ΔΗΜΟΥ ΚΟΖΑΝΗΣ</v>
      </c>
      <c r="C41" s="222"/>
      <c r="D41" s="69" t="str">
        <f>'ΦΑΣΗ ΟΜΙΛΩΝ'!B2</f>
        <v>ΑΝΔΡΕΣ 40+ ΕΤΩΝ</v>
      </c>
      <c r="E41" s="69"/>
      <c r="F41" s="69"/>
      <c r="G41" s="70">
        <f>'ΦΑΣΗ ΟΜΙΛΩΝ'!C2</f>
        <v>6</v>
      </c>
      <c r="H41" s="69" t="str">
        <f>'ΦΑΣΗ ΟΜΙΛΩΝ'!D2</f>
        <v>ΑΠΡΙΛΙΟΥ 2025</v>
      </c>
      <c r="I41" s="66"/>
    </row>
    <row r="42" spans="1:11" ht="15" customHeight="1" thickBot="1" x14ac:dyDescent="0.3">
      <c r="C42" s="223" t="s">
        <v>76</v>
      </c>
      <c r="D42" s="224"/>
      <c r="E42" s="224"/>
      <c r="F42" s="225"/>
      <c r="H42" s="220" t="s">
        <v>79</v>
      </c>
      <c r="I42" s="221"/>
    </row>
    <row r="43" spans="1:11" ht="30" customHeight="1" thickBot="1" x14ac:dyDescent="0.3">
      <c r="A43" s="1"/>
      <c r="B43" s="218" t="s">
        <v>25</v>
      </c>
      <c r="C43" s="1" t="s">
        <v>30</v>
      </c>
      <c r="D43" s="1" t="s">
        <v>70</v>
      </c>
      <c r="E43" s="1" t="s">
        <v>71</v>
      </c>
      <c r="F43" s="1" t="s">
        <v>72</v>
      </c>
      <c r="G43" s="1"/>
      <c r="H43" s="1" t="s">
        <v>74</v>
      </c>
      <c r="I43" s="1" t="s">
        <v>41</v>
      </c>
      <c r="J43" s="1"/>
      <c r="K43" s="73" t="s">
        <v>77</v>
      </c>
    </row>
    <row r="44" spans="1:11" ht="15" customHeight="1" thickBot="1" x14ac:dyDescent="0.3">
      <c r="B44" s="219"/>
      <c r="C44" s="142" t="str">
        <f>'ΦΑΣΗ ΟΜΙΛΩΝ'!F57</f>
        <v>ΤΡΑΝΤΑΣ ΝΙΚΟΛΑΟΣ</v>
      </c>
      <c r="D44" s="141"/>
      <c r="E44" s="6"/>
      <c r="F44" s="2"/>
      <c r="H44" s="2"/>
      <c r="I44" s="2"/>
    </row>
    <row r="45" spans="1:11" ht="15" customHeight="1" thickBot="1" x14ac:dyDescent="0.3">
      <c r="B45" s="219"/>
      <c r="C45" s="142" t="str">
        <f>'ΦΑΣΗ ΟΜΙΛΩΝ'!G54</f>
        <v>ΧΑΤΖΗΚΥΡΙΑΚΙΔΗΣ ΝΙΚΟΛΑΟΣ</v>
      </c>
      <c r="D45" s="141"/>
      <c r="E45" s="6"/>
      <c r="F45" s="2"/>
      <c r="H45" s="2"/>
      <c r="I45" s="2"/>
    </row>
    <row r="46" spans="1:11" ht="5.0999999999999996" customHeight="1" thickBot="1" x14ac:dyDescent="1.4">
      <c r="B46" s="75"/>
    </row>
    <row r="47" spans="1:11" ht="15" customHeight="1" thickBot="1" x14ac:dyDescent="0.3">
      <c r="B47" s="74" t="s">
        <v>78</v>
      </c>
      <c r="C47" s="70" t="s">
        <v>75</v>
      </c>
      <c r="D47" s="215"/>
      <c r="E47" s="216"/>
      <c r="F47" s="217"/>
      <c r="H47" s="77"/>
      <c r="I47" t="s">
        <v>73</v>
      </c>
    </row>
    <row r="48" spans="1:11" ht="15" customHeight="1" x14ac:dyDescent="0.25">
      <c r="A48" s="3"/>
      <c r="B48" s="3"/>
      <c r="C48" s="71"/>
      <c r="D48" s="3"/>
      <c r="E48" s="3"/>
      <c r="F48" s="3"/>
      <c r="G48" s="3"/>
      <c r="H48" s="3"/>
      <c r="I48" s="3"/>
      <c r="J48" s="3"/>
      <c r="K48" s="3"/>
    </row>
  </sheetData>
  <mergeCells count="30">
    <mergeCell ref="B41:C41"/>
    <mergeCell ref="C42:F42"/>
    <mergeCell ref="H42:I42"/>
    <mergeCell ref="B43:B45"/>
    <mergeCell ref="D47:F47"/>
    <mergeCell ref="D31:F31"/>
    <mergeCell ref="B33:C33"/>
    <mergeCell ref="C34:F34"/>
    <mergeCell ref="H34:I34"/>
    <mergeCell ref="B35:B37"/>
    <mergeCell ref="D39:F39"/>
    <mergeCell ref="B19:B21"/>
    <mergeCell ref="D23:F23"/>
    <mergeCell ref="B25:C25"/>
    <mergeCell ref="C26:F26"/>
    <mergeCell ref="H26:I26"/>
    <mergeCell ref="B27:B29"/>
    <mergeCell ref="C10:F10"/>
    <mergeCell ref="H10:I10"/>
    <mergeCell ref="B11:B13"/>
    <mergeCell ref="D15:F15"/>
    <mergeCell ref="B17:C17"/>
    <mergeCell ref="C18:F18"/>
    <mergeCell ref="H18:I18"/>
    <mergeCell ref="B1:C1"/>
    <mergeCell ref="C2:F2"/>
    <mergeCell ref="H2:I2"/>
    <mergeCell ref="B3:B5"/>
    <mergeCell ref="D7:F7"/>
    <mergeCell ref="B9:C9"/>
  </mergeCells>
  <pageMargins left="0.23622047244094491" right="0" top="0" bottom="0.19685039370078741" header="0" footer="0"/>
  <pageSetup paperSize="9" scale="94" orientation="portrait" r:id="rId1"/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25BB9-0BAD-4055-B12B-8239971CE081}">
  <dimension ref="A1:K48"/>
  <sheetViews>
    <sheetView view="pageLayout" topLeftCell="A10" zoomScaleNormal="100" workbookViewId="0">
      <selection activeCell="C46" sqref="C46"/>
    </sheetView>
  </sheetViews>
  <sheetFormatPr defaultRowHeight="15" x14ac:dyDescent="0.25"/>
  <cols>
    <col min="1" max="1" width="3.42578125" customWidth="1"/>
    <col min="2" max="2" width="11.28515625" customWidth="1"/>
    <col min="3" max="3" width="27.140625" customWidth="1"/>
    <col min="7" max="7" width="2.42578125" customWidth="1"/>
    <col min="10" max="10" width="3.28515625" customWidth="1"/>
    <col min="11" max="11" width="12.85546875" customWidth="1"/>
  </cols>
  <sheetData>
    <row r="1" spans="1:11" ht="30" customHeight="1" thickBot="1" x14ac:dyDescent="0.3">
      <c r="B1" s="222" t="str">
        <f>'ΦΑΣΗ ΟΜΙΛΩΝ'!B1</f>
        <v>20ο  ΤΟΥΡΝΟΥΑ ΔΗΜΟΥ ΚΟΖΑΝΗΣ</v>
      </c>
      <c r="C1" s="222"/>
      <c r="D1" s="69" t="str">
        <f>'ΦΑΣΗ ΟΜΙΛΩΝ'!B2</f>
        <v>ΑΝΔΡΕΣ 40+ ΕΤΩΝ</v>
      </c>
      <c r="E1" s="69"/>
      <c r="F1" s="69"/>
      <c r="G1" s="70">
        <f>'ΦΑΣΗ ΟΜΙΛΩΝ'!C2</f>
        <v>6</v>
      </c>
      <c r="H1" s="69" t="str">
        <f>'ΦΑΣΗ ΟΜΙΛΩΝ'!D2</f>
        <v>ΑΠΡΙΛΙΟΥ 2025</v>
      </c>
      <c r="I1" s="66"/>
    </row>
    <row r="2" spans="1:11" ht="15" customHeight="1" thickBot="1" x14ac:dyDescent="0.3">
      <c r="C2" s="223" t="s">
        <v>76</v>
      </c>
      <c r="D2" s="224"/>
      <c r="E2" s="224"/>
      <c r="F2" s="225"/>
      <c r="H2" s="220" t="s">
        <v>79</v>
      </c>
      <c r="I2" s="221"/>
    </row>
    <row r="3" spans="1:11" s="1" customFormat="1" ht="30" customHeight="1" thickBot="1" x14ac:dyDescent="0.3">
      <c r="B3" s="218" t="s">
        <v>26</v>
      </c>
      <c r="C3" s="1" t="s">
        <v>30</v>
      </c>
      <c r="D3" s="1" t="s">
        <v>70</v>
      </c>
      <c r="E3" s="1" t="s">
        <v>71</v>
      </c>
      <c r="F3" s="1" t="s">
        <v>72</v>
      </c>
      <c r="H3" s="1" t="s">
        <v>74</v>
      </c>
      <c r="I3" s="1" t="s">
        <v>41</v>
      </c>
      <c r="K3" s="73" t="s">
        <v>77</v>
      </c>
    </row>
    <row r="4" spans="1:11" ht="15" customHeight="1" thickBot="1" x14ac:dyDescent="0.3">
      <c r="B4" s="219"/>
      <c r="C4" s="142" t="str">
        <f>'ΦΑΣΗ ΟΜΙΛΩΝ'!F62</f>
        <v>ΠΑΝΟΥΚΙΔΗΣ ΓΕΩΡΓΙΟΣ</v>
      </c>
      <c r="D4" s="141"/>
      <c r="E4" s="6"/>
      <c r="F4" s="2"/>
      <c r="H4" s="2"/>
      <c r="I4" s="2"/>
    </row>
    <row r="5" spans="1:11" ht="15" customHeight="1" thickBot="1" x14ac:dyDescent="0.3">
      <c r="B5" s="219"/>
      <c r="C5" s="142" t="str">
        <f>'ΦΑΣΗ ΟΜΙΛΩΝ'!H61</f>
        <v>ΣΙΩΠΗΣ ΧΡΗΣΤΟΣ</v>
      </c>
      <c r="D5" s="141"/>
      <c r="E5" s="6"/>
      <c r="F5" s="2"/>
      <c r="H5" s="2"/>
      <c r="I5" s="2"/>
    </row>
    <row r="6" spans="1:11" ht="5.0999999999999996" customHeight="1" thickBot="1" x14ac:dyDescent="1.4">
      <c r="B6" s="75"/>
    </row>
    <row r="7" spans="1:11" ht="15" customHeight="1" thickBot="1" x14ac:dyDescent="0.3">
      <c r="B7" s="74" t="s">
        <v>78</v>
      </c>
      <c r="C7" s="70" t="s">
        <v>75</v>
      </c>
      <c r="D7" s="215"/>
      <c r="E7" s="216"/>
      <c r="F7" s="217"/>
      <c r="H7" s="77"/>
      <c r="I7" t="s">
        <v>73</v>
      </c>
    </row>
    <row r="8" spans="1:11" ht="15" customHeight="1" x14ac:dyDescent="0.25">
      <c r="A8" s="3"/>
      <c r="B8" s="3"/>
      <c r="C8" s="71"/>
      <c r="D8" s="3"/>
      <c r="E8" s="3"/>
      <c r="F8" s="3"/>
      <c r="G8" s="3"/>
      <c r="H8" s="3"/>
      <c r="I8" s="3"/>
      <c r="J8" s="3"/>
      <c r="K8" s="3"/>
    </row>
    <row r="9" spans="1:11" ht="30" customHeight="1" thickBot="1" x14ac:dyDescent="0.3">
      <c r="B9" s="222" t="str">
        <f>'ΦΑΣΗ ΟΜΙΛΩΝ'!B1</f>
        <v>20ο  ΤΟΥΡΝΟΥΑ ΔΗΜΟΥ ΚΟΖΑΝΗΣ</v>
      </c>
      <c r="C9" s="222"/>
      <c r="D9" s="69" t="str">
        <f>'ΦΑΣΗ ΟΜΙΛΩΝ'!B2</f>
        <v>ΑΝΔΡΕΣ 40+ ΕΤΩΝ</v>
      </c>
      <c r="E9" s="69"/>
      <c r="F9" s="69"/>
      <c r="G9" s="70">
        <f>'ΦΑΣΗ ΟΜΙΛΩΝ'!C2</f>
        <v>6</v>
      </c>
      <c r="H9" s="69" t="str">
        <f>'ΦΑΣΗ ΟΜΙΛΩΝ'!D2</f>
        <v>ΑΠΡΙΛΙΟΥ 2025</v>
      </c>
      <c r="I9" s="66"/>
    </row>
    <row r="10" spans="1:11" ht="15" customHeight="1" thickBot="1" x14ac:dyDescent="0.3">
      <c r="C10" s="223" t="s">
        <v>76</v>
      </c>
      <c r="D10" s="224"/>
      <c r="E10" s="224"/>
      <c r="F10" s="225"/>
      <c r="H10" s="220" t="s">
        <v>79</v>
      </c>
      <c r="I10" s="221"/>
    </row>
    <row r="11" spans="1:11" ht="30" customHeight="1" thickBot="1" x14ac:dyDescent="0.3">
      <c r="A11" s="1"/>
      <c r="B11" s="218" t="s">
        <v>26</v>
      </c>
      <c r="C11" s="1" t="s">
        <v>30</v>
      </c>
      <c r="D11" s="1" t="s">
        <v>70</v>
      </c>
      <c r="E11" s="1" t="s">
        <v>71</v>
      </c>
      <c r="F11" s="1" t="s">
        <v>72</v>
      </c>
      <c r="G11" s="1"/>
      <c r="H11" s="1" t="s">
        <v>74</v>
      </c>
      <c r="I11" s="1" t="s">
        <v>41</v>
      </c>
      <c r="J11" s="1"/>
      <c r="K11" s="73" t="s">
        <v>77</v>
      </c>
    </row>
    <row r="12" spans="1:11" ht="15" customHeight="1" thickBot="1" x14ac:dyDescent="0.3">
      <c r="B12" s="219"/>
      <c r="C12" s="142" t="str">
        <f>'ΦΑΣΗ ΟΜΙΛΩΝ'!F63</f>
        <v>ΣΙΩΠΗΣ ΧΡΗΣΤΟΣ</v>
      </c>
      <c r="D12" s="141"/>
      <c r="E12" s="6"/>
      <c r="F12" s="2"/>
      <c r="H12" s="2"/>
      <c r="I12" s="2"/>
    </row>
    <row r="13" spans="1:11" ht="15" customHeight="1" thickBot="1" x14ac:dyDescent="0.3">
      <c r="B13" s="219"/>
      <c r="C13" s="142" t="str">
        <f>'ΦΑΣΗ ΟΜΙΛΩΝ'!I61</f>
        <v>ΦΑΚΑΛΗΣ ΓΕΩΡΓΙΟΣ</v>
      </c>
      <c r="D13" s="141"/>
      <c r="E13" s="6"/>
      <c r="F13" s="2"/>
      <c r="H13" s="2"/>
      <c r="I13" s="2"/>
    </row>
    <row r="14" spans="1:11" ht="5.0999999999999996" customHeight="1" thickBot="1" x14ac:dyDescent="1.4">
      <c r="B14" s="75"/>
    </row>
    <row r="15" spans="1:11" ht="15" customHeight="1" thickBot="1" x14ac:dyDescent="0.3">
      <c r="B15" s="74" t="s">
        <v>78</v>
      </c>
      <c r="C15" s="70" t="s">
        <v>75</v>
      </c>
      <c r="D15" s="215"/>
      <c r="E15" s="216"/>
      <c r="F15" s="217"/>
      <c r="H15" s="77"/>
      <c r="I15" t="s">
        <v>73</v>
      </c>
    </row>
    <row r="16" spans="1:11" ht="15" customHeight="1" x14ac:dyDescent="0.25">
      <c r="A16" s="3"/>
      <c r="B16" s="3"/>
      <c r="C16" s="71"/>
      <c r="D16" s="3"/>
      <c r="E16" s="3"/>
      <c r="F16" s="3"/>
      <c r="G16" s="3"/>
      <c r="H16" s="3"/>
      <c r="I16" s="3"/>
      <c r="J16" s="3"/>
      <c r="K16" s="3"/>
    </row>
    <row r="17" spans="1:11" ht="30" customHeight="1" thickBot="1" x14ac:dyDescent="0.3">
      <c r="B17" s="222" t="str">
        <f>'ΦΑΣΗ ΟΜΙΛΩΝ'!B1</f>
        <v>20ο  ΤΟΥΡΝΟΥΑ ΔΗΜΟΥ ΚΟΖΑΝΗΣ</v>
      </c>
      <c r="C17" s="222"/>
      <c r="D17" s="69" t="str">
        <f>'ΦΑΣΗ ΟΜΙΛΩΝ'!B2</f>
        <v>ΑΝΔΡΕΣ 40+ ΕΤΩΝ</v>
      </c>
      <c r="E17" s="69"/>
      <c r="F17" s="69"/>
      <c r="G17" s="70">
        <f>'ΦΑΣΗ ΟΜΙΛΩΝ'!C2</f>
        <v>6</v>
      </c>
      <c r="H17" s="69" t="str">
        <f>'ΦΑΣΗ ΟΜΙΛΩΝ'!D2</f>
        <v>ΑΠΡΙΛΙΟΥ 2025</v>
      </c>
      <c r="I17" s="66"/>
    </row>
    <row r="18" spans="1:11" ht="15" customHeight="1" thickBot="1" x14ac:dyDescent="0.3">
      <c r="C18" s="223" t="s">
        <v>76</v>
      </c>
      <c r="D18" s="224"/>
      <c r="E18" s="224"/>
      <c r="F18" s="225"/>
      <c r="H18" s="220" t="s">
        <v>79</v>
      </c>
      <c r="I18" s="221"/>
    </row>
    <row r="19" spans="1:11" ht="30" customHeight="1" thickBot="1" x14ac:dyDescent="0.3">
      <c r="A19" s="1"/>
      <c r="B19" s="218" t="s">
        <v>26</v>
      </c>
      <c r="C19" s="1" t="s">
        <v>30</v>
      </c>
      <c r="D19" s="1" t="s">
        <v>70</v>
      </c>
      <c r="E19" s="1" t="s">
        <v>71</v>
      </c>
      <c r="F19" s="1" t="s">
        <v>72</v>
      </c>
      <c r="G19" s="1"/>
      <c r="H19" s="1" t="s">
        <v>74</v>
      </c>
      <c r="I19" s="1" t="s">
        <v>41</v>
      </c>
      <c r="J19" s="1"/>
      <c r="K19" s="73" t="s">
        <v>77</v>
      </c>
    </row>
    <row r="20" spans="1:11" ht="15" customHeight="1" thickBot="1" x14ac:dyDescent="0.3">
      <c r="B20" s="219"/>
      <c r="C20" s="142" t="str">
        <f>'ΦΑΣΗ ΟΜΙΛΩΝ'!F64</f>
        <v>ΦΑΚΑΛΗΣ ΓΕΩΡΓΙΟΣ</v>
      </c>
      <c r="D20" s="141"/>
      <c r="E20" s="6"/>
      <c r="F20" s="2"/>
      <c r="H20" s="2"/>
      <c r="I20" s="2"/>
    </row>
    <row r="21" spans="1:11" ht="15" customHeight="1" thickBot="1" x14ac:dyDescent="0.3">
      <c r="B21" s="219"/>
      <c r="C21" s="142" t="str">
        <f>'ΦΑΣΗ ΟΜΙΛΩΝ'!J61</f>
        <v>ΚΟΥΚΑΡΟΥΔΗΣ ΒΑΙΟΣ</v>
      </c>
      <c r="D21" s="141"/>
      <c r="E21" s="6"/>
      <c r="F21" s="2"/>
      <c r="H21" s="2"/>
      <c r="I21" s="2"/>
    </row>
    <row r="22" spans="1:11" ht="5.0999999999999996" customHeight="1" thickBot="1" x14ac:dyDescent="1.4">
      <c r="B22" s="75"/>
    </row>
    <row r="23" spans="1:11" ht="15" customHeight="1" thickBot="1" x14ac:dyDescent="0.3">
      <c r="B23" s="74" t="s">
        <v>78</v>
      </c>
      <c r="C23" s="70" t="s">
        <v>75</v>
      </c>
      <c r="D23" s="215"/>
      <c r="E23" s="216"/>
      <c r="F23" s="217"/>
      <c r="H23" s="77"/>
      <c r="I23" t="s">
        <v>73</v>
      </c>
    </row>
    <row r="24" spans="1:11" ht="15" customHeight="1" x14ac:dyDescent="0.25">
      <c r="A24" s="3"/>
      <c r="B24" s="3"/>
      <c r="C24" s="71"/>
      <c r="D24" s="3"/>
      <c r="E24" s="3"/>
      <c r="F24" s="3"/>
      <c r="G24" s="3"/>
      <c r="H24" s="3"/>
      <c r="I24" s="3"/>
      <c r="J24" s="3"/>
      <c r="K24" s="3"/>
    </row>
    <row r="25" spans="1:11" ht="30" customHeight="1" thickBot="1" x14ac:dyDescent="0.3">
      <c r="B25" s="222" t="str">
        <f>'ΦΑΣΗ ΟΜΙΛΩΝ'!B1</f>
        <v>20ο  ΤΟΥΡΝΟΥΑ ΔΗΜΟΥ ΚΟΖΑΝΗΣ</v>
      </c>
      <c r="C25" s="222"/>
      <c r="D25" s="69" t="str">
        <f>'ΦΑΣΗ ΟΜΙΛΩΝ'!B2</f>
        <v>ΑΝΔΡΕΣ 40+ ΕΤΩΝ</v>
      </c>
      <c r="E25" s="69"/>
      <c r="F25" s="69"/>
      <c r="G25" s="70">
        <f>'ΦΑΣΗ ΟΜΙΛΩΝ'!C2</f>
        <v>6</v>
      </c>
      <c r="H25" s="69" t="str">
        <f>'ΦΑΣΗ ΟΜΙΛΩΝ'!D2</f>
        <v>ΑΠΡΙΛΙΟΥ 2025</v>
      </c>
      <c r="I25" s="66"/>
    </row>
    <row r="26" spans="1:11" ht="15" customHeight="1" thickBot="1" x14ac:dyDescent="0.3">
      <c r="C26" s="223" t="s">
        <v>76</v>
      </c>
      <c r="D26" s="224"/>
      <c r="E26" s="224"/>
      <c r="F26" s="225"/>
      <c r="H26" s="220" t="s">
        <v>79</v>
      </c>
      <c r="I26" s="221"/>
    </row>
    <row r="27" spans="1:11" ht="30" customHeight="1" thickBot="1" x14ac:dyDescent="0.3">
      <c r="A27" s="1"/>
      <c r="B27" s="218" t="s">
        <v>26</v>
      </c>
      <c r="C27" s="1" t="s">
        <v>30</v>
      </c>
      <c r="D27" s="1" t="s">
        <v>70</v>
      </c>
      <c r="E27" s="1" t="s">
        <v>71</v>
      </c>
      <c r="F27" s="1" t="s">
        <v>72</v>
      </c>
      <c r="G27" s="1"/>
      <c r="H27" s="1" t="s">
        <v>74</v>
      </c>
      <c r="I27" s="1" t="s">
        <v>41</v>
      </c>
      <c r="J27" s="1"/>
      <c r="K27" s="73" t="s">
        <v>77</v>
      </c>
    </row>
    <row r="28" spans="1:11" ht="15" customHeight="1" thickBot="1" x14ac:dyDescent="0.3">
      <c r="B28" s="219"/>
      <c r="C28" s="142" t="str">
        <f>'ΦΑΣΗ ΟΜΙΛΩΝ'!F65</f>
        <v>ΚΟΥΚΑΡΟΥΔΗΣ ΒΑΙΟΣ</v>
      </c>
      <c r="D28" s="141"/>
      <c r="E28" s="6"/>
      <c r="F28" s="2"/>
      <c r="H28" s="2"/>
      <c r="I28" s="2"/>
    </row>
    <row r="29" spans="1:11" ht="15" customHeight="1" thickBot="1" x14ac:dyDescent="0.3">
      <c r="B29" s="219"/>
      <c r="C29" s="142" t="str">
        <f>'ΦΑΣΗ ΟΜΙΛΩΝ'!H61</f>
        <v>ΣΙΩΠΗΣ ΧΡΗΣΤΟΣ</v>
      </c>
      <c r="D29" s="141"/>
      <c r="E29" s="6"/>
      <c r="F29" s="2"/>
      <c r="H29" s="2"/>
      <c r="I29" s="2"/>
    </row>
    <row r="30" spans="1:11" ht="5.0999999999999996" customHeight="1" thickBot="1" x14ac:dyDescent="1.4">
      <c r="B30" s="75" t="s">
        <v>20</v>
      </c>
    </row>
    <row r="31" spans="1:11" ht="15" customHeight="1" thickBot="1" x14ac:dyDescent="0.3">
      <c r="B31" s="74" t="s">
        <v>78</v>
      </c>
      <c r="C31" s="70" t="s">
        <v>75</v>
      </c>
      <c r="D31" s="215"/>
      <c r="E31" s="216"/>
      <c r="F31" s="217"/>
      <c r="H31" s="77"/>
      <c r="I31" t="s">
        <v>73</v>
      </c>
    </row>
    <row r="32" spans="1:11" ht="15" customHeight="1" x14ac:dyDescent="0.25">
      <c r="A32" s="3"/>
      <c r="B32" s="3"/>
      <c r="C32" s="71"/>
      <c r="D32" s="3"/>
      <c r="E32" s="3"/>
      <c r="F32" s="3"/>
      <c r="G32" s="3"/>
      <c r="H32" s="3"/>
      <c r="I32" s="3"/>
      <c r="J32" s="3"/>
      <c r="K32" s="3"/>
    </row>
    <row r="33" spans="1:11" ht="30" customHeight="1" thickBot="1" x14ac:dyDescent="0.3">
      <c r="B33" s="222" t="str">
        <f>'ΦΑΣΗ ΟΜΙΛΩΝ'!B1</f>
        <v>20ο  ΤΟΥΡΝΟΥΑ ΔΗΜΟΥ ΚΟΖΑΝΗΣ</v>
      </c>
      <c r="C33" s="222"/>
      <c r="D33" s="69" t="str">
        <f>'ΦΑΣΗ ΟΜΙΛΩΝ'!B2</f>
        <v>ΑΝΔΡΕΣ 40+ ΕΤΩΝ</v>
      </c>
      <c r="E33" s="69"/>
      <c r="F33" s="69"/>
      <c r="G33" s="70">
        <f>'ΦΑΣΗ ΟΜΙΛΩΝ'!C2</f>
        <v>6</v>
      </c>
      <c r="H33" s="69" t="str">
        <f>'ΦΑΣΗ ΟΜΙΛΩΝ'!D2</f>
        <v>ΑΠΡΙΛΙΟΥ 2025</v>
      </c>
      <c r="I33" s="66"/>
    </row>
    <row r="34" spans="1:11" ht="15" customHeight="1" thickBot="1" x14ac:dyDescent="0.3">
      <c r="C34" s="223" t="s">
        <v>76</v>
      </c>
      <c r="D34" s="224"/>
      <c r="E34" s="224"/>
      <c r="F34" s="225"/>
      <c r="H34" s="220" t="s">
        <v>79</v>
      </c>
      <c r="I34" s="221"/>
    </row>
    <row r="35" spans="1:11" ht="30" customHeight="1" thickBot="1" x14ac:dyDescent="0.3">
      <c r="A35" s="1"/>
      <c r="B35" s="218" t="s">
        <v>26</v>
      </c>
      <c r="C35" s="1" t="s">
        <v>30</v>
      </c>
      <c r="D35" s="1" t="s">
        <v>70</v>
      </c>
      <c r="E35" s="1" t="s">
        <v>71</v>
      </c>
      <c r="F35" s="1" t="s">
        <v>72</v>
      </c>
      <c r="G35" s="1"/>
      <c r="H35" s="1" t="s">
        <v>74</v>
      </c>
      <c r="I35" s="1" t="s">
        <v>41</v>
      </c>
      <c r="J35" s="1"/>
      <c r="K35" s="73" t="s">
        <v>77</v>
      </c>
    </row>
    <row r="36" spans="1:11" ht="15" customHeight="1" thickBot="1" x14ac:dyDescent="0.3">
      <c r="B36" s="219"/>
      <c r="C36" s="142" t="str">
        <f>'ΦΑΣΗ ΟΜΙΛΩΝ'!F62</f>
        <v>ΠΑΝΟΥΚΙΔΗΣ ΓΕΩΡΓΙΟΣ</v>
      </c>
      <c r="D36" s="141"/>
      <c r="E36" s="6"/>
      <c r="F36" s="2"/>
      <c r="H36" s="2"/>
      <c r="I36" s="2"/>
    </row>
    <row r="37" spans="1:11" ht="15" customHeight="1" thickBot="1" x14ac:dyDescent="0.3">
      <c r="B37" s="219"/>
      <c r="C37" s="142" t="str">
        <f>'ΦΑΣΗ ΟΜΙΛΩΝ'!J61</f>
        <v>ΚΟΥΚΑΡΟΥΔΗΣ ΒΑΙΟΣ</v>
      </c>
      <c r="D37" s="141"/>
      <c r="E37" s="6"/>
      <c r="F37" s="2"/>
      <c r="H37" s="2"/>
      <c r="I37" s="2"/>
    </row>
    <row r="38" spans="1:11" ht="5.0999999999999996" customHeight="1" thickBot="1" x14ac:dyDescent="1.4">
      <c r="B38" s="75"/>
    </row>
    <row r="39" spans="1:11" ht="15" customHeight="1" thickBot="1" x14ac:dyDescent="0.3">
      <c r="B39" s="74" t="s">
        <v>78</v>
      </c>
      <c r="C39" s="70" t="s">
        <v>75</v>
      </c>
      <c r="D39" s="215"/>
      <c r="E39" s="216"/>
      <c r="F39" s="217"/>
      <c r="H39" s="77"/>
      <c r="I39" t="s">
        <v>73</v>
      </c>
    </row>
    <row r="40" spans="1:11" ht="15" customHeight="1" x14ac:dyDescent="0.25">
      <c r="A40" s="3"/>
      <c r="B40" s="3"/>
      <c r="C40" s="71"/>
      <c r="D40" s="3"/>
      <c r="E40" s="3"/>
      <c r="F40" s="3"/>
      <c r="G40" s="3"/>
      <c r="H40" s="3"/>
      <c r="I40" s="3"/>
      <c r="J40" s="3"/>
      <c r="K40" s="3"/>
    </row>
    <row r="41" spans="1:11" ht="30" customHeight="1" thickBot="1" x14ac:dyDescent="0.3">
      <c r="B41" s="222" t="str">
        <f>'ΦΑΣΗ ΟΜΙΛΩΝ'!B1</f>
        <v>20ο  ΤΟΥΡΝΟΥΑ ΔΗΜΟΥ ΚΟΖΑΝΗΣ</v>
      </c>
      <c r="C41" s="222"/>
      <c r="D41" s="69" t="str">
        <f>'ΦΑΣΗ ΟΜΙΛΩΝ'!B2</f>
        <v>ΑΝΔΡΕΣ 40+ ΕΤΩΝ</v>
      </c>
      <c r="E41" s="69"/>
      <c r="F41" s="69"/>
      <c r="G41" s="70">
        <f>'ΦΑΣΗ ΟΜΙΛΩΝ'!C2</f>
        <v>6</v>
      </c>
      <c r="H41" s="69" t="str">
        <f>'ΦΑΣΗ ΟΜΙΛΩΝ'!D2</f>
        <v>ΑΠΡΙΛΙΟΥ 2025</v>
      </c>
      <c r="I41" s="66"/>
    </row>
    <row r="42" spans="1:11" ht="15" customHeight="1" thickBot="1" x14ac:dyDescent="0.3">
      <c r="C42" s="223" t="s">
        <v>76</v>
      </c>
      <c r="D42" s="224"/>
      <c r="E42" s="224"/>
      <c r="F42" s="225"/>
      <c r="H42" s="220" t="s">
        <v>79</v>
      </c>
      <c r="I42" s="221"/>
    </row>
    <row r="43" spans="1:11" ht="30" customHeight="1" thickBot="1" x14ac:dyDescent="0.3">
      <c r="A43" s="1"/>
      <c r="B43" s="218" t="s">
        <v>26</v>
      </c>
      <c r="C43" s="1" t="s">
        <v>30</v>
      </c>
      <c r="D43" s="1" t="s">
        <v>70</v>
      </c>
      <c r="E43" s="1" t="s">
        <v>71</v>
      </c>
      <c r="F43" s="1" t="s">
        <v>72</v>
      </c>
      <c r="G43" s="1"/>
      <c r="H43" s="1" t="s">
        <v>74</v>
      </c>
      <c r="I43" s="1" t="s">
        <v>41</v>
      </c>
      <c r="J43" s="1"/>
      <c r="K43" s="73" t="s">
        <v>77</v>
      </c>
    </row>
    <row r="44" spans="1:11" ht="15" customHeight="1" thickBot="1" x14ac:dyDescent="0.3">
      <c r="B44" s="219"/>
      <c r="C44" s="142" t="str">
        <f>'ΦΑΣΗ ΟΜΙΛΩΝ'!F64</f>
        <v>ΦΑΚΑΛΗΣ ΓΕΩΡΓΙΟΣ</v>
      </c>
      <c r="D44" s="141"/>
      <c r="E44" s="6"/>
      <c r="F44" s="2"/>
      <c r="H44" s="2"/>
      <c r="I44" s="2"/>
    </row>
    <row r="45" spans="1:11" ht="15" customHeight="1" thickBot="1" x14ac:dyDescent="0.3">
      <c r="B45" s="219"/>
      <c r="C45" s="142" t="str">
        <f>'ΦΑΣΗ ΟΜΙΛΩΝ'!F62</f>
        <v>ΠΑΝΟΥΚΙΔΗΣ ΓΕΩΡΓΙΟΣ</v>
      </c>
      <c r="D45" s="141"/>
      <c r="E45" s="6"/>
      <c r="F45" s="2"/>
      <c r="H45" s="2"/>
      <c r="I45" s="2"/>
    </row>
    <row r="46" spans="1:11" ht="5.0999999999999996" customHeight="1" thickBot="1" x14ac:dyDescent="1.4">
      <c r="B46" s="75"/>
    </row>
    <row r="47" spans="1:11" ht="15" customHeight="1" thickBot="1" x14ac:dyDescent="0.3">
      <c r="B47" s="74" t="s">
        <v>78</v>
      </c>
      <c r="C47" s="70" t="s">
        <v>75</v>
      </c>
      <c r="D47" s="215"/>
      <c r="E47" s="216"/>
      <c r="F47" s="217"/>
      <c r="H47" s="77"/>
      <c r="I47" t="s">
        <v>73</v>
      </c>
    </row>
    <row r="48" spans="1:11" ht="15" customHeight="1" x14ac:dyDescent="0.25">
      <c r="A48" s="3"/>
      <c r="B48" s="3"/>
      <c r="C48" s="71"/>
      <c r="D48" s="3"/>
      <c r="E48" s="3"/>
      <c r="F48" s="3"/>
      <c r="G48" s="3"/>
      <c r="H48" s="3"/>
      <c r="I48" s="3"/>
      <c r="J48" s="3"/>
      <c r="K48" s="3"/>
    </row>
  </sheetData>
  <mergeCells count="30">
    <mergeCell ref="B41:C41"/>
    <mergeCell ref="C42:F42"/>
    <mergeCell ref="H42:I42"/>
    <mergeCell ref="B43:B45"/>
    <mergeCell ref="D47:F47"/>
    <mergeCell ref="D31:F31"/>
    <mergeCell ref="B33:C33"/>
    <mergeCell ref="C34:F34"/>
    <mergeCell ref="H34:I34"/>
    <mergeCell ref="B35:B37"/>
    <mergeCell ref="D39:F39"/>
    <mergeCell ref="B19:B21"/>
    <mergeCell ref="D23:F23"/>
    <mergeCell ref="B25:C25"/>
    <mergeCell ref="C26:F26"/>
    <mergeCell ref="H26:I26"/>
    <mergeCell ref="B27:B29"/>
    <mergeCell ref="C10:F10"/>
    <mergeCell ref="H10:I10"/>
    <mergeCell ref="B11:B13"/>
    <mergeCell ref="D15:F15"/>
    <mergeCell ref="B17:C17"/>
    <mergeCell ref="C18:F18"/>
    <mergeCell ref="H18:I18"/>
    <mergeCell ref="B1:C1"/>
    <mergeCell ref="C2:F2"/>
    <mergeCell ref="H2:I2"/>
    <mergeCell ref="B3:B5"/>
    <mergeCell ref="D7:F7"/>
    <mergeCell ref="B9:C9"/>
  </mergeCells>
  <pageMargins left="0.23622047244094491" right="0" top="0" bottom="0.19685039370078741" header="0" footer="0"/>
  <pageSetup paperSize="9" scale="94" orientation="portrait" r:id="rId1"/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C4B44-95D7-41C7-A277-1D85C2B9B715}">
  <dimension ref="D3:Y81"/>
  <sheetViews>
    <sheetView topLeftCell="P43" zoomScale="85" zoomScaleNormal="85" workbookViewId="0">
      <selection activeCell="Y74" sqref="Y74"/>
    </sheetView>
  </sheetViews>
  <sheetFormatPr defaultRowHeight="15" x14ac:dyDescent="0.25"/>
  <cols>
    <col min="4" max="4" width="25.7109375" customWidth="1"/>
    <col min="6" max="6" width="25.7109375" customWidth="1"/>
    <col min="7" max="7" width="9.140625" style="70"/>
    <col min="8" max="8" width="25.7109375" style="4" customWidth="1"/>
    <col min="9" max="9" width="9.140625" style="66"/>
    <col min="10" max="10" width="25.7109375" style="4" customWidth="1"/>
    <col min="11" max="12" width="9.140625" style="66"/>
    <col min="13" max="13" width="25.7109375" style="66" customWidth="1"/>
    <col min="14" max="14" width="5.7109375" style="66" customWidth="1"/>
    <col min="15" max="15" width="25.7109375" style="66" customWidth="1"/>
    <col min="16" max="16" width="9.140625" style="66"/>
    <col min="17" max="17" width="25.7109375" style="4" customWidth="1"/>
    <col min="18" max="18" width="9.140625" style="4"/>
    <col min="19" max="19" width="25.7109375" style="4" customWidth="1"/>
    <col min="20" max="20" width="9.140625" style="4"/>
    <col min="21" max="21" width="25.7109375" style="4" customWidth="1"/>
    <col min="22" max="22" width="9.140625" style="4"/>
    <col min="23" max="23" width="25.7109375" style="4" customWidth="1"/>
    <col min="25" max="25" width="25.7109375" customWidth="1"/>
  </cols>
  <sheetData>
    <row r="3" spans="4:22" ht="15.75" thickBot="1" x14ac:dyDescent="0.3"/>
    <row r="4" spans="4:22" ht="15.75" thickBot="1" x14ac:dyDescent="0.3">
      <c r="G4" s="70" t="s">
        <v>83</v>
      </c>
      <c r="H4" s="78" t="str">
        <f>'ΦΑΣΗ ΟΜΙΛΩΝ'!W6</f>
        <v>ΧΡΗΣΤΟΥ ΚΩΝ/ΝΟΣ</v>
      </c>
      <c r="I4" s="135"/>
      <c r="J4" s="89"/>
    </row>
    <row r="5" spans="4:22" ht="15.75" thickBot="1" x14ac:dyDescent="0.3">
      <c r="J5" s="78" t="str">
        <f>IF(H6="BYE",(H4),(IF(I4&gt;I6,(H4),(IF(I4&lt;I6,(H6),("?"))))))</f>
        <v>ΧΡΗΣΤΟΥ ΚΩΝ/ΝΟΣ</v>
      </c>
      <c r="K5" s="136">
        <v>3</v>
      </c>
      <c r="L5" s="135"/>
      <c r="M5" s="135"/>
      <c r="N5" s="135"/>
      <c r="O5" s="135"/>
      <c r="P5" s="135"/>
    </row>
    <row r="6" spans="4:22" ht="15.75" thickBot="1" x14ac:dyDescent="0.3">
      <c r="H6" s="78" t="str">
        <f>"BYE"</f>
        <v>BYE</v>
      </c>
      <c r="I6" s="136"/>
      <c r="J6" s="90"/>
      <c r="Q6" s="91"/>
    </row>
    <row r="7" spans="4:22" ht="15.75" thickBot="1" x14ac:dyDescent="0.3">
      <c r="Q7" s="91"/>
    </row>
    <row r="8" spans="4:22" ht="15.75" thickBot="1" x14ac:dyDescent="0.3">
      <c r="Q8" s="78" t="str">
        <f>IF(J10="BYE",(J5),(IF(K5&gt;K10,(J5),(IF(K5&lt;K10,(J10),("?"))))))</f>
        <v>ΧΡΗΣΤΟΥ ΚΩΝ/ΝΟΣ</v>
      </c>
      <c r="R8" s="88">
        <v>3</v>
      </c>
      <c r="S8" s="241"/>
      <c r="T8" s="241"/>
    </row>
    <row r="9" spans="4:22" ht="15.75" thickBot="1" x14ac:dyDescent="0.3">
      <c r="G9" s="70" t="s">
        <v>2</v>
      </c>
      <c r="H9" s="78" t="str">
        <f>'ΦΑΣΗ ΟΜΙΛΩΝ'!W14</f>
        <v>ΘΩΜΟΣ ΓΕΩΡΓΙΟΣ</v>
      </c>
      <c r="I9" s="136">
        <v>3</v>
      </c>
      <c r="Q9" s="91"/>
      <c r="U9" s="91"/>
    </row>
    <row r="10" spans="4:22" ht="15.75" thickBot="1" x14ac:dyDescent="0.3">
      <c r="E10" s="234">
        <v>0</v>
      </c>
      <c r="F10" s="229" t="str">
        <f>'ΦΑΣΗ ΟΜΙΛΩΝ'!W21</f>
        <v>ΣΟΥΦΙ ΜΙΛΤΟΣ</v>
      </c>
      <c r="J10" s="78" t="str">
        <f>IF(H11="BYE",(H9),(IF(I9&gt;I11,(H9),(IF(I9&lt;I11,(H11),("?"))))))</f>
        <v>ΘΩΜΟΣ ΓΕΩΡΓΙΟΣ</v>
      </c>
      <c r="K10" s="136">
        <v>1</v>
      </c>
      <c r="L10" s="135"/>
      <c r="M10" s="135"/>
      <c r="N10" s="135"/>
      <c r="O10" s="135"/>
      <c r="P10" s="240"/>
      <c r="Q10" s="91"/>
      <c r="U10" s="91"/>
    </row>
    <row r="11" spans="4:22" ht="15.75" thickBot="1" x14ac:dyDescent="0.3">
      <c r="E11" s="257"/>
      <c r="G11" s="70" t="s">
        <v>1</v>
      </c>
      <c r="H11" s="78" t="str">
        <f>'ΦΑΣΗ ΟΜΙΛΩΝ'!W21</f>
        <v>ΣΟΥΦΙ ΜΙΛΤΟΣ</v>
      </c>
      <c r="I11" s="137">
        <v>2</v>
      </c>
      <c r="K11" s="246"/>
      <c r="L11" s="238"/>
      <c r="M11" s="238"/>
      <c r="N11" s="238"/>
      <c r="O11" s="238"/>
      <c r="U11" s="91"/>
    </row>
    <row r="12" spans="4:22" ht="15.75" thickBot="1" x14ac:dyDescent="0.3">
      <c r="D12" s="236"/>
      <c r="E12" s="257"/>
      <c r="K12" s="238"/>
      <c r="L12" s="244"/>
      <c r="U12" s="92"/>
    </row>
    <row r="13" spans="4:22" ht="15.75" thickBot="1" x14ac:dyDescent="0.3">
      <c r="E13" s="257"/>
      <c r="K13" s="238"/>
      <c r="L13" s="238"/>
      <c r="M13" s="78" t="str">
        <f>IF(J15="BYE",(J10),(IF(K11&gt;K14,(J10),(IF(K11&lt;K14,(J15),("?"))))))</f>
        <v>?</v>
      </c>
      <c r="N13" s="88">
        <v>0</v>
      </c>
      <c r="O13" s="237"/>
      <c r="U13" s="78" t="str">
        <f>IF(Q18="BYE",(Q8),(IF(R8&gt;R18,(Q8),(IF(R8&lt;R18,(Q18),("?"))))))</f>
        <v>ΧΡΗΣΤΟΥ ΚΩΝ/ΝΟΣ</v>
      </c>
      <c r="V13" s="88">
        <v>3</v>
      </c>
    </row>
    <row r="14" spans="4:22" ht="15.75" thickBot="1" x14ac:dyDescent="0.3">
      <c r="E14" s="257"/>
      <c r="F14" s="236"/>
      <c r="G14" s="70" t="s">
        <v>8</v>
      </c>
      <c r="H14" s="78" t="str">
        <f>'ΦΑΣΗ ΟΜΙΛΩΝ'!W42</f>
        <v>ΜΕΛΙΣΙΔΗΣ ΚΩΝ/ΝΟΣ</v>
      </c>
      <c r="I14" s="135"/>
      <c r="J14" s="89"/>
      <c r="K14" s="135"/>
      <c r="L14" s="240"/>
      <c r="M14" s="247"/>
      <c r="N14" s="245"/>
      <c r="U14" s="90"/>
      <c r="V14" s="254"/>
    </row>
    <row r="15" spans="4:22" ht="15.75" thickBot="1" x14ac:dyDescent="0.3">
      <c r="E15" s="257"/>
      <c r="F15" s="236"/>
      <c r="J15" s="78" t="str">
        <f>IF(H16="BYE",(H14),(IF(I14&gt;I16,(H14),(IF(I14&lt;I16,(H16),("?"))))))</f>
        <v>ΜΕΛΙΣΙΔΗΣ ΚΩΝ/ΝΟΣ</v>
      </c>
      <c r="K15" s="136">
        <v>1</v>
      </c>
      <c r="L15" s="135"/>
      <c r="M15" s="135"/>
      <c r="N15" s="240"/>
      <c r="O15" s="135"/>
      <c r="P15" s="135"/>
      <c r="U15" s="91"/>
      <c r="V15" s="255"/>
    </row>
    <row r="16" spans="4:22" ht="15.75" thickBot="1" x14ac:dyDescent="0.3">
      <c r="E16" s="257"/>
      <c r="F16" s="236"/>
      <c r="H16" s="78" t="str">
        <f>"BYE"</f>
        <v>BYE</v>
      </c>
      <c r="I16" s="136"/>
      <c r="J16" s="90"/>
      <c r="K16" s="251"/>
      <c r="L16" s="248"/>
      <c r="M16" s="248"/>
      <c r="N16" s="245"/>
      <c r="Q16" s="91"/>
      <c r="U16" s="91"/>
      <c r="V16" s="255"/>
    </row>
    <row r="17" spans="4:24" ht="15.75" thickBot="1" x14ac:dyDescent="0.3">
      <c r="E17" s="257"/>
      <c r="F17" s="236"/>
      <c r="K17" s="239"/>
      <c r="L17" s="238"/>
      <c r="M17" s="238"/>
      <c r="N17" s="245"/>
      <c r="Q17" s="91"/>
      <c r="U17" s="91"/>
      <c r="V17" s="255"/>
    </row>
    <row r="18" spans="4:24" ht="15.75" thickBot="1" x14ac:dyDescent="0.3">
      <c r="E18" s="257"/>
      <c r="F18" s="236"/>
      <c r="K18" s="244"/>
      <c r="L18" s="238"/>
      <c r="M18" s="238"/>
      <c r="N18" s="245"/>
      <c r="Q18" s="78" t="str">
        <f>IF(J20="BYE",(J15),(IF(K15&gt;K20,(J15),(IF(K15&lt;K20,(J20),("?"))))))</f>
        <v>ΧΑΤΖΗΚΥΡΙΑΚΙΔΗΣ ΝΙΚΟΛΑΟΣ</v>
      </c>
      <c r="R18" s="88">
        <v>0</v>
      </c>
      <c r="S18" s="241"/>
      <c r="T18" s="242"/>
      <c r="U18" s="91"/>
      <c r="V18" s="255"/>
    </row>
    <row r="19" spans="4:24" ht="15.75" thickBot="1" x14ac:dyDescent="0.3">
      <c r="E19" s="257"/>
      <c r="F19" s="236"/>
      <c r="G19" s="70" t="s">
        <v>9</v>
      </c>
      <c r="H19" s="78" t="str">
        <f>'ΦΑΣΗ ΟΜΙΛΩΝ'!W55</f>
        <v>ΧΑΤΖΗΚΥΡΙΑΚΙΔΗΣ ΝΙΚΟΛΑΟΣ</v>
      </c>
      <c r="I19" s="136"/>
      <c r="K19" s="245"/>
      <c r="L19" s="238"/>
      <c r="M19" s="238"/>
      <c r="N19" s="245"/>
      <c r="Q19" s="91"/>
      <c r="V19" s="255"/>
    </row>
    <row r="20" spans="4:24" ht="15.75" thickBot="1" x14ac:dyDescent="0.3">
      <c r="E20" s="257"/>
      <c r="F20" s="236"/>
      <c r="J20" s="78" t="str">
        <f>IF(H21="BYE",(H19),(IF(I19&gt;I21,(H19),(IF(I19&lt;I21,(H21),("?"))))))</f>
        <v>ΧΑΤΖΗΚΥΡΙΑΚΙΔΗΣ ΝΙΚΟΛΑΟΣ</v>
      </c>
      <c r="K20" s="137">
        <v>3</v>
      </c>
      <c r="L20" s="135"/>
      <c r="M20" s="135"/>
      <c r="N20" s="240"/>
      <c r="O20" s="135"/>
      <c r="P20" s="240"/>
      <c r="Q20" s="91"/>
      <c r="V20" s="255"/>
    </row>
    <row r="21" spans="4:24" ht="15.75" thickBot="1" x14ac:dyDescent="0.3">
      <c r="E21" s="257"/>
      <c r="F21" s="236"/>
      <c r="H21" s="78" t="str">
        <f>"BYE"</f>
        <v>BYE</v>
      </c>
      <c r="I21" s="137"/>
      <c r="K21" s="245"/>
      <c r="L21" s="238"/>
      <c r="M21" s="248"/>
      <c r="N21" s="245"/>
      <c r="V21" s="255"/>
    </row>
    <row r="22" spans="4:24" ht="15.75" thickBot="1" x14ac:dyDescent="0.3">
      <c r="E22" s="257"/>
      <c r="F22" s="236"/>
      <c r="K22" s="245"/>
      <c r="L22" s="238"/>
      <c r="M22" s="238"/>
      <c r="N22" s="245"/>
      <c r="V22" s="237"/>
      <c r="W22" s="78" t="str">
        <f>IF(U33="BYE",(U13),(IF(V13&gt;V33,(U13),(IF(V13&lt;V33,(U33),("?"))))))</f>
        <v>ΧΡΗΣΤΟΥ ΚΩΝ/ΝΟΣ</v>
      </c>
      <c r="X22" s="258">
        <v>3</v>
      </c>
    </row>
    <row r="23" spans="4:24" ht="15.75" thickBot="1" x14ac:dyDescent="0.3">
      <c r="E23" s="257"/>
      <c r="F23" s="236"/>
      <c r="L23" s="78" t="str">
        <f>IF(J35="BYE",(J15),(IF(K17&gt;K33,(J15),(IF(K17&lt;K33,(J35),("?"))))))</f>
        <v>?</v>
      </c>
      <c r="M23" s="253"/>
      <c r="N23" s="238"/>
      <c r="O23" s="78" t="str">
        <f>IF(M33="BYE",(M13),(IF(N13&gt;N33,(M13),(IF(N13&lt;N33,(M33),("?"))))))</f>
        <v>?</v>
      </c>
      <c r="S23" s="78" t="str">
        <f>IF(Q34="BYE",(Q14),(IF(R14&gt;R34,(Q14),(IF(R14&lt;R34,(Q34),("?"))))))</f>
        <v>?</v>
      </c>
      <c r="V23" s="255"/>
      <c r="X23" s="259"/>
    </row>
    <row r="24" spans="4:24" ht="15.75" thickBot="1" x14ac:dyDescent="0.3">
      <c r="E24" s="257"/>
      <c r="F24" s="236"/>
      <c r="G24" s="70" t="s">
        <v>10</v>
      </c>
      <c r="H24" s="78" t="str">
        <f>'ΦΑΣΗ ΟΜΙΛΩΝ'!W34</f>
        <v>ΝΤΙΝΑΣ ΝΙΚΟΛΑΟΣ</v>
      </c>
      <c r="I24" s="135"/>
      <c r="J24" s="89"/>
      <c r="K24" s="245"/>
      <c r="L24" s="238"/>
      <c r="M24" s="238"/>
      <c r="N24" s="245"/>
      <c r="V24" s="255"/>
      <c r="X24" s="230"/>
    </row>
    <row r="25" spans="4:24" ht="15.75" thickBot="1" x14ac:dyDescent="0.3">
      <c r="E25" s="257"/>
      <c r="F25" s="236"/>
      <c r="J25" s="78" t="str">
        <f>IF(H26="BYE",(H24),(IF(I24&gt;I26,(H24),(IF(I24&lt;I26,(H26),("?"))))))</f>
        <v>ΝΤΙΝΑΣ ΝΙΚΟΛΑΟΣ</v>
      </c>
      <c r="K25" s="137">
        <v>3</v>
      </c>
      <c r="L25" s="135"/>
      <c r="M25" s="135"/>
      <c r="N25" s="240"/>
      <c r="O25" s="135"/>
      <c r="P25" s="135"/>
      <c r="V25" s="255"/>
      <c r="X25" s="230"/>
    </row>
    <row r="26" spans="4:24" ht="15.75" thickBot="1" x14ac:dyDescent="0.3">
      <c r="E26" s="257"/>
      <c r="F26" s="236"/>
      <c r="H26" s="78" t="str">
        <f>"BYE"</f>
        <v>BYE</v>
      </c>
      <c r="I26" s="136"/>
      <c r="J26" s="90"/>
      <c r="K26" s="245"/>
      <c r="L26" s="238"/>
      <c r="M26" s="248"/>
      <c r="N26" s="245"/>
      <c r="Q26" s="91"/>
      <c r="V26" s="255"/>
      <c r="X26" s="230"/>
    </row>
    <row r="27" spans="4:24" ht="15.75" thickBot="1" x14ac:dyDescent="0.3">
      <c r="E27" s="257"/>
      <c r="F27" s="236"/>
      <c r="K27" s="245"/>
      <c r="L27" s="238"/>
      <c r="M27" s="238"/>
      <c r="N27" s="245"/>
      <c r="Q27" s="91"/>
      <c r="V27" s="255"/>
      <c r="X27" s="230"/>
    </row>
    <row r="28" spans="4:24" ht="15.75" thickBot="1" x14ac:dyDescent="0.3">
      <c r="E28" s="257"/>
      <c r="F28" s="236"/>
      <c r="K28" s="245"/>
      <c r="L28" s="238"/>
      <c r="M28" s="238"/>
      <c r="N28" s="245"/>
      <c r="Q28" s="78" t="str">
        <f>IF(J30="BYE",(J25),(IF(K25&gt;K30,(J25),(IF(K25&lt;K30,(J30),("?"))))))</f>
        <v>ΝΤΙΝΑΣ ΝΙΚΟΛΑΟΣ</v>
      </c>
      <c r="R28" s="88">
        <v>1</v>
      </c>
      <c r="S28" s="241"/>
      <c r="T28" s="241"/>
      <c r="V28" s="255"/>
      <c r="X28" s="230"/>
    </row>
    <row r="29" spans="4:24" ht="15.75" thickBot="1" x14ac:dyDescent="0.3">
      <c r="E29" s="257"/>
      <c r="F29" s="236"/>
      <c r="G29" s="70" t="s">
        <v>11</v>
      </c>
      <c r="H29" s="78" t="str">
        <f>'ΦΑΣΗ ΟΜΙΛΩΝ'!W49</f>
        <v>ΤΖΙΟΥΦΑΣ ΚΩΝ/ΝΟΣ</v>
      </c>
      <c r="I29" s="136"/>
      <c r="K29" s="245"/>
      <c r="L29" s="238"/>
      <c r="M29" s="238"/>
      <c r="N29" s="245"/>
      <c r="Q29" s="91"/>
      <c r="U29" s="91"/>
      <c r="V29" s="255"/>
      <c r="X29" s="230"/>
    </row>
    <row r="30" spans="4:24" ht="15.75" thickBot="1" x14ac:dyDescent="0.3">
      <c r="E30" s="257"/>
      <c r="F30" s="236"/>
      <c r="J30" s="78" t="str">
        <f>IF(H31="BYE",(H29),(IF(I29&gt;I31,(H29),(IF(I29&lt;I31,(H31),("?"))))))</f>
        <v>ΤΖΙΟΥΦΑΣ ΚΩΝ/ΝΟΣ</v>
      </c>
      <c r="K30" s="137">
        <v>2</v>
      </c>
      <c r="L30" s="239"/>
      <c r="M30" s="135"/>
      <c r="N30" s="240"/>
      <c r="O30" s="135"/>
      <c r="P30" s="240"/>
      <c r="Q30" s="91"/>
      <c r="U30" s="91"/>
      <c r="V30" s="255"/>
      <c r="X30" s="230"/>
    </row>
    <row r="31" spans="4:24" ht="15.75" thickBot="1" x14ac:dyDescent="0.3">
      <c r="D31" s="236"/>
      <c r="E31" s="257"/>
      <c r="F31" s="236"/>
      <c r="H31" s="78" t="str">
        <f>"BYE"</f>
        <v>BYE</v>
      </c>
      <c r="I31" s="137"/>
      <c r="K31" s="246"/>
      <c r="L31" s="246"/>
      <c r="M31" s="248"/>
      <c r="N31" s="245"/>
      <c r="U31" s="91"/>
      <c r="V31" s="255"/>
      <c r="X31" s="230"/>
    </row>
    <row r="32" spans="4:24" ht="15.75" thickBot="1" x14ac:dyDescent="0.3">
      <c r="E32" s="257"/>
      <c r="F32" s="236"/>
      <c r="K32" s="244"/>
      <c r="L32" s="244"/>
      <c r="M32" s="249"/>
      <c r="N32" s="245"/>
      <c r="U32" s="92"/>
      <c r="V32" s="255"/>
      <c r="X32" s="230"/>
    </row>
    <row r="33" spans="4:25" ht="15.75" thickBot="1" x14ac:dyDescent="0.3">
      <c r="E33" s="257"/>
      <c r="F33" s="236"/>
      <c r="K33" s="240"/>
      <c r="L33" s="238"/>
      <c r="M33" s="78" t="str">
        <f>IF(J35="BYE",(J30),(IF(K31&gt;K34,(J30),(IF(K31&lt;K34,(J35),("?"))))))</f>
        <v>?</v>
      </c>
      <c r="N33" s="250">
        <v>2</v>
      </c>
      <c r="O33" s="237"/>
      <c r="U33" s="78" t="str">
        <f>IF(Q38="BYE",(Q28),(IF(R28&gt;R38,(Q28),(IF(R28&lt;R38,(Q38),("?"))))))</f>
        <v>ΓΟΥΔΗΣ ΝΑΟΥΜ</v>
      </c>
      <c r="V33" s="250">
        <v>0</v>
      </c>
      <c r="X33" s="230"/>
    </row>
    <row r="34" spans="4:25" ht="15.75" thickBot="1" x14ac:dyDescent="0.3">
      <c r="E34" s="257"/>
      <c r="F34" s="236"/>
      <c r="G34" s="70" t="s">
        <v>12</v>
      </c>
      <c r="H34" s="78" t="str">
        <f>'ΦΑΣΗ ΟΜΙΛΩΝ'!W63</f>
        <v>ΣΙΩΠΗΣ ΧΡΗΣΤΟΣ</v>
      </c>
      <c r="I34" s="135"/>
      <c r="J34" s="252"/>
      <c r="K34" s="135"/>
      <c r="L34" s="240"/>
      <c r="U34" s="90"/>
      <c r="V34" s="261">
        <v>1</v>
      </c>
      <c r="X34" s="230"/>
    </row>
    <row r="35" spans="4:25" ht="15.75" thickBot="1" x14ac:dyDescent="0.3">
      <c r="E35" s="257"/>
      <c r="F35" s="236"/>
      <c r="J35" s="78" t="str">
        <f>IF(H36="BYE",(H34),(IF(I34&gt;I36,(H34),(IF(I34&lt;I36,(H36),("?"))))))</f>
        <v>ΣΙΩΠΗΣ ΧΡΗΣΤΟΣ</v>
      </c>
      <c r="K35" s="136">
        <v>2</v>
      </c>
      <c r="L35" s="135"/>
      <c r="M35" s="135"/>
      <c r="N35" s="135"/>
      <c r="O35" s="135"/>
      <c r="P35" s="135"/>
      <c r="U35" s="91"/>
      <c r="V35" s="254"/>
      <c r="X35" s="230"/>
    </row>
    <row r="36" spans="4:25" ht="15.75" thickBot="1" x14ac:dyDescent="0.3">
      <c r="E36" s="257"/>
      <c r="F36" s="236"/>
      <c r="H36" s="78" t="str">
        <f>"BYE"</f>
        <v>BYE</v>
      </c>
      <c r="I36" s="136"/>
      <c r="J36" s="90"/>
      <c r="Q36" s="91"/>
      <c r="U36" s="91"/>
      <c r="V36" s="255"/>
      <c r="X36" s="230"/>
    </row>
    <row r="37" spans="4:25" ht="15.75" thickBot="1" x14ac:dyDescent="0.3">
      <c r="E37" s="257"/>
      <c r="F37" s="236"/>
      <c r="Q37" s="91"/>
      <c r="U37" s="91"/>
      <c r="V37" s="255"/>
      <c r="X37" s="230"/>
    </row>
    <row r="38" spans="4:25" ht="15.75" thickBot="1" x14ac:dyDescent="0.3">
      <c r="E38" s="257"/>
      <c r="F38" s="236"/>
      <c r="Q38" s="78" t="str">
        <f>IF(J40="BYE",(J35),(IF(K35&gt;K40,(J35),(IF(K35&lt;K40,(J40),("?"))))))</f>
        <v>ΓΟΥΔΗΣ ΝΑΟΥΜ</v>
      </c>
      <c r="R38" s="88">
        <v>3</v>
      </c>
      <c r="S38" s="241"/>
      <c r="T38" s="242"/>
      <c r="U38" s="91"/>
      <c r="V38" s="255"/>
      <c r="X38" s="230"/>
    </row>
    <row r="39" spans="4:25" ht="15.75" thickBot="1" x14ac:dyDescent="0.3">
      <c r="E39" s="257"/>
      <c r="F39" s="236"/>
      <c r="G39" s="70" t="s">
        <v>3</v>
      </c>
      <c r="H39" s="78" t="str">
        <f>'ΦΑΣΗ ΟΜΙΛΩΝ'!W27</f>
        <v>ΓΟΥΔΗΣ ΝΑΟΥΜ</v>
      </c>
      <c r="I39" s="136"/>
      <c r="Q39" s="91"/>
      <c r="V39" s="255"/>
      <c r="X39" s="230"/>
    </row>
    <row r="40" spans="4:25" ht="15.75" thickBot="1" x14ac:dyDescent="0.3">
      <c r="E40" s="257"/>
      <c r="F40" s="236"/>
      <c r="J40" s="78" t="str">
        <f>IF(H41="BYE",(H39),(IF(I39&gt;I41,(H39),(IF(I39&lt;I41,(H41),("?"))))))</f>
        <v>ΓΟΥΔΗΣ ΝΑΟΥΜ</v>
      </c>
      <c r="K40" s="136">
        <v>3</v>
      </c>
      <c r="L40" s="135"/>
      <c r="M40" s="135"/>
      <c r="N40" s="135"/>
      <c r="O40" s="135"/>
      <c r="P40" s="240"/>
      <c r="Q40" s="91"/>
      <c r="V40" s="255"/>
      <c r="X40" s="230"/>
    </row>
    <row r="41" spans="4:25" ht="15.75" thickBot="1" x14ac:dyDescent="0.3">
      <c r="E41" s="257"/>
      <c r="F41" s="236"/>
      <c r="H41" s="78" t="str">
        <f>"BYE"</f>
        <v>BYE</v>
      </c>
      <c r="I41" s="137"/>
      <c r="V41" s="255"/>
      <c r="X41" s="230"/>
    </row>
    <row r="42" spans="4:25" ht="15.75" thickBot="1" x14ac:dyDescent="0.3">
      <c r="E42" s="257"/>
      <c r="F42" s="236"/>
      <c r="V42" s="255"/>
      <c r="X42" s="230"/>
    </row>
    <row r="43" spans="4:25" ht="15.75" thickBot="1" x14ac:dyDescent="0.3">
      <c r="E43" s="257"/>
      <c r="F43" s="236"/>
      <c r="W43" s="78" t="str">
        <f>IF(U53="BYE",(U33),(IF(V34&gt;V52,(U33),(IF(V34&lt;V52,(U53),("?"))))))</f>
        <v>ΣΚΛΙΑΣ ΑΛΕΞΑΝΔΡΟΣ</v>
      </c>
      <c r="X43" s="236"/>
      <c r="Y43" s="78" t="str">
        <f>IF(W62="BYE",(W22),(IF(X22&gt;X62,(W22),(IF(X22&lt;X62,(W62),("?"))))))</f>
        <v>ΧΡΗΣΤΟΥ ΚΩΝ/ΝΟΣ</v>
      </c>
    </row>
    <row r="44" spans="4:25" ht="15.75" thickBot="1" x14ac:dyDescent="0.3">
      <c r="E44" s="257"/>
      <c r="F44" s="236"/>
      <c r="G44" s="70" t="s">
        <v>4</v>
      </c>
      <c r="H44" s="78" t="str">
        <f>'ΦΑΣΗ ΟΜΙΛΩΝ'!W20</f>
        <v>ΣΚΛΙΑΣ ΑΛΕΞΑΝΔΡΟΣ</v>
      </c>
      <c r="I44" s="135"/>
      <c r="J44" s="89"/>
      <c r="V44" s="255"/>
      <c r="X44" s="230"/>
    </row>
    <row r="45" spans="4:25" ht="15.75" thickBot="1" x14ac:dyDescent="0.3">
      <c r="D45" s="78" t="str">
        <f>IF(B46="BYE",(B44),(IF(C44&gt;C46,(B44),(IF(C44&lt;C46,(B46),("?"))))))</f>
        <v>?</v>
      </c>
      <c r="E45" s="236"/>
      <c r="F45" s="78"/>
      <c r="J45" s="78" t="str">
        <f>IF(H46="BYE",(H44),(IF(I44&gt;I46,(H44),(IF(I44&lt;I46,(H46),("?"))))))</f>
        <v>ΣΚΛΙΑΣ ΑΛΕΞΑΝΔΡΟΣ</v>
      </c>
      <c r="K45" s="136">
        <v>3</v>
      </c>
      <c r="L45" s="135"/>
      <c r="M45" s="135"/>
      <c r="N45" s="135"/>
      <c r="O45" s="135"/>
      <c r="P45" s="135"/>
      <c r="V45" s="255"/>
      <c r="X45" s="230"/>
    </row>
    <row r="46" spans="4:25" ht="15.75" thickBot="1" x14ac:dyDescent="0.3">
      <c r="E46" s="257"/>
      <c r="F46" s="236"/>
      <c r="H46" s="78" t="str">
        <f>"BYE"</f>
        <v>BYE</v>
      </c>
      <c r="I46" s="136"/>
      <c r="J46" s="90"/>
      <c r="Q46" s="91"/>
      <c r="V46" s="255"/>
      <c r="X46" s="230"/>
    </row>
    <row r="47" spans="4:25" ht="15.75" thickBot="1" x14ac:dyDescent="0.3">
      <c r="E47" s="257"/>
      <c r="F47" s="236"/>
      <c r="Q47" s="91"/>
      <c r="V47" s="255"/>
      <c r="X47" s="230"/>
    </row>
    <row r="48" spans="4:25" ht="15.75" thickBot="1" x14ac:dyDescent="0.3">
      <c r="E48" s="257"/>
      <c r="F48" s="236"/>
      <c r="Q48" s="78" t="str">
        <f>IF(J50="BYE",(J45),(IF(K45&gt;K50,(J45),(IF(K45&lt;K50,(J50),("?"))))))</f>
        <v>ΣΚΛΙΑΣ ΑΛΕΞΑΝΔΡΟΣ</v>
      </c>
      <c r="R48" s="88">
        <v>3</v>
      </c>
      <c r="S48" s="241"/>
      <c r="T48" s="241"/>
      <c r="V48" s="255"/>
      <c r="X48" s="230"/>
    </row>
    <row r="49" spans="4:24" ht="15.75" thickBot="1" x14ac:dyDescent="0.3">
      <c r="E49" s="257"/>
      <c r="F49" s="236"/>
      <c r="G49" s="70" t="s">
        <v>13</v>
      </c>
      <c r="H49" s="78" t="str">
        <f>'ΦΑΣΗ ΟΜΙΛΩΝ'!W62</f>
        <v>ΠΑΝΟΥΚΙΔΗΣ ΓΕΩΡΓΙΟΣ</v>
      </c>
      <c r="I49" s="136"/>
      <c r="Q49" s="91"/>
      <c r="U49" s="91"/>
      <c r="V49" s="255"/>
      <c r="X49" s="230"/>
    </row>
    <row r="50" spans="4:24" ht="15.75" thickBot="1" x14ac:dyDescent="0.3">
      <c r="E50" s="257"/>
      <c r="F50" s="236"/>
      <c r="J50" s="78" t="str">
        <f>IF(H51="BYE",(H49),(IF(I49&gt;I51,(H49),(IF(I49&lt;I51,(H51),("?"))))))</f>
        <v>ΠΑΝΟΥΚΙΔΗΣ ΓΕΩΡΓΙΟΣ</v>
      </c>
      <c r="K50" s="136">
        <v>2</v>
      </c>
      <c r="L50" s="135"/>
      <c r="M50" s="135"/>
      <c r="N50" s="135"/>
      <c r="O50" s="135"/>
      <c r="P50" s="240"/>
      <c r="Q50" s="91"/>
      <c r="U50" s="91"/>
      <c r="V50" s="255"/>
      <c r="X50" s="230"/>
    </row>
    <row r="51" spans="4:24" ht="15.75" thickBot="1" x14ac:dyDescent="0.3">
      <c r="E51" s="257"/>
      <c r="F51" s="236"/>
      <c r="H51" s="78" t="str">
        <f>"BYE"</f>
        <v>BYE</v>
      </c>
      <c r="I51" s="137"/>
      <c r="K51" s="246"/>
      <c r="L51" s="238"/>
      <c r="M51" s="238"/>
      <c r="N51" s="238"/>
      <c r="O51" s="238"/>
      <c r="U51" s="91"/>
      <c r="V51" s="255"/>
      <c r="X51" s="230"/>
    </row>
    <row r="52" spans="4:24" ht="15.75" thickBot="1" x14ac:dyDescent="0.3">
      <c r="D52" s="236"/>
      <c r="E52" s="257"/>
      <c r="F52" s="236"/>
      <c r="K52" s="238"/>
      <c r="L52" s="244"/>
      <c r="U52" s="92"/>
      <c r="V52" s="242">
        <v>3</v>
      </c>
      <c r="X52" s="230"/>
    </row>
    <row r="53" spans="4:24" ht="15.75" thickBot="1" x14ac:dyDescent="0.3">
      <c r="E53" s="257"/>
      <c r="F53" s="236"/>
      <c r="K53" s="238"/>
      <c r="L53" s="238"/>
      <c r="M53" s="78" t="str">
        <f>IF(J55="BYE",(J50),(IF(K51&gt;K54,(J50),(IF(K51&lt;K54,(J55),("?"))))))</f>
        <v>?</v>
      </c>
      <c r="N53" s="88">
        <v>0</v>
      </c>
      <c r="O53" s="237"/>
      <c r="U53" s="78" t="str">
        <f>IF(Q58="BYE",(Q48),(IF(R48&gt;R58,(Q48),(IF(R48&lt;R58,(Q58),("?"))))))</f>
        <v>ΣΚΛΙΑΣ ΑΛΕΞΑΝΔΡΟΣ</v>
      </c>
      <c r="V53" s="88">
        <v>0</v>
      </c>
      <c r="X53" s="230"/>
    </row>
    <row r="54" spans="4:24" ht="15.75" thickBot="1" x14ac:dyDescent="0.3">
      <c r="E54" s="257"/>
      <c r="F54" s="236"/>
      <c r="G54" s="70" t="s">
        <v>14</v>
      </c>
      <c r="H54" s="78" t="str">
        <f>'ΦΑΣΗ ΟΜΙΛΩΝ'!W41</f>
        <v>ΜΑΡΚΟΠΟΥΛΟΣ ΑΝΕΣΤΗΣ</v>
      </c>
      <c r="I54" s="135"/>
      <c r="J54" s="89"/>
      <c r="K54" s="135"/>
      <c r="L54" s="240"/>
      <c r="M54" s="247"/>
      <c r="N54" s="245"/>
      <c r="U54" s="90"/>
      <c r="V54" s="254"/>
      <c r="X54" s="230"/>
    </row>
    <row r="55" spans="4:24" ht="15.75" thickBot="1" x14ac:dyDescent="0.3">
      <c r="E55" s="257"/>
      <c r="F55" s="236"/>
      <c r="J55" s="78" t="str">
        <f>IF(H56="BYE",(H54),(IF(I54&gt;I56,(H54),(IF(I54&lt;I56,(H56),("?"))))))</f>
        <v>ΜΑΡΚΟΠΟΥΛΟΣ ΑΝΕΣΤΗΣ</v>
      </c>
      <c r="K55" s="136">
        <v>3</v>
      </c>
      <c r="L55" s="135"/>
      <c r="M55" s="135"/>
      <c r="N55" s="240"/>
      <c r="O55" s="135"/>
      <c r="P55" s="135"/>
      <c r="U55" s="91"/>
      <c r="V55" s="255"/>
      <c r="X55" s="230"/>
    </row>
    <row r="56" spans="4:24" ht="15.75" thickBot="1" x14ac:dyDescent="0.3">
      <c r="E56" s="257"/>
      <c r="F56" s="236"/>
      <c r="H56" s="78" t="str">
        <f>"BYE"</f>
        <v>BYE</v>
      </c>
      <c r="I56" s="136"/>
      <c r="J56" s="90"/>
      <c r="K56" s="251"/>
      <c r="L56" s="248"/>
      <c r="M56" s="248"/>
      <c r="N56" s="245"/>
      <c r="Q56" s="91"/>
      <c r="U56" s="91"/>
      <c r="V56" s="255"/>
      <c r="X56" s="230"/>
    </row>
    <row r="57" spans="4:24" ht="15.75" thickBot="1" x14ac:dyDescent="0.3">
      <c r="E57" s="257"/>
      <c r="F57" s="236"/>
      <c r="K57" s="239"/>
      <c r="L57" s="238"/>
      <c r="M57" s="238"/>
      <c r="N57" s="245"/>
      <c r="Q57" s="91"/>
      <c r="U57" s="91"/>
      <c r="V57" s="255"/>
      <c r="X57" s="230"/>
    </row>
    <row r="58" spans="4:24" ht="15.75" thickBot="1" x14ac:dyDescent="0.3">
      <c r="E58" s="257"/>
      <c r="F58" s="236"/>
      <c r="K58" s="244"/>
      <c r="L58" s="238"/>
      <c r="M58" s="238"/>
      <c r="N58" s="245"/>
      <c r="Q58" s="78" t="str">
        <f>IF(J60="BYE",(J55),(IF(K55&gt;K60,(J55),(IF(K55&lt;K60,(J60),("?"))))))</f>
        <v>ΜΑΡΚΟΠΟΥΛΟΣ ΑΝΕΣΤΗΣ</v>
      </c>
      <c r="R58" s="88">
        <v>0</v>
      </c>
      <c r="S58" s="241"/>
      <c r="T58" s="242"/>
      <c r="U58" s="91"/>
      <c r="V58" s="255"/>
      <c r="X58" s="230"/>
    </row>
    <row r="59" spans="4:24" ht="15.75" thickBot="1" x14ac:dyDescent="0.3">
      <c r="E59" s="257"/>
      <c r="F59" s="236"/>
      <c r="G59" s="70" t="s">
        <v>15</v>
      </c>
      <c r="H59" s="78" t="str">
        <f>'ΦΑΣΗ ΟΜΙΛΩΝ'!W35</f>
        <v>ΧΑΤΖΗΣΑΒΒΙΔΗΣ ΣΤΕΛΛΙΟΣ</v>
      </c>
      <c r="I59" s="136"/>
      <c r="K59" s="245"/>
      <c r="L59" s="238"/>
      <c r="M59" s="238"/>
      <c r="N59" s="245"/>
      <c r="Q59" s="91"/>
      <c r="V59" s="255"/>
      <c r="X59" s="230"/>
    </row>
    <row r="60" spans="4:24" ht="15.75" thickBot="1" x14ac:dyDescent="0.3">
      <c r="E60" s="257"/>
      <c r="F60" s="236"/>
      <c r="J60" s="78" t="str">
        <f>IF(H61="BYE",(H59),(IF(I59&gt;I61,(H59),(IF(I59&lt;I61,(H61),("?"))))))</f>
        <v>ΧΑΤΖΗΣΑΒΒΙΔΗΣ ΣΤΕΛΛΙΟΣ</v>
      </c>
      <c r="K60" s="137">
        <v>1</v>
      </c>
      <c r="L60" s="135"/>
      <c r="M60" s="135"/>
      <c r="N60" s="240"/>
      <c r="O60" s="135"/>
      <c r="P60" s="240"/>
      <c r="Q60" s="91"/>
      <c r="V60" s="255"/>
      <c r="X60" s="230"/>
    </row>
    <row r="61" spans="4:24" ht="15.75" thickBot="1" x14ac:dyDescent="0.3">
      <c r="E61" s="257"/>
      <c r="F61" s="236"/>
      <c r="H61" s="78" t="str">
        <f>IF(27&gt;'ΦΑΣΗ ΟΜΙΛΩΝ'!B86,("BYE"),('ΦΑΣΗ ΟΜΙΛΩΝ'!W61))</f>
        <v>BYE</v>
      </c>
      <c r="I61" s="137"/>
      <c r="K61" s="245"/>
      <c r="L61" s="238"/>
      <c r="M61" s="248"/>
      <c r="N61" s="245"/>
      <c r="V61" s="255"/>
      <c r="X61" s="230"/>
    </row>
    <row r="62" spans="4:24" ht="15.75" thickBot="1" x14ac:dyDescent="0.3">
      <c r="E62" s="257"/>
      <c r="F62" s="236"/>
      <c r="K62" s="245"/>
      <c r="L62" s="238"/>
      <c r="M62" s="238"/>
      <c r="N62" s="245"/>
      <c r="V62" s="237"/>
      <c r="W62" s="78" t="str">
        <f>IF(U73="BYE",(U53),(IF(V53&gt;V73,(U53),(IF(V53&lt;V73,(U73),("?"))))))</f>
        <v>ΓΚΟΓΚΙΔΗΣ ΓΕΩΡΓΙΟΣ</v>
      </c>
      <c r="X62" s="260">
        <v>2</v>
      </c>
    </row>
    <row r="63" spans="4:24" ht="15.75" thickBot="1" x14ac:dyDescent="0.3">
      <c r="E63" s="257"/>
      <c r="F63" s="236"/>
      <c r="L63" s="78" t="str">
        <f>IF(J75="BYE",(J55),(IF(K57&gt;K73,(J55),(IF(K57&lt;K73,(J75),("?"))))))</f>
        <v>?</v>
      </c>
      <c r="M63" s="253"/>
      <c r="N63" s="238"/>
      <c r="O63" s="78" t="str">
        <f>IF(M73="BYE",(M53),(IF(N53&gt;N73,(M53),(IF(N53&lt;N73,(M73),("?"))))))</f>
        <v>?</v>
      </c>
      <c r="S63" s="78" t="str">
        <f>IF(Q74="BYE",(Q54),(IF(R54&gt;R74,(Q54),(IF(R54&lt;R74,(Q74),("?"))))))</f>
        <v>?</v>
      </c>
      <c r="V63" s="255"/>
    </row>
    <row r="64" spans="4:24" ht="15.75" thickBot="1" x14ac:dyDescent="0.3">
      <c r="E64" s="257"/>
      <c r="F64" s="236"/>
      <c r="G64" s="70" t="s">
        <v>16</v>
      </c>
      <c r="H64" s="78" t="str">
        <f>'ΦΑΣΗ ΟΜΙΛΩΝ'!W56</f>
        <v>ΨΙΑΝΟΣ ΚΩΝ/ΝΟΣ</v>
      </c>
      <c r="I64" s="135"/>
      <c r="J64" s="89"/>
      <c r="K64" s="245"/>
      <c r="L64" s="238"/>
      <c r="M64" s="238"/>
      <c r="N64" s="245"/>
      <c r="V64" s="255"/>
    </row>
    <row r="65" spans="4:22" ht="15.75" thickBot="1" x14ac:dyDescent="0.3">
      <c r="E65" s="257"/>
      <c r="J65" s="78" t="str">
        <f>IF(H66="BYE",(H64),(IF(I64&gt;I66,(H64),(IF(I64&lt;I66,(H66),("?"))))))</f>
        <v>ΨΙΑΝΟΣ ΚΩΝ/ΝΟΣ</v>
      </c>
      <c r="K65" s="137">
        <v>1</v>
      </c>
      <c r="L65" s="135"/>
      <c r="M65" s="135"/>
      <c r="N65" s="240"/>
      <c r="O65" s="135"/>
      <c r="P65" s="135"/>
      <c r="V65" s="255"/>
    </row>
    <row r="66" spans="4:22" ht="15.75" thickBot="1" x14ac:dyDescent="0.3">
      <c r="E66" s="257"/>
      <c r="H66" s="78" t="str">
        <f>"BYE"</f>
        <v>BYE</v>
      </c>
      <c r="I66" s="136"/>
      <c r="J66" s="90"/>
      <c r="K66" s="245"/>
      <c r="L66" s="238"/>
      <c r="M66" s="248"/>
      <c r="N66" s="245"/>
      <c r="Q66" s="91"/>
      <c r="V66" s="255"/>
    </row>
    <row r="67" spans="4:22" ht="15.75" thickBot="1" x14ac:dyDescent="0.3">
      <c r="E67" s="257"/>
      <c r="K67" s="245"/>
      <c r="L67" s="238"/>
      <c r="M67" s="238"/>
      <c r="N67" s="245"/>
      <c r="Q67" s="91"/>
      <c r="V67" s="255"/>
    </row>
    <row r="68" spans="4:22" ht="15.75" thickBot="1" x14ac:dyDescent="0.3">
      <c r="E68" s="257"/>
      <c r="K68" s="245"/>
      <c r="L68" s="238"/>
      <c r="M68" s="238"/>
      <c r="N68" s="245"/>
      <c r="Q68" s="78" t="str">
        <f>IF(J70="BYE",(J65),(IF(K65&gt;K70,(J65),(IF(K65&lt;K70,(J70),("?"))))))</f>
        <v>ΤΟΠΑΛΗΣ ΕΥΑΓΓΕΛΟΣ</v>
      </c>
      <c r="R68" s="88">
        <v>0</v>
      </c>
      <c r="S68" s="241"/>
      <c r="T68" s="241"/>
      <c r="V68" s="255"/>
    </row>
    <row r="69" spans="4:22" ht="15.75" thickBot="1" x14ac:dyDescent="0.3">
      <c r="E69" s="257"/>
      <c r="F69" s="236"/>
      <c r="G69" s="70" t="s">
        <v>17</v>
      </c>
      <c r="H69" s="78" t="str">
        <f>'ΦΑΣΗ ΟΜΙΛΩΝ'!W48</f>
        <v>ΤΟΠΑΛΗΣ ΕΥΑΓΓΕΛΟΣ</v>
      </c>
      <c r="I69" s="136"/>
      <c r="K69" s="245"/>
      <c r="L69" s="238"/>
      <c r="M69" s="238"/>
      <c r="N69" s="245"/>
      <c r="Q69" s="91"/>
      <c r="U69" s="91"/>
      <c r="V69" s="255"/>
    </row>
    <row r="70" spans="4:22" ht="15.75" thickBot="1" x14ac:dyDescent="0.3">
      <c r="E70" s="257"/>
      <c r="J70" s="78" t="str">
        <f>IF(H71="BYE",(H69),(IF(I69&gt;I71,(H69),(IF(I69&lt;I71,(H71),("?"))))))</f>
        <v>ΤΟΠΑΛΗΣ ΕΥΑΓΓΕΛΟΣ</v>
      </c>
      <c r="K70" s="137">
        <v>3</v>
      </c>
      <c r="L70" s="239"/>
      <c r="M70" s="135"/>
      <c r="N70" s="240"/>
      <c r="O70" s="135"/>
      <c r="P70" s="240"/>
      <c r="Q70" s="91"/>
      <c r="U70" s="91"/>
      <c r="V70" s="255"/>
    </row>
    <row r="71" spans="4:22" ht="15.75" thickBot="1" x14ac:dyDescent="0.3">
      <c r="D71" s="236"/>
      <c r="E71" s="257"/>
      <c r="H71" s="78" t="str">
        <f>"BYE"</f>
        <v>BYE</v>
      </c>
      <c r="I71" s="137"/>
      <c r="K71" s="246"/>
      <c r="L71" s="246"/>
      <c r="M71" s="248"/>
      <c r="N71" s="245"/>
      <c r="U71" s="91"/>
      <c r="V71" s="255"/>
    </row>
    <row r="72" spans="4:22" ht="15.75" thickBot="1" x14ac:dyDescent="0.3">
      <c r="E72" s="257"/>
      <c r="K72" s="244"/>
      <c r="L72" s="244"/>
      <c r="M72" s="249"/>
      <c r="N72" s="245"/>
      <c r="U72" s="92"/>
      <c r="V72" s="255"/>
    </row>
    <row r="73" spans="4:22" ht="15.75" thickBot="1" x14ac:dyDescent="0.3">
      <c r="E73" s="257"/>
      <c r="K73" s="240"/>
      <c r="L73" s="238"/>
      <c r="M73" s="78" t="str">
        <f>IF(J75="BYE",(J70),(IF(K71&gt;K74,(J70),(IF(K71&lt;K74,(J75),("?"))))))</f>
        <v>?</v>
      </c>
      <c r="N73" s="250">
        <v>2</v>
      </c>
      <c r="O73" s="237"/>
      <c r="U73" s="78" t="str">
        <f>IF(Q78="BYE",(Q68),(IF(R68&gt;R78,(Q68),(IF(R68&lt;R78,(Q78),("?"))))))</f>
        <v>ΓΚΟΓΚΙΔΗΣ ΓΕΩΡΓΙΟΣ</v>
      </c>
      <c r="V73" s="250">
        <v>3</v>
      </c>
    </row>
    <row r="74" spans="4:22" ht="15.75" thickBot="1" x14ac:dyDescent="0.3">
      <c r="E74" s="257"/>
      <c r="G74" s="70" t="s">
        <v>6</v>
      </c>
      <c r="H74" s="78" t="str">
        <f>'ΦΑΣΗ ΟΜΙΛΩΝ'!W28</f>
        <v>ΑΡΓΥΡΙΑΔΗΣ ΑΘΑΝΑΣΙΟΣ</v>
      </c>
      <c r="I74" s="135">
        <v>3</v>
      </c>
      <c r="J74" s="252"/>
      <c r="K74" s="135"/>
      <c r="L74" s="240"/>
      <c r="U74" s="90"/>
    </row>
    <row r="75" spans="4:22" ht="15.75" thickBot="1" x14ac:dyDescent="0.3">
      <c r="E75" s="235">
        <v>2</v>
      </c>
      <c r="F75" s="229" t="str">
        <f>'ΦΑΣΗ ΟΜΙΛΩΝ'!W7</f>
        <v>ΚΑΤΣΟΥΠΑΚΗΣ ΑΝΑΣΤΑΣΙΟΣ</v>
      </c>
      <c r="J75" s="78" t="str">
        <f>IF(H76="BYE",(H74),(IF(I74&gt;I76,(H74),(IF(I74&lt;I76,(H76),("?"))))))</f>
        <v>ΑΡΓΥΡΙΑΔΗΣ ΑΘΑΝΑΣΙΟΣ</v>
      </c>
      <c r="K75" s="136">
        <v>1</v>
      </c>
      <c r="L75" s="135"/>
      <c r="M75" s="135"/>
      <c r="N75" s="135"/>
      <c r="O75" s="135"/>
      <c r="P75" s="135"/>
      <c r="U75" s="91"/>
    </row>
    <row r="76" spans="4:22" ht="15.75" thickBot="1" x14ac:dyDescent="0.3">
      <c r="G76" s="70" t="s">
        <v>5</v>
      </c>
      <c r="H76" s="78" t="str">
        <f>'ΦΑΣΗ ΟΜΙΛΩΝ'!W7</f>
        <v>ΚΑΤΣΟΥΠΑΚΗΣ ΑΝΑΣΤΑΣΙΟΣ</v>
      </c>
      <c r="I76" s="136">
        <v>1</v>
      </c>
      <c r="J76" s="90"/>
      <c r="Q76" s="91"/>
      <c r="U76" s="91"/>
    </row>
    <row r="77" spans="4:22" ht="15.75" thickBot="1" x14ac:dyDescent="0.3">
      <c r="Q77" s="91"/>
      <c r="U77" s="91"/>
    </row>
    <row r="78" spans="4:22" ht="15.75" thickBot="1" x14ac:dyDescent="0.3">
      <c r="Q78" s="78" t="str">
        <f>IF(J80="BYE",(J75),(IF(K75&gt;K80,(J75),(IF(K75&lt;K80,(J80),("?"))))))</f>
        <v>ΓΚΟΓΚΙΔΗΣ ΓΕΩΡΓΙΟΣ</v>
      </c>
      <c r="R78" s="88">
        <v>3</v>
      </c>
      <c r="S78" s="241"/>
      <c r="T78" s="242"/>
      <c r="U78" s="91"/>
    </row>
    <row r="79" spans="4:22" ht="15.75" thickBot="1" x14ac:dyDescent="0.3">
      <c r="G79" s="70" t="s">
        <v>7</v>
      </c>
      <c r="H79" s="78" t="str">
        <f>'ΦΑΣΗ ΟΜΙΛΩΝ'!W13</f>
        <v>ΓΚΟΓΚΙΔΗΣ ΓΕΩΡΓΙΟΣ</v>
      </c>
      <c r="I79" s="136"/>
      <c r="Q79" s="91"/>
    </row>
    <row r="80" spans="4:22" ht="15.75" thickBot="1" x14ac:dyDescent="0.3">
      <c r="J80" s="78" t="str">
        <f>IF(H81="BYE",(H79),(IF(I79&gt;I81,(H79),(IF(I79&lt;I81,(H81),("?"))))))</f>
        <v>ΓΚΟΓΚΙΔΗΣ ΓΕΩΡΓΙΟΣ</v>
      </c>
      <c r="K80" s="136">
        <v>3</v>
      </c>
      <c r="L80" s="135"/>
      <c r="M80" s="135"/>
      <c r="N80" s="135"/>
      <c r="O80" s="135"/>
      <c r="P80" s="240"/>
      <c r="Q80" s="91"/>
    </row>
    <row r="81" spans="8:9" ht="15.75" thickBot="1" x14ac:dyDescent="0.3">
      <c r="H81" s="78" t="str">
        <f>"BYE"</f>
        <v>BYE</v>
      </c>
      <c r="I81" s="13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C7259-BFDA-4C9F-B5FF-9F3C298CA16A}">
  <dimension ref="A1:M48"/>
  <sheetViews>
    <sheetView view="pageLayout" zoomScaleNormal="100" workbookViewId="0">
      <selection activeCell="B16" sqref="B16"/>
    </sheetView>
  </sheetViews>
  <sheetFormatPr defaultColWidth="8.7109375" defaultRowHeight="15" x14ac:dyDescent="0.25"/>
  <cols>
    <col min="1" max="1" width="3.42578125" customWidth="1"/>
    <col min="2" max="2" width="11.28515625" customWidth="1"/>
    <col min="3" max="3" width="27.140625" customWidth="1"/>
    <col min="4" max="8" width="4.85546875" customWidth="1"/>
    <col min="9" max="9" width="2.42578125" customWidth="1"/>
    <col min="12" max="12" width="3.28515625" customWidth="1"/>
    <col min="13" max="13" width="12.85546875" customWidth="1"/>
  </cols>
  <sheetData>
    <row r="1" spans="1:13" ht="30" customHeight="1" thickBot="1" x14ac:dyDescent="0.3">
      <c r="B1" s="222" t="str">
        <f>'ΦΑΣΗ ΟΜΙΛΩΝ'!B1</f>
        <v>20ο  ΤΟΥΡΝΟΥΑ ΔΗΜΟΥ ΚΟΖΑΝΗΣ</v>
      </c>
      <c r="C1" s="222"/>
      <c r="D1" s="69" t="str">
        <f>'ΦΑΣΗ ΟΜΙΛΩΝ'!B2</f>
        <v>ΑΝΔΡΕΣ 40+ ΕΤΩΝ</v>
      </c>
      <c r="E1" s="69"/>
      <c r="F1" s="69"/>
      <c r="G1" s="69"/>
      <c r="H1" s="69"/>
      <c r="I1" s="70">
        <f>'ΦΑΣΗ ΟΜΙΛΩΝ'!C2</f>
        <v>6</v>
      </c>
      <c r="J1" s="69" t="str">
        <f>'ΦΑΣΗ ΟΜΙΛΩΝ'!D2</f>
        <v>ΑΠΡΙΛΙΟΥ 2025</v>
      </c>
      <c r="K1" s="66"/>
    </row>
    <row r="2" spans="1:13" ht="15" customHeight="1" thickBot="1" x14ac:dyDescent="0.3">
      <c r="C2" s="223" t="s">
        <v>76</v>
      </c>
      <c r="D2" s="224"/>
      <c r="E2" s="224"/>
      <c r="F2" s="224"/>
      <c r="G2" s="224"/>
      <c r="H2" s="225"/>
      <c r="J2" s="220" t="s">
        <v>100</v>
      </c>
      <c r="K2" s="221"/>
    </row>
    <row r="3" spans="1:13" s="1" customFormat="1" ht="30" customHeight="1" x14ac:dyDescent="0.25">
      <c r="B3" s="226" t="s">
        <v>104</v>
      </c>
      <c r="C3" s="1" t="s">
        <v>30</v>
      </c>
      <c r="D3" s="134" t="s">
        <v>70</v>
      </c>
      <c r="E3" s="134" t="s">
        <v>71</v>
      </c>
      <c r="F3" s="134" t="s">
        <v>72</v>
      </c>
      <c r="G3" s="134" t="s">
        <v>98</v>
      </c>
      <c r="H3" s="134" t="s">
        <v>99</v>
      </c>
      <c r="J3" s="1" t="s">
        <v>74</v>
      </c>
      <c r="K3" s="1" t="s">
        <v>41</v>
      </c>
      <c r="M3" s="73" t="s">
        <v>77</v>
      </c>
    </row>
    <row r="4" spans="1:13" ht="15" customHeight="1" x14ac:dyDescent="0.25">
      <c r="B4" s="227"/>
      <c r="C4" s="76" t="str">
        <f>'ΠΡΟΚΡΙΜΑΤΙΚΑ 1-18'!W22</f>
        <v>ΧΡΗΣΤΟΥ ΚΩΝ/ΝΟΣ</v>
      </c>
      <c r="D4" s="6"/>
      <c r="E4" s="6"/>
      <c r="F4" s="6"/>
      <c r="G4" s="6"/>
      <c r="H4" s="2"/>
      <c r="J4" s="2"/>
      <c r="K4" s="2"/>
    </row>
    <row r="5" spans="1:13" ht="15" customHeight="1" x14ac:dyDescent="0.25">
      <c r="B5" s="227"/>
      <c r="C5" s="76" t="str">
        <f>'ΠΡΟΚΡΙΜΑΤΙΚΑ 1-18'!W62</f>
        <v>ΓΚΟΓΚΙΔΗΣ ΓΕΩΡΓΙΟΣ</v>
      </c>
      <c r="D5" s="6"/>
      <c r="E5" s="6"/>
      <c r="F5" s="6"/>
      <c r="G5" s="6"/>
      <c r="H5" s="2"/>
      <c r="J5" s="2"/>
      <c r="K5" s="2"/>
    </row>
    <row r="6" spans="1:13" ht="5.0999999999999996" customHeight="1" thickBot="1" x14ac:dyDescent="1.4">
      <c r="B6" s="75"/>
    </row>
    <row r="7" spans="1:13" ht="15" customHeight="1" thickBot="1" x14ac:dyDescent="0.3">
      <c r="B7" s="74" t="s">
        <v>97</v>
      </c>
      <c r="C7" s="70" t="s">
        <v>75</v>
      </c>
      <c r="D7" s="215"/>
      <c r="E7" s="228"/>
      <c r="F7" s="228"/>
      <c r="G7" s="216"/>
      <c r="H7" s="217"/>
      <c r="J7" s="77"/>
      <c r="K7" t="s">
        <v>73</v>
      </c>
    </row>
    <row r="8" spans="1:13" ht="15" customHeight="1" x14ac:dyDescent="0.25">
      <c r="A8" s="3"/>
      <c r="B8" s="3"/>
      <c r="C8" s="71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ht="30" customHeight="1" thickBot="1" x14ac:dyDescent="0.3">
      <c r="B9" s="222" t="str">
        <f>'ΦΑΣΗ ΟΜΙΛΩΝ'!B1</f>
        <v>20ο  ΤΟΥΡΝΟΥΑ ΔΗΜΟΥ ΚΟΖΑΝΗΣ</v>
      </c>
      <c r="C9" s="222"/>
      <c r="D9" s="69" t="str">
        <f>'ΦΑΣΗ ΟΜΙΛΩΝ'!B2</f>
        <v>ΑΝΔΡΕΣ 40+ ΕΤΩΝ</v>
      </c>
      <c r="E9" s="69"/>
      <c r="F9" s="69"/>
      <c r="G9" s="69"/>
      <c r="H9" s="69"/>
      <c r="I9" s="70">
        <f>'ΦΑΣΗ ΟΜΙΛΩΝ'!C2</f>
        <v>6</v>
      </c>
      <c r="J9" s="69" t="str">
        <f>'ΦΑΣΗ ΟΜΙΛΩΝ'!D2</f>
        <v>ΑΠΡΙΛΙΟΥ 2025</v>
      </c>
      <c r="K9" s="66"/>
    </row>
    <row r="10" spans="1:13" ht="15" customHeight="1" thickBot="1" x14ac:dyDescent="0.3">
      <c r="C10" s="223" t="s">
        <v>76</v>
      </c>
      <c r="D10" s="224"/>
      <c r="E10" s="224"/>
      <c r="F10" s="224"/>
      <c r="G10" s="224"/>
      <c r="H10" s="225"/>
      <c r="J10" s="220" t="s">
        <v>100</v>
      </c>
      <c r="K10" s="221"/>
    </row>
    <row r="11" spans="1:13" ht="30" customHeight="1" x14ac:dyDescent="0.25">
      <c r="A11" s="1"/>
      <c r="B11" s="226" t="s">
        <v>137</v>
      </c>
      <c r="C11" s="1" t="s">
        <v>30</v>
      </c>
      <c r="D11" s="134" t="s">
        <v>70</v>
      </c>
      <c r="E11" s="134" t="s">
        <v>71</v>
      </c>
      <c r="F11" s="134" t="s">
        <v>72</v>
      </c>
      <c r="G11" s="134" t="s">
        <v>98</v>
      </c>
      <c r="H11" s="134" t="s">
        <v>99</v>
      </c>
      <c r="I11" s="1"/>
      <c r="J11" s="1" t="s">
        <v>74</v>
      </c>
      <c r="K11" s="1" t="s">
        <v>41</v>
      </c>
      <c r="L11" s="1"/>
      <c r="M11" s="73" t="s">
        <v>77</v>
      </c>
    </row>
    <row r="12" spans="1:13" ht="15" customHeight="1" x14ac:dyDescent="0.25">
      <c r="B12" s="227"/>
      <c r="C12" s="76" t="str">
        <f>'ΠΡΟΚΡΙΜΑΤΙΚΑ 1-18'!U33</f>
        <v>ΓΟΥΔΗΣ ΝΑΟΥΜ</v>
      </c>
      <c r="D12" s="6"/>
      <c r="E12" s="6"/>
      <c r="F12" s="6"/>
      <c r="G12" s="6"/>
      <c r="H12" s="2"/>
      <c r="J12" s="2"/>
      <c r="K12" s="2"/>
    </row>
    <row r="13" spans="1:13" ht="15" customHeight="1" x14ac:dyDescent="0.25">
      <c r="B13" s="227"/>
      <c r="C13" s="76" t="str">
        <f>'ΠΡΟΚΡΙΜΑΤΙΚΑ 1-18'!U53</f>
        <v>ΣΚΛΙΑΣ ΑΛΕΞΑΝΔΡΟΣ</v>
      </c>
      <c r="D13" s="6"/>
      <c r="E13" s="6"/>
      <c r="F13" s="6"/>
      <c r="G13" s="6"/>
      <c r="H13" s="2"/>
      <c r="J13" s="2"/>
      <c r="K13" s="2"/>
    </row>
    <row r="14" spans="1:13" ht="5.0999999999999996" customHeight="1" thickBot="1" x14ac:dyDescent="1.4">
      <c r="B14" s="75"/>
    </row>
    <row r="15" spans="1:13" ht="15" customHeight="1" thickBot="1" x14ac:dyDescent="0.3">
      <c r="B15" s="74" t="s">
        <v>97</v>
      </c>
      <c r="C15" s="70" t="s">
        <v>75</v>
      </c>
      <c r="D15" s="215"/>
      <c r="E15" s="228"/>
      <c r="F15" s="228"/>
      <c r="G15" s="216"/>
      <c r="H15" s="217"/>
      <c r="J15" s="77"/>
      <c r="K15" t="s">
        <v>73</v>
      </c>
    </row>
    <row r="16" spans="1:13" ht="15" customHeight="1" x14ac:dyDescent="0.25">
      <c r="A16" s="3"/>
      <c r="B16" s="3"/>
      <c r="C16" s="71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30" customHeight="1" thickBot="1" x14ac:dyDescent="0.3">
      <c r="B17" s="222" t="str">
        <f>'ΦΑΣΗ ΟΜΙΛΩΝ'!B1</f>
        <v>20ο  ΤΟΥΡΝΟΥΑ ΔΗΜΟΥ ΚΟΖΑΝΗΣ</v>
      </c>
      <c r="C17" s="222"/>
      <c r="D17" s="69" t="str">
        <f>'ΦΑΣΗ ΟΜΙΛΩΝ'!B2</f>
        <v>ΑΝΔΡΕΣ 40+ ΕΤΩΝ</v>
      </c>
      <c r="E17" s="69"/>
      <c r="F17" s="69"/>
      <c r="G17" s="69"/>
      <c r="H17" s="69"/>
      <c r="I17" s="70">
        <f>'ΦΑΣΗ ΟΜΙΛΩΝ'!C2</f>
        <v>6</v>
      </c>
      <c r="J17" s="69" t="str">
        <f>'ΦΑΣΗ ΟΜΙΛΩΝ'!D2</f>
        <v>ΑΠΡΙΛΙΟΥ 2025</v>
      </c>
      <c r="K17" s="66"/>
    </row>
    <row r="18" spans="1:13" ht="15" customHeight="1" thickBot="1" x14ac:dyDescent="0.3">
      <c r="C18" s="223" t="s">
        <v>76</v>
      </c>
      <c r="D18" s="224"/>
      <c r="E18" s="224"/>
      <c r="F18" s="224"/>
      <c r="G18" s="224"/>
      <c r="H18" s="225"/>
      <c r="J18" s="220" t="s">
        <v>100</v>
      </c>
      <c r="K18" s="221"/>
    </row>
    <row r="19" spans="1:13" ht="30" customHeight="1" x14ac:dyDescent="0.25">
      <c r="A19" s="1"/>
      <c r="B19" s="226"/>
      <c r="C19" s="1" t="s">
        <v>30</v>
      </c>
      <c r="D19" s="134" t="s">
        <v>70</v>
      </c>
      <c r="E19" s="134" t="s">
        <v>71</v>
      </c>
      <c r="F19" s="134" t="s">
        <v>72</v>
      </c>
      <c r="G19" s="134" t="s">
        <v>98</v>
      </c>
      <c r="H19" s="134" t="s">
        <v>99</v>
      </c>
      <c r="I19" s="1"/>
      <c r="J19" s="1" t="s">
        <v>74</v>
      </c>
      <c r="K19" s="1" t="s">
        <v>41</v>
      </c>
      <c r="L19" s="1"/>
      <c r="M19" s="73" t="s">
        <v>77</v>
      </c>
    </row>
    <row r="20" spans="1:13" ht="15" customHeight="1" x14ac:dyDescent="0.25">
      <c r="B20" s="227"/>
      <c r="C20" s="76"/>
      <c r="D20" s="6"/>
      <c r="E20" s="6"/>
      <c r="F20" s="6"/>
      <c r="G20" s="6"/>
      <c r="H20" s="2"/>
      <c r="J20" s="2"/>
      <c r="K20" s="2"/>
    </row>
    <row r="21" spans="1:13" ht="15" customHeight="1" x14ac:dyDescent="0.25">
      <c r="B21" s="227"/>
      <c r="C21" s="76"/>
      <c r="D21" s="6"/>
      <c r="E21" s="6"/>
      <c r="F21" s="6"/>
      <c r="G21" s="6"/>
      <c r="H21" s="2"/>
      <c r="J21" s="2"/>
      <c r="K21" s="2"/>
    </row>
    <row r="22" spans="1:13" ht="5.0999999999999996" customHeight="1" thickBot="1" x14ac:dyDescent="1.4">
      <c r="B22" s="75"/>
    </row>
    <row r="23" spans="1:13" ht="15" customHeight="1" thickBot="1" x14ac:dyDescent="0.3">
      <c r="B23" s="74" t="s">
        <v>97</v>
      </c>
      <c r="C23" s="70" t="s">
        <v>75</v>
      </c>
      <c r="D23" s="215"/>
      <c r="E23" s="228"/>
      <c r="F23" s="228"/>
      <c r="G23" s="216"/>
      <c r="H23" s="217"/>
      <c r="J23" s="77"/>
      <c r="K23" t="s">
        <v>73</v>
      </c>
    </row>
    <row r="24" spans="1:13" ht="15" customHeight="1" x14ac:dyDescent="0.25">
      <c r="A24" s="3"/>
      <c r="B24" s="3"/>
      <c r="C24" s="71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ht="30" customHeight="1" thickBot="1" x14ac:dyDescent="0.3">
      <c r="B25" s="222" t="str">
        <f>'ΦΑΣΗ ΟΜΙΛΩΝ'!B1</f>
        <v>20ο  ΤΟΥΡΝΟΥΑ ΔΗΜΟΥ ΚΟΖΑΝΗΣ</v>
      </c>
      <c r="C25" s="222"/>
      <c r="D25" s="69" t="str">
        <f>'ΦΑΣΗ ΟΜΙΛΩΝ'!B2</f>
        <v>ΑΝΔΡΕΣ 40+ ΕΤΩΝ</v>
      </c>
      <c r="E25" s="69"/>
      <c r="F25" s="69"/>
      <c r="G25" s="69"/>
      <c r="H25" s="69"/>
      <c r="I25" s="70">
        <f>'ΦΑΣΗ ΟΜΙΛΩΝ'!C2</f>
        <v>6</v>
      </c>
      <c r="J25" s="69" t="str">
        <f>'ΦΑΣΗ ΟΜΙΛΩΝ'!D2</f>
        <v>ΑΠΡΙΛΙΟΥ 2025</v>
      </c>
      <c r="K25" s="66"/>
    </row>
    <row r="26" spans="1:13" ht="15" customHeight="1" thickBot="1" x14ac:dyDescent="0.3">
      <c r="C26" s="223" t="s">
        <v>76</v>
      </c>
      <c r="D26" s="224"/>
      <c r="E26" s="224"/>
      <c r="F26" s="224"/>
      <c r="G26" s="224"/>
      <c r="H26" s="225"/>
      <c r="J26" s="220" t="s">
        <v>100</v>
      </c>
      <c r="K26" s="221"/>
    </row>
    <row r="27" spans="1:13" ht="30" customHeight="1" x14ac:dyDescent="0.25">
      <c r="A27" s="1"/>
      <c r="B27" s="226"/>
      <c r="C27" s="1" t="s">
        <v>30</v>
      </c>
      <c r="D27" s="134" t="s">
        <v>70</v>
      </c>
      <c r="E27" s="134" t="s">
        <v>71</v>
      </c>
      <c r="F27" s="134" t="s">
        <v>72</v>
      </c>
      <c r="G27" s="134" t="s">
        <v>98</v>
      </c>
      <c r="H27" s="134" t="s">
        <v>99</v>
      </c>
      <c r="I27" s="1"/>
      <c r="J27" s="1" t="s">
        <v>74</v>
      </c>
      <c r="K27" s="1" t="s">
        <v>41</v>
      </c>
      <c r="L27" s="1"/>
      <c r="M27" s="73" t="s">
        <v>77</v>
      </c>
    </row>
    <row r="28" spans="1:13" ht="15" customHeight="1" x14ac:dyDescent="0.25">
      <c r="B28" s="227"/>
      <c r="C28" s="76"/>
      <c r="D28" s="6"/>
      <c r="E28" s="6"/>
      <c r="F28" s="6"/>
      <c r="G28" s="6"/>
      <c r="H28" s="2"/>
      <c r="J28" s="2"/>
      <c r="K28" s="2"/>
    </row>
    <row r="29" spans="1:13" ht="15" customHeight="1" x14ac:dyDescent="0.25">
      <c r="B29" s="227"/>
      <c r="C29" s="76"/>
      <c r="D29" s="6"/>
      <c r="E29" s="6"/>
      <c r="F29" s="6"/>
      <c r="G29" s="6"/>
      <c r="H29" s="2"/>
      <c r="J29" s="2"/>
      <c r="K29" s="2"/>
    </row>
    <row r="30" spans="1:13" ht="5.0999999999999996" customHeight="1" thickBot="1" x14ac:dyDescent="1.4">
      <c r="B30" s="75"/>
      <c r="C30" t="str">
        <f>'ΠΡΟΚΡΙΜΑΤΙΚΑ 1-18'!H36</f>
        <v>BYE</v>
      </c>
    </row>
    <row r="31" spans="1:13" ht="15" customHeight="1" thickBot="1" x14ac:dyDescent="0.3">
      <c r="B31" s="74" t="s">
        <v>97</v>
      </c>
      <c r="C31" s="70" t="s">
        <v>75</v>
      </c>
      <c r="D31" s="215"/>
      <c r="E31" s="228"/>
      <c r="F31" s="228"/>
      <c r="G31" s="216"/>
      <c r="H31" s="217"/>
      <c r="J31" s="77"/>
      <c r="K31" t="s">
        <v>73</v>
      </c>
    </row>
    <row r="32" spans="1:13" ht="15" customHeight="1" x14ac:dyDescent="0.25">
      <c r="A32" s="3"/>
      <c r="B32" s="3"/>
      <c r="C32" s="71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30" customHeight="1" thickBot="1" x14ac:dyDescent="0.3">
      <c r="B33" s="222" t="str">
        <f>'ΦΑΣΗ ΟΜΙΛΩΝ'!B1</f>
        <v>20ο  ΤΟΥΡΝΟΥΑ ΔΗΜΟΥ ΚΟΖΑΝΗΣ</v>
      </c>
      <c r="C33" s="222"/>
      <c r="D33" s="69" t="str">
        <f>'ΦΑΣΗ ΟΜΙΛΩΝ'!B2</f>
        <v>ΑΝΔΡΕΣ 40+ ΕΤΩΝ</v>
      </c>
      <c r="E33" s="69"/>
      <c r="F33" s="69"/>
      <c r="G33" s="69"/>
      <c r="H33" s="69"/>
      <c r="I33" s="70">
        <f>'ΦΑΣΗ ΟΜΙΛΩΝ'!C2</f>
        <v>6</v>
      </c>
      <c r="J33" s="69" t="str">
        <f>'ΦΑΣΗ ΟΜΙΛΩΝ'!D2</f>
        <v>ΑΠΡΙΛΙΟΥ 2025</v>
      </c>
      <c r="K33" s="66"/>
    </row>
    <row r="34" spans="1:13" ht="15" customHeight="1" thickBot="1" x14ac:dyDescent="0.3">
      <c r="C34" s="223" t="s">
        <v>76</v>
      </c>
      <c r="D34" s="224"/>
      <c r="E34" s="224"/>
      <c r="F34" s="224"/>
      <c r="G34" s="224"/>
      <c r="H34" s="225"/>
      <c r="J34" s="220" t="s">
        <v>100</v>
      </c>
      <c r="K34" s="221"/>
    </row>
    <row r="35" spans="1:13" ht="30" customHeight="1" x14ac:dyDescent="0.25">
      <c r="A35" s="1"/>
      <c r="B35" s="226"/>
      <c r="C35" s="1" t="s">
        <v>30</v>
      </c>
      <c r="D35" s="134" t="s">
        <v>70</v>
      </c>
      <c r="E35" s="134" t="s">
        <v>71</v>
      </c>
      <c r="F35" s="134" t="s">
        <v>72</v>
      </c>
      <c r="G35" s="134" t="s">
        <v>98</v>
      </c>
      <c r="H35" s="134" t="s">
        <v>99</v>
      </c>
      <c r="I35" s="1"/>
      <c r="J35" s="1" t="s">
        <v>74</v>
      </c>
      <c r="K35" s="1" t="s">
        <v>41</v>
      </c>
      <c r="L35" s="1"/>
      <c r="M35" s="73" t="s">
        <v>77</v>
      </c>
    </row>
    <row r="36" spans="1:13" ht="15" customHeight="1" x14ac:dyDescent="0.25">
      <c r="B36" s="227"/>
      <c r="C36" s="76"/>
      <c r="D36" s="6"/>
      <c r="E36" s="6"/>
      <c r="F36" s="6"/>
      <c r="G36" s="6"/>
      <c r="H36" s="2"/>
      <c r="J36" s="2"/>
      <c r="K36" s="2"/>
    </row>
    <row r="37" spans="1:13" ht="15" customHeight="1" x14ac:dyDescent="0.25">
      <c r="B37" s="227"/>
      <c r="C37" s="76"/>
      <c r="D37" s="6"/>
      <c r="E37" s="6"/>
      <c r="F37" s="6"/>
      <c r="G37" s="6"/>
      <c r="H37" s="2"/>
      <c r="J37" s="2"/>
      <c r="K37" s="2"/>
    </row>
    <row r="38" spans="1:13" ht="5.0999999999999996" customHeight="1" thickBot="1" x14ac:dyDescent="1.4">
      <c r="B38" s="75"/>
    </row>
    <row r="39" spans="1:13" ht="15" customHeight="1" thickBot="1" x14ac:dyDescent="0.3">
      <c r="B39" s="74" t="s">
        <v>97</v>
      </c>
      <c r="C39" s="70" t="s">
        <v>75</v>
      </c>
      <c r="D39" s="215"/>
      <c r="E39" s="228"/>
      <c r="F39" s="228"/>
      <c r="G39" s="216"/>
      <c r="H39" s="217"/>
      <c r="J39" s="77"/>
      <c r="K39" t="s">
        <v>73</v>
      </c>
    </row>
    <row r="40" spans="1:13" ht="15" customHeight="1" x14ac:dyDescent="0.25">
      <c r="A40" s="3"/>
      <c r="B40" s="3"/>
      <c r="C40" s="71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ht="30" customHeight="1" thickBot="1" x14ac:dyDescent="0.3">
      <c r="B41" s="222" t="str">
        <f>'ΦΑΣΗ ΟΜΙΛΩΝ'!B1</f>
        <v>20ο  ΤΟΥΡΝΟΥΑ ΔΗΜΟΥ ΚΟΖΑΝΗΣ</v>
      </c>
      <c r="C41" s="222"/>
      <c r="D41" s="69" t="str">
        <f>'ΦΑΣΗ ΟΜΙΛΩΝ'!B2</f>
        <v>ΑΝΔΡΕΣ 40+ ΕΤΩΝ</v>
      </c>
      <c r="E41" s="69"/>
      <c r="F41" s="69"/>
      <c r="G41" s="69"/>
      <c r="H41" s="69"/>
      <c r="I41" s="70">
        <f>'ΦΑΣΗ ΟΜΙΛΩΝ'!C2</f>
        <v>6</v>
      </c>
      <c r="J41" s="69" t="str">
        <f>'ΦΑΣΗ ΟΜΙΛΩΝ'!D2</f>
        <v>ΑΠΡΙΛΙΟΥ 2025</v>
      </c>
      <c r="K41" s="66"/>
    </row>
    <row r="42" spans="1:13" ht="15" customHeight="1" thickBot="1" x14ac:dyDescent="0.3">
      <c r="C42" s="223" t="s">
        <v>76</v>
      </c>
      <c r="D42" s="224"/>
      <c r="E42" s="224"/>
      <c r="F42" s="224"/>
      <c r="G42" s="224"/>
      <c r="H42" s="225"/>
      <c r="J42" s="220" t="s">
        <v>100</v>
      </c>
      <c r="K42" s="221"/>
    </row>
    <row r="43" spans="1:13" ht="30" customHeight="1" x14ac:dyDescent="0.25">
      <c r="A43" s="1"/>
      <c r="B43" s="226"/>
      <c r="C43" s="1" t="s">
        <v>30</v>
      </c>
      <c r="D43" s="134" t="s">
        <v>70</v>
      </c>
      <c r="E43" s="134" t="s">
        <v>71</v>
      </c>
      <c r="F43" s="134" t="s">
        <v>72</v>
      </c>
      <c r="G43" s="134" t="s">
        <v>98</v>
      </c>
      <c r="H43" s="134" t="s">
        <v>99</v>
      </c>
      <c r="I43" s="1"/>
      <c r="J43" s="1" t="s">
        <v>74</v>
      </c>
      <c r="K43" s="1" t="s">
        <v>41</v>
      </c>
      <c r="L43" s="1"/>
      <c r="M43" s="73" t="s">
        <v>77</v>
      </c>
    </row>
    <row r="44" spans="1:13" ht="15" customHeight="1" x14ac:dyDescent="0.25">
      <c r="B44" s="227"/>
      <c r="C44" s="76"/>
      <c r="D44" s="6"/>
      <c r="E44" s="6"/>
      <c r="F44" s="6"/>
      <c r="G44" s="6"/>
      <c r="H44" s="2"/>
      <c r="J44" s="2"/>
      <c r="K44" s="2"/>
    </row>
    <row r="45" spans="1:13" ht="15" customHeight="1" x14ac:dyDescent="0.25">
      <c r="B45" s="227"/>
      <c r="C45" s="76"/>
      <c r="D45" s="6"/>
      <c r="E45" s="6"/>
      <c r="F45" s="6"/>
      <c r="G45" s="6"/>
      <c r="H45" s="2"/>
      <c r="J45" s="2"/>
      <c r="K45" s="2"/>
    </row>
    <row r="46" spans="1:13" ht="5.0999999999999996" customHeight="1" thickBot="1" x14ac:dyDescent="1.4">
      <c r="B46" s="75"/>
    </row>
    <row r="47" spans="1:13" ht="15" customHeight="1" thickBot="1" x14ac:dyDescent="0.3">
      <c r="B47" s="74" t="s">
        <v>97</v>
      </c>
      <c r="C47" s="70" t="s">
        <v>75</v>
      </c>
      <c r="D47" s="215"/>
      <c r="E47" s="228"/>
      <c r="F47" s="228"/>
      <c r="G47" s="216"/>
      <c r="H47" s="217"/>
      <c r="J47" s="77"/>
      <c r="K47" t="s">
        <v>73</v>
      </c>
    </row>
    <row r="48" spans="1:13" ht="15" customHeight="1" x14ac:dyDescent="0.25">
      <c r="A48" s="3"/>
      <c r="B48" s="3"/>
      <c r="C48" s="71"/>
      <c r="D48" s="3"/>
      <c r="E48" s="3"/>
      <c r="F48" s="3"/>
      <c r="G48" s="3"/>
      <c r="H48" s="3"/>
      <c r="I48" s="3"/>
      <c r="J48" s="3"/>
      <c r="K48" s="3"/>
      <c r="L48" s="3"/>
      <c r="M48" s="3"/>
    </row>
  </sheetData>
  <mergeCells count="30">
    <mergeCell ref="D47:H47"/>
    <mergeCell ref="D39:H39"/>
    <mergeCell ref="B41:C41"/>
    <mergeCell ref="C42:H42"/>
    <mergeCell ref="J42:K42"/>
    <mergeCell ref="B43:B45"/>
    <mergeCell ref="D31:H31"/>
    <mergeCell ref="B33:C33"/>
    <mergeCell ref="C34:H34"/>
    <mergeCell ref="J34:K34"/>
    <mergeCell ref="B35:B37"/>
    <mergeCell ref="B27:B29"/>
    <mergeCell ref="C10:H10"/>
    <mergeCell ref="J10:K10"/>
    <mergeCell ref="B11:B13"/>
    <mergeCell ref="D15:H15"/>
    <mergeCell ref="B17:C17"/>
    <mergeCell ref="C18:H18"/>
    <mergeCell ref="J18:K18"/>
    <mergeCell ref="B19:B21"/>
    <mergeCell ref="D23:H23"/>
    <mergeCell ref="B25:C25"/>
    <mergeCell ref="C26:H26"/>
    <mergeCell ref="J26:K26"/>
    <mergeCell ref="B9:C9"/>
    <mergeCell ref="B1:C1"/>
    <mergeCell ref="C2:H2"/>
    <mergeCell ref="J2:K2"/>
    <mergeCell ref="B3:B5"/>
    <mergeCell ref="D7:H7"/>
  </mergeCells>
  <pageMargins left="0.23622047244094491" right="0" top="0" bottom="0.19685039370078741" header="0" footer="0"/>
  <pageSetup paperSize="9" scale="94" orientation="portrait" r:id="rId1"/>
  <colBreaks count="1" manualBreakCount="1">
    <brk id="13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57160-89D7-4A20-AFCA-1A738C629169}">
  <dimension ref="E3:Z81"/>
  <sheetViews>
    <sheetView topLeftCell="I22" zoomScale="85" zoomScaleNormal="85" workbookViewId="0">
      <selection activeCell="AB49" sqref="AB49"/>
    </sheetView>
  </sheetViews>
  <sheetFormatPr defaultRowHeight="15" x14ac:dyDescent="0.25"/>
  <cols>
    <col min="3" max="3" width="25.7109375" customWidth="1"/>
    <col min="5" max="6" width="25.7109375" customWidth="1"/>
    <col min="8" max="8" width="25.7109375" customWidth="1"/>
    <col min="9" max="9" width="9.140625" style="70"/>
    <col min="10" max="10" width="25.7109375" style="4" customWidth="1"/>
    <col min="11" max="11" width="9.140625" style="66"/>
    <col min="12" max="12" width="25.7109375" style="4" customWidth="1"/>
    <col min="13" max="14" width="9.140625" style="66"/>
    <col min="15" max="15" width="25.7109375" style="66" customWidth="1"/>
    <col min="16" max="16" width="5.7109375" style="66" customWidth="1"/>
    <col min="17" max="17" width="25.7109375" style="66" customWidth="1"/>
    <col min="18" max="18" width="9.140625" style="66"/>
    <col min="19" max="19" width="25.7109375" style="4" customWidth="1"/>
    <col min="20" max="20" width="9.140625" style="4"/>
    <col min="21" max="21" width="25.7109375" style="4" customWidth="1"/>
    <col min="22" max="22" width="9.140625" style="4"/>
    <col min="23" max="23" width="25.7109375" style="4" customWidth="1"/>
    <col min="24" max="24" width="9.140625" style="4"/>
    <col min="25" max="25" width="25.7109375" style="4" customWidth="1"/>
  </cols>
  <sheetData>
    <row r="3" spans="5:24" ht="15.75" thickBot="1" x14ac:dyDescent="0.3"/>
    <row r="4" spans="5:24" ht="15.75" thickBot="1" x14ac:dyDescent="0.3">
      <c r="I4" s="70" t="s">
        <v>49</v>
      </c>
      <c r="J4" s="78" t="str">
        <f>'ΦΑΣΗ ΟΜΙΛΩΝ'!W8</f>
        <v>ΔΗΜΤΣΑΣ ΙΩΑΝΝΗΣ</v>
      </c>
      <c r="K4" s="135"/>
      <c r="L4" s="89"/>
    </row>
    <row r="5" spans="5:24" ht="15.75" thickBot="1" x14ac:dyDescent="0.3">
      <c r="L5" s="78" t="str">
        <f>IF(J6="BYE",(J4),(IF(K4&gt;K6,(J4),(IF(K4&lt;K6,(J6),("?"))))))</f>
        <v>ΔΗΜΤΣΑΣ ΙΩΑΝΝΗΣ</v>
      </c>
      <c r="M5" s="136"/>
      <c r="N5" s="135"/>
      <c r="O5" s="135"/>
      <c r="P5" s="135"/>
      <c r="Q5" s="135"/>
      <c r="R5" s="135"/>
    </row>
    <row r="6" spans="5:24" ht="15.75" thickBot="1" x14ac:dyDescent="0.3">
      <c r="J6" s="78" t="str">
        <f>"BYE"</f>
        <v>BYE</v>
      </c>
      <c r="K6" s="136"/>
      <c r="L6" s="90"/>
      <c r="S6" s="91"/>
    </row>
    <row r="7" spans="5:24" ht="15.75" thickBot="1" x14ac:dyDescent="0.3">
      <c r="S7" s="91"/>
    </row>
    <row r="8" spans="5:24" ht="15.75" thickBot="1" x14ac:dyDescent="0.3">
      <c r="S8" s="78" t="str">
        <f>IF(L10="BYE",(L5),(IF(M5&gt;M10,(L5),(IF(M5&lt;M10,(L10),("?"))))))</f>
        <v>ΔΗΜΤΣΑΣ ΙΩΑΝΝΗΣ</v>
      </c>
      <c r="T8" s="88">
        <v>2</v>
      </c>
      <c r="U8" s="241"/>
      <c r="V8" s="241"/>
    </row>
    <row r="9" spans="5:24" ht="15.75" thickBot="1" x14ac:dyDescent="0.3">
      <c r="I9" s="70" t="s">
        <v>52</v>
      </c>
      <c r="J9" s="78" t="str">
        <f>IF(27&gt;'ΦΑΣΗ ΟΜΙΛΩΝ'!B34,("BYE"),('ΦΑΣΗ ΟΜΙΛΩΝ'!W9))</f>
        <v>BYE</v>
      </c>
      <c r="K9" s="136"/>
      <c r="S9" s="91"/>
      <c r="W9" s="91"/>
    </row>
    <row r="10" spans="5:24" ht="15.75" thickBot="1" x14ac:dyDescent="0.3">
      <c r="H10" s="229" t="s">
        <v>106</v>
      </c>
      <c r="L10" s="78" t="str">
        <f>IF(J11="BYE",(J9),(IF(K9&gt;K11,(J9),(IF(K9&lt;K11,(J11),("?"))))))</f>
        <v>BYE</v>
      </c>
      <c r="M10" s="136"/>
      <c r="N10" s="135"/>
      <c r="O10" s="135"/>
      <c r="P10" s="135"/>
      <c r="Q10" s="135"/>
      <c r="R10" s="240"/>
      <c r="S10" s="91"/>
      <c r="W10" s="91"/>
    </row>
    <row r="11" spans="5:24" ht="15.75" thickBot="1" x14ac:dyDescent="0.3">
      <c r="I11" s="70" t="s">
        <v>54</v>
      </c>
      <c r="J11" s="78" t="str">
        <f>IF(27&gt;'ΦΑΣΗ ΟΜΙΛΩΝ'!B36,("BYE"),('ΦΑΣΗ ΟΜΙΛΩΝ'!W11))</f>
        <v>BYE</v>
      </c>
      <c r="K11" s="137"/>
      <c r="M11" s="246"/>
      <c r="N11" s="238"/>
      <c r="O11" s="238"/>
      <c r="P11" s="238"/>
      <c r="Q11" s="238"/>
      <c r="W11" s="91"/>
    </row>
    <row r="12" spans="5:24" ht="15.75" thickBot="1" x14ac:dyDescent="0.3">
      <c r="E12" s="229"/>
      <c r="F12" s="236"/>
      <c r="M12" s="238"/>
      <c r="N12" s="244"/>
      <c r="W12" s="92"/>
    </row>
    <row r="13" spans="5:24" ht="15.75" thickBot="1" x14ac:dyDescent="0.3">
      <c r="M13" s="238"/>
      <c r="N13" s="238"/>
      <c r="O13" s="78" t="str">
        <f>IF(L15="BYE",(L10),(IF(M11&gt;M14,(L10),(IF(M11&lt;M14,(L15),("?"))))))</f>
        <v>BYE</v>
      </c>
      <c r="P13" s="88"/>
      <c r="Q13" s="237"/>
      <c r="W13" s="78" t="str">
        <f>IF(S18="BYE",(S8),(IF(T8&gt;T18,(S8),(IF(T8&lt;T18,(S18),("?"))))))</f>
        <v>ΔΗΜΤΣΑΣ ΙΩΑΝΝΗΣ</v>
      </c>
      <c r="X13" s="88">
        <v>2</v>
      </c>
    </row>
    <row r="14" spans="5:24" ht="15.75" thickBot="1" x14ac:dyDescent="0.3">
      <c r="H14" s="236"/>
      <c r="I14" s="70" t="s">
        <v>60</v>
      </c>
      <c r="J14" s="78" t="str">
        <f>IF(27&gt;'ΦΑΣΗ ΟΜΙΛΩΝ'!B39,("BYE"),('ΦΑΣΗ ΟΜΙΛΩΝ'!W14))</f>
        <v>BYE</v>
      </c>
      <c r="K14" s="135"/>
      <c r="L14" s="89"/>
      <c r="M14" s="135"/>
      <c r="N14" s="240"/>
      <c r="O14" s="247"/>
      <c r="P14" s="245"/>
      <c r="W14" s="90"/>
      <c r="X14" s="254"/>
    </row>
    <row r="15" spans="5:24" ht="15.75" thickBot="1" x14ac:dyDescent="0.3">
      <c r="H15" s="236"/>
      <c r="L15" s="78" t="str">
        <f>IF(J16="BYE",(J14),(IF(K14&gt;K16,(J14),(IF(K14&lt;K16,(J16),("?"))))))</f>
        <v>BYE</v>
      </c>
      <c r="M15" s="136"/>
      <c r="N15" s="135"/>
      <c r="O15" s="135"/>
      <c r="P15" s="240"/>
      <c r="Q15" s="135"/>
      <c r="R15" s="135"/>
      <c r="W15" s="91"/>
      <c r="X15" s="255"/>
    </row>
    <row r="16" spans="5:24" ht="15.75" thickBot="1" x14ac:dyDescent="0.3">
      <c r="H16" s="236"/>
      <c r="J16" s="78" t="str">
        <f>"BYE"</f>
        <v>BYE</v>
      </c>
      <c r="K16" s="136"/>
      <c r="L16" s="90"/>
      <c r="M16" s="251"/>
      <c r="N16" s="248"/>
      <c r="O16" s="248"/>
      <c r="P16" s="245"/>
      <c r="S16" s="91"/>
      <c r="W16" s="91"/>
      <c r="X16" s="255"/>
    </row>
    <row r="17" spans="5:26" ht="15.75" thickBot="1" x14ac:dyDescent="0.3">
      <c r="H17" s="236"/>
      <c r="M17" s="239"/>
      <c r="N17" s="238"/>
      <c r="O17" s="238"/>
      <c r="P17" s="245"/>
      <c r="S17" s="91"/>
      <c r="W17" s="91"/>
      <c r="X17" s="255"/>
    </row>
    <row r="18" spans="5:26" ht="15.75" thickBot="1" x14ac:dyDescent="0.3">
      <c r="H18" s="236"/>
      <c r="M18" s="244"/>
      <c r="N18" s="238"/>
      <c r="O18" s="238"/>
      <c r="P18" s="245"/>
      <c r="S18" s="78" t="str">
        <f>IF(L15="BYE",(L20),(IF(M15&gt;M20,(L15),(IF(M15&lt;M20,(L20),("?"))))))</f>
        <v>ΤΡΑΝΤΑΣ ΝΙΚΟΛΑΟΣ</v>
      </c>
      <c r="T18" s="88">
        <v>0</v>
      </c>
      <c r="U18" s="241"/>
      <c r="V18" s="242"/>
      <c r="W18" s="91"/>
      <c r="X18" s="255"/>
    </row>
    <row r="19" spans="5:26" ht="15.75" thickBot="1" x14ac:dyDescent="0.3">
      <c r="H19" s="236"/>
      <c r="I19" s="70" t="s">
        <v>63</v>
      </c>
      <c r="J19" s="78" t="str">
        <f>'ΦΑΣΗ ΟΜΙΛΩΝ'!W57</f>
        <v>ΤΡΑΝΤΑΣ ΝΙΚΟΛΑΟΣ</v>
      </c>
      <c r="K19" s="136"/>
      <c r="M19" s="245"/>
      <c r="N19" s="238"/>
      <c r="O19" s="238"/>
      <c r="P19" s="245"/>
      <c r="S19" s="91"/>
      <c r="T19" s="4">
        <v>0</v>
      </c>
      <c r="X19" s="255"/>
    </row>
    <row r="20" spans="5:26" ht="15.75" thickBot="1" x14ac:dyDescent="0.3">
      <c r="H20" s="236"/>
      <c r="L20" s="78" t="str">
        <f>IF(J21="BYE",(J19),(IF(K19&gt;K21,(J19),(IF(K19&lt;K21,(J21),("?"))))))</f>
        <v>ΤΡΑΝΤΑΣ ΝΙΚΟΛΑΟΣ</v>
      </c>
      <c r="M20" s="137"/>
      <c r="N20" s="135"/>
      <c r="O20" s="135"/>
      <c r="P20" s="240"/>
      <c r="Q20" s="135"/>
      <c r="R20" s="240"/>
      <c r="S20" s="91"/>
      <c r="X20" s="255"/>
    </row>
    <row r="21" spans="5:26" ht="15.75" thickBot="1" x14ac:dyDescent="0.3">
      <c r="H21" s="236"/>
      <c r="J21" s="78" t="str">
        <f>"BYE"</f>
        <v>BYE</v>
      </c>
      <c r="K21" s="137"/>
      <c r="M21" s="245"/>
      <c r="N21" s="238"/>
      <c r="O21" s="248"/>
      <c r="P21" s="245"/>
      <c r="X21" s="255"/>
    </row>
    <row r="22" spans="5:26" ht="15.75" thickBot="1" x14ac:dyDescent="0.3">
      <c r="H22" s="236"/>
      <c r="M22" s="245"/>
      <c r="N22" s="238"/>
      <c r="O22" s="238"/>
      <c r="P22" s="245"/>
      <c r="X22" s="237"/>
      <c r="Y22" s="78" t="str">
        <f>IF(W33="BYE",(W13),(IF(X13&gt;X33,(W13),(IF(X13&lt;X33,(W33),("?"))))))</f>
        <v>ΔΗΜΤΣΑΣ ΙΩΑΝΝΗΣ</v>
      </c>
      <c r="Z22">
        <v>1</v>
      </c>
    </row>
    <row r="23" spans="5:26" ht="15.75" thickBot="1" x14ac:dyDescent="0.3">
      <c r="H23" s="236"/>
      <c r="N23" s="78" t="str">
        <f>IF(L35="BYE",(L15),(IF(M17&gt;M33,(L15),(IF(M17&lt;M33,(L35),("?"))))))</f>
        <v>?</v>
      </c>
      <c r="O23" s="253"/>
      <c r="P23" s="238"/>
      <c r="Q23" s="78" t="str">
        <f>IF(O33="BYE",(O13),(IF(P13&gt;P33,(O13),(IF(P13&lt;P33,(O33),("?"))))))</f>
        <v>?</v>
      </c>
      <c r="U23" s="78" t="str">
        <f>IF(S28="BYE",(S18),(IF(T19&gt;T27,(S18),(IF(T19&lt;T27,(S28),("?"))))))</f>
        <v>?</v>
      </c>
      <c r="X23" s="255"/>
    </row>
    <row r="24" spans="5:26" ht="15.75" thickBot="1" x14ac:dyDescent="0.3">
      <c r="H24" s="236"/>
      <c r="I24" s="70" t="s">
        <v>57</v>
      </c>
      <c r="J24" s="78" t="str">
        <f>'ΦΑΣΗ ΟΜΙΛΩΝ'!W36</f>
        <v>ΔΙΔΑΣΚΑΛΟΥ ΚΩΝ/ΝΟΣ</v>
      </c>
      <c r="K24" s="135"/>
      <c r="L24" s="89"/>
      <c r="M24" s="245"/>
      <c r="N24" s="238"/>
      <c r="O24" s="238"/>
      <c r="P24" s="245"/>
      <c r="X24" s="255"/>
    </row>
    <row r="25" spans="5:26" ht="15.75" thickBot="1" x14ac:dyDescent="0.3">
      <c r="H25" s="236"/>
      <c r="L25" s="78" t="str">
        <f>IF(J26="BYE",(J24),(IF(K24&gt;K26,(J24),(IF(K24&lt;K26,(J26),("?"))))))</f>
        <v>ΔΙΔΑΣΚΑΛΟΥ ΚΩΝ/ΝΟΣ</v>
      </c>
      <c r="M25" s="137"/>
      <c r="N25" s="135"/>
      <c r="O25" s="135"/>
      <c r="P25" s="240"/>
      <c r="Q25" s="135"/>
      <c r="R25" s="135"/>
      <c r="X25" s="255"/>
    </row>
    <row r="26" spans="5:26" ht="15.75" thickBot="1" x14ac:dyDescent="0.3">
      <c r="H26" s="236"/>
      <c r="J26" s="78" t="str">
        <f>"BYE"</f>
        <v>BYE</v>
      </c>
      <c r="K26" s="136"/>
      <c r="L26" s="90"/>
      <c r="M26" s="245"/>
      <c r="N26" s="238"/>
      <c r="O26" s="248"/>
      <c r="P26" s="245"/>
      <c r="S26" s="91"/>
      <c r="X26" s="255"/>
    </row>
    <row r="27" spans="5:26" ht="15.75" thickBot="1" x14ac:dyDescent="0.3">
      <c r="H27" s="236"/>
      <c r="M27" s="245"/>
      <c r="N27" s="238"/>
      <c r="O27" s="238"/>
      <c r="P27" s="245"/>
      <c r="S27" s="91"/>
      <c r="T27" s="4">
        <v>2</v>
      </c>
      <c r="X27" s="255"/>
    </row>
    <row r="28" spans="5:26" ht="15.75" thickBot="1" x14ac:dyDescent="0.3">
      <c r="H28" s="236"/>
      <c r="M28" s="245"/>
      <c r="N28" s="238"/>
      <c r="O28" s="238"/>
      <c r="P28" s="245"/>
      <c r="S28" s="78" t="str">
        <f>IF(L30="BYE",(L25),(IF(M25&gt;M30,(L25),(IF(M25&lt;M30,(L30),("?"))))))</f>
        <v>?</v>
      </c>
      <c r="T28" s="88">
        <v>0</v>
      </c>
      <c r="U28" s="241"/>
      <c r="V28" s="241"/>
      <c r="X28" s="255"/>
    </row>
    <row r="29" spans="5:26" ht="15.75" thickBot="1" x14ac:dyDescent="0.3">
      <c r="H29" s="236"/>
      <c r="I29" s="70" t="s">
        <v>62</v>
      </c>
      <c r="J29" s="78" t="str">
        <f>IF(27&gt;'ΦΑΣΗ ΟΜΙΛΩΝ'!B54,("BYE"),('ΦΑΣΗ ΟΜΙΛΩΝ'!W29))</f>
        <v>ΖΙΩΓΑΣ ΚΩΝ/ΝΟΣ</v>
      </c>
      <c r="K29" s="136"/>
      <c r="M29" s="245"/>
      <c r="N29" s="238"/>
      <c r="O29" s="238"/>
      <c r="P29" s="245"/>
      <c r="S29" s="91"/>
      <c r="W29" s="91"/>
      <c r="X29" s="255"/>
    </row>
    <row r="30" spans="5:26" ht="15.75" thickBot="1" x14ac:dyDescent="0.3">
      <c r="H30" s="236"/>
      <c r="L30" s="78" t="str">
        <f>IF(J31="BYE",(J29),(IF(K29&gt;K31,(J29),(IF(K29&lt;K31,(J31),("?"))))))</f>
        <v>ΖΙΩΓΑΣ ΚΩΝ/ΝΟΣ</v>
      </c>
      <c r="M30" s="137"/>
      <c r="N30" s="239"/>
      <c r="O30" s="135"/>
      <c r="P30" s="240"/>
      <c r="Q30" s="135"/>
      <c r="R30" s="240"/>
      <c r="S30" s="91"/>
      <c r="W30" s="91"/>
      <c r="X30" s="255"/>
    </row>
    <row r="31" spans="5:26" ht="15.75" thickBot="1" x14ac:dyDescent="0.3">
      <c r="E31" s="229"/>
      <c r="F31" s="236"/>
      <c r="H31" s="236"/>
      <c r="J31" s="78" t="str">
        <f>"BYE"</f>
        <v>BYE</v>
      </c>
      <c r="K31" s="137"/>
      <c r="M31" s="246"/>
      <c r="N31" s="246"/>
      <c r="O31" s="248"/>
      <c r="P31" s="245"/>
      <c r="W31" s="91"/>
      <c r="X31" s="255"/>
    </row>
    <row r="32" spans="5:26" ht="15.75" thickBot="1" x14ac:dyDescent="0.3">
      <c r="H32" s="236"/>
      <c r="M32" s="244"/>
      <c r="N32" s="244"/>
      <c r="O32" s="249"/>
      <c r="P32" s="245"/>
      <c r="W32" s="92"/>
      <c r="X32" s="255"/>
    </row>
    <row r="33" spans="8:24" ht="15.75" thickBot="1" x14ac:dyDescent="0.3">
      <c r="H33" s="236"/>
      <c r="M33" s="240"/>
      <c r="N33" s="238"/>
      <c r="O33" s="78" t="str">
        <f>IF(L35="BYE",(L30),(IF(M31&gt;M34,(L30),(IF(M31&lt;M34,(L35),("?"))))))</f>
        <v>?</v>
      </c>
      <c r="P33" s="250"/>
      <c r="Q33" s="237"/>
      <c r="W33" s="78" t="str">
        <f>IF(S38="BYE",(S28),(IF(T28&gt;T38,(S28),(IF(T28&lt;T38,(S38),("?"))))))</f>
        <v>ΖΙΩΓΑΣ ΚΩΝ/ΝΟΣ</v>
      </c>
      <c r="X33" s="250">
        <v>1</v>
      </c>
    </row>
    <row r="34" spans="8:24" ht="15.75" thickBot="1" x14ac:dyDescent="0.3">
      <c r="H34" s="236"/>
      <c r="I34" s="70" t="s">
        <v>66</v>
      </c>
      <c r="J34" s="78" t="str">
        <f>'ΦΑΣΗ ΟΜΙΛΩΝ'!W65</f>
        <v>ΚΟΥΚΑΡΟΥΔΗΣ ΒΑΙΟΣ</v>
      </c>
      <c r="K34" s="135"/>
      <c r="L34" s="252"/>
      <c r="M34" s="135"/>
      <c r="N34" s="240"/>
      <c r="W34" s="90"/>
    </row>
    <row r="35" spans="8:24" ht="15.75" thickBot="1" x14ac:dyDescent="0.3">
      <c r="H35" s="236"/>
      <c r="L35" s="78" t="str">
        <f>IF(J36="BYE",(J34),(IF(K34&gt;K36,(J34),(IF(K34&lt;K36,(J36),("?"))))))</f>
        <v>ΚΟΥΚΑΡΟΥΔΗΣ ΒΑΙΟΣ</v>
      </c>
      <c r="M35" s="136">
        <v>0</v>
      </c>
      <c r="N35" s="135"/>
      <c r="O35" s="135"/>
      <c r="P35" s="135"/>
      <c r="Q35" s="135"/>
      <c r="R35" s="135"/>
      <c r="W35" s="91"/>
    </row>
    <row r="36" spans="8:24" ht="15.75" thickBot="1" x14ac:dyDescent="0.3">
      <c r="H36" s="236"/>
      <c r="J36" s="78" t="str">
        <f>"BYE"</f>
        <v>BYE</v>
      </c>
      <c r="K36" s="136"/>
      <c r="L36" s="90"/>
      <c r="M36" s="246">
        <v>0</v>
      </c>
      <c r="N36" s="256"/>
      <c r="S36" s="91"/>
      <c r="W36" s="91"/>
    </row>
    <row r="37" spans="8:24" ht="15.75" thickBot="1" x14ac:dyDescent="0.3">
      <c r="H37" s="236"/>
      <c r="N37" s="244"/>
      <c r="S37" s="91"/>
      <c r="W37" s="91"/>
    </row>
    <row r="38" spans="8:24" ht="15.75" thickBot="1" x14ac:dyDescent="0.3">
      <c r="H38" s="236"/>
      <c r="N38" s="245"/>
      <c r="S38" s="78" t="str">
        <f>IF(L40="BYE",(L35),(IF(M35&gt;M40,(L35),(IF(M35&lt;M40,(L40),("?"))))))</f>
        <v>ΖΙΩΓΑΣ ΚΩΝ/ΝΟΣ</v>
      </c>
      <c r="T38" s="88">
        <v>2</v>
      </c>
      <c r="U38" s="241"/>
      <c r="V38" s="242"/>
      <c r="W38" s="91"/>
    </row>
    <row r="39" spans="8:24" ht="15.75" thickBot="1" x14ac:dyDescent="0.3">
      <c r="H39" s="236"/>
      <c r="I39" s="70" t="s">
        <v>55</v>
      </c>
      <c r="J39" s="78" t="str">
        <f>'ΦΑΣΗ ΟΜΙΛΩΝ'!W29</f>
        <v>ΖΙΩΓΑΣ ΚΩΝ/ΝΟΣ</v>
      </c>
      <c r="K39" s="136"/>
      <c r="N39" s="245"/>
      <c r="S39" s="91"/>
    </row>
    <row r="40" spans="8:24" ht="15.75" thickBot="1" x14ac:dyDescent="0.3">
      <c r="H40" s="236"/>
      <c r="L40" s="78" t="str">
        <f>IF(J41="BYE",(J39),(IF(K39&gt;K41,(J39),(IF(K39&lt;K41,(J41),("?"))))))</f>
        <v>ΖΙΩΓΑΣ ΚΩΝ/ΝΟΣ</v>
      </c>
      <c r="M40" s="136">
        <v>2</v>
      </c>
      <c r="N40" s="240"/>
      <c r="O40" s="135"/>
      <c r="P40" s="135"/>
      <c r="Q40" s="135"/>
      <c r="R40" s="240"/>
      <c r="S40" s="91"/>
    </row>
    <row r="41" spans="8:24" ht="15.75" thickBot="1" x14ac:dyDescent="0.3">
      <c r="H41" s="236"/>
      <c r="J41" s="78" t="str">
        <f>"BYE"</f>
        <v>BYE</v>
      </c>
      <c r="K41" s="137"/>
      <c r="M41" s="238"/>
      <c r="N41" s="244"/>
      <c r="O41" s="238"/>
    </row>
    <row r="42" spans="8:24" ht="15.75" thickBot="1" x14ac:dyDescent="0.3">
      <c r="H42" s="236"/>
      <c r="M42" s="238"/>
      <c r="N42" s="245"/>
    </row>
    <row r="43" spans="8:24" ht="15.75" thickBot="1" x14ac:dyDescent="0.3">
      <c r="H43" s="236"/>
      <c r="M43" s="238"/>
      <c r="N43" s="238"/>
      <c r="O43" s="78" t="str">
        <f>IF(L50="BYE",(L35),(IF(M36&gt;M49,(L35),(IF(M36&lt;M49,(L50),("?"))))))</f>
        <v>ΦΑΚΑΛΗΣ ΓΕΩΡΓΙΟΣ</v>
      </c>
    </row>
    <row r="44" spans="8:24" ht="15.75" thickBot="1" x14ac:dyDescent="0.3">
      <c r="H44" s="236"/>
      <c r="I44" s="70" t="s">
        <v>53</v>
      </c>
      <c r="J44" s="78" t="str">
        <f>'ΦΑΣΗ ΟΜΙΛΩΝ'!W22</f>
        <v>ΑΝΤΩΝΙΑΔΗΣ ΕΛΕΥΘΕΡΙΟΣ</v>
      </c>
      <c r="K44" s="135"/>
      <c r="L44" s="89"/>
      <c r="M44" s="238"/>
      <c r="N44" s="245"/>
      <c r="O44" s="247"/>
    </row>
    <row r="45" spans="8:24" ht="15.75" thickBot="1" x14ac:dyDescent="0.3">
      <c r="H45" s="236"/>
      <c r="L45" s="78" t="str">
        <f>IF(J46="BYE",(J44),(IF(K44&gt;K46,(J44),(IF(K44&lt;K46,(J46),("?"))))))</f>
        <v>ΑΝΤΩΝΙΑΔΗΣ ΕΛΕΥΘΕΡΙΟΣ</v>
      </c>
      <c r="M45" s="136">
        <v>2</v>
      </c>
      <c r="N45" s="240"/>
      <c r="O45" s="135"/>
      <c r="P45" s="135"/>
      <c r="Q45" s="135"/>
      <c r="R45" s="135"/>
    </row>
    <row r="46" spans="8:24" ht="15.75" thickBot="1" x14ac:dyDescent="0.3">
      <c r="H46" s="236"/>
      <c r="J46" s="78" t="str">
        <f>"BYE"</f>
        <v>BYE</v>
      </c>
      <c r="K46" s="136"/>
      <c r="L46" s="90"/>
      <c r="N46" s="245"/>
      <c r="S46" s="91"/>
    </row>
    <row r="47" spans="8:24" ht="15.75" thickBot="1" x14ac:dyDescent="0.3">
      <c r="H47" s="236"/>
      <c r="N47" s="245"/>
      <c r="S47" s="91"/>
    </row>
    <row r="48" spans="8:24" ht="15.75" thickBot="1" x14ac:dyDescent="0.3">
      <c r="H48" s="236"/>
      <c r="N48" s="245"/>
      <c r="S48" s="78" t="str">
        <f>IF(L50="BYE",(L45),(IF(M45&gt;M50,(L45),(IF(M45&lt;M50,(L50),("?"))))))</f>
        <v>ΑΝΤΩΝΙΑΔΗΣ ΕΛΕΥΘΕΡΙΟΣ</v>
      </c>
      <c r="T48" s="88">
        <v>2</v>
      </c>
      <c r="U48" s="241"/>
      <c r="V48" s="241"/>
    </row>
    <row r="49" spans="5:26" ht="15.75" thickBot="1" x14ac:dyDescent="0.3">
      <c r="H49" s="236"/>
      <c r="I49" s="70" t="s">
        <v>65</v>
      </c>
      <c r="J49" s="78" t="str">
        <f>'ΦΑΣΗ ΟΜΙΛΩΝ'!W64</f>
        <v>ΦΑΚΑΛΗΣ ΓΕΩΡΓΙΟΣ</v>
      </c>
      <c r="K49" s="136"/>
      <c r="M49" s="135">
        <v>2</v>
      </c>
      <c r="N49" s="240"/>
      <c r="S49" s="91"/>
      <c r="W49" s="91"/>
    </row>
    <row r="50" spans="5:26" ht="15.75" thickBot="1" x14ac:dyDescent="0.3">
      <c r="H50" s="236"/>
      <c r="L50" s="78" t="str">
        <f>IF(J51="BYE",(J49),(IF(K49&gt;K51,(J49),(IF(K49&lt;K51,(J51),("?"))))))</f>
        <v>ΦΑΚΑΛΗΣ ΓΕΩΡΓΙΟΣ</v>
      </c>
      <c r="M50" s="136">
        <v>1</v>
      </c>
      <c r="N50" s="135"/>
      <c r="O50" s="135"/>
      <c r="P50" s="135"/>
      <c r="Q50" s="135"/>
      <c r="R50" s="240"/>
      <c r="S50" s="91"/>
      <c r="W50" s="91"/>
    </row>
    <row r="51" spans="5:26" ht="15.75" thickBot="1" x14ac:dyDescent="0.3">
      <c r="H51" s="236"/>
      <c r="J51" s="78" t="str">
        <f>"BYE"</f>
        <v>BYE</v>
      </c>
      <c r="K51" s="137"/>
      <c r="M51" s="246"/>
      <c r="N51" s="238"/>
      <c r="O51" s="238"/>
      <c r="P51" s="238"/>
      <c r="Q51" s="238"/>
      <c r="W51" s="91"/>
    </row>
    <row r="52" spans="5:26" ht="15.75" thickBot="1" x14ac:dyDescent="0.3">
      <c r="E52" s="229"/>
      <c r="F52" s="236"/>
      <c r="H52" s="236"/>
      <c r="M52" s="238"/>
      <c r="N52" s="244"/>
      <c r="W52" s="92"/>
    </row>
    <row r="53" spans="5:26" ht="15.75" thickBot="1" x14ac:dyDescent="0.3">
      <c r="H53" s="236"/>
      <c r="M53" s="238"/>
      <c r="N53" s="238"/>
      <c r="O53" s="78" t="str">
        <f>IF(L55="BYE",(L50),(IF(M51&gt;M54,(L50),(IF(M51&lt;M54,(L55),("?"))))))</f>
        <v>?</v>
      </c>
      <c r="P53" s="88"/>
      <c r="Q53" s="237"/>
      <c r="W53" s="78" t="str">
        <f>IF(S58="BYE",(S48),(IF(T48&gt;T58,(S48),(IF(T48&lt;T58,(S58),("?"))))))</f>
        <v>ΑΝΤΩΝΙΑΔΗΣ ΕΛΕΥΘΕΡΙΟΣ</v>
      </c>
      <c r="X53" s="88">
        <v>2</v>
      </c>
    </row>
    <row r="54" spans="5:26" ht="15.75" thickBot="1" x14ac:dyDescent="0.3">
      <c r="H54" s="236"/>
      <c r="I54" s="70" t="s">
        <v>59</v>
      </c>
      <c r="J54" s="78" t="str">
        <f>'ΦΑΣΗ ΟΜΙΛΩΝ'!W43</f>
        <v>ΚΑΛΥΒΑΣ ΠΕΤΡΟΣ</v>
      </c>
      <c r="K54" s="135"/>
      <c r="L54" s="89"/>
      <c r="M54" s="135"/>
      <c r="N54" s="240"/>
      <c r="O54" s="247"/>
      <c r="P54" s="245"/>
      <c r="W54" s="90"/>
      <c r="X54" s="254"/>
    </row>
    <row r="55" spans="5:26" ht="15.75" thickBot="1" x14ac:dyDescent="0.3">
      <c r="H55" s="236"/>
      <c r="L55" s="78" t="str">
        <f>IF(J56="BYE",(J54),(IF(K54&gt;K56,(J54),(IF(K54&lt;K56,(J56),("?"))))))</f>
        <v>ΚΑΛΥΒΑΣ ΠΕΤΡΟΣ</v>
      </c>
      <c r="M55" s="136"/>
      <c r="N55" s="135"/>
      <c r="O55" s="135"/>
      <c r="P55" s="240"/>
      <c r="Q55" s="135"/>
      <c r="R55" s="135"/>
      <c r="W55" s="91"/>
      <c r="X55" s="255"/>
    </row>
    <row r="56" spans="5:26" ht="15.75" thickBot="1" x14ac:dyDescent="0.3">
      <c r="H56" s="236"/>
      <c r="J56" s="78" t="str">
        <f>"BYE"</f>
        <v>BYE</v>
      </c>
      <c r="K56" s="136"/>
      <c r="L56" s="90"/>
      <c r="M56" s="251"/>
      <c r="N56" s="248"/>
      <c r="O56" s="248"/>
      <c r="P56" s="245"/>
      <c r="S56" s="91"/>
      <c r="W56" s="91"/>
      <c r="X56" s="255"/>
    </row>
    <row r="57" spans="5:26" ht="15.75" thickBot="1" x14ac:dyDescent="0.3">
      <c r="H57" s="236"/>
      <c r="M57" s="239"/>
      <c r="N57" s="238"/>
      <c r="O57" s="238"/>
      <c r="P57" s="245"/>
      <c r="S57" s="91"/>
      <c r="W57" s="91"/>
      <c r="X57" s="255"/>
    </row>
    <row r="58" spans="5:26" ht="15.75" thickBot="1" x14ac:dyDescent="0.3">
      <c r="H58" s="236"/>
      <c r="M58" s="244"/>
      <c r="N58" s="238"/>
      <c r="O58" s="238"/>
      <c r="P58" s="245"/>
      <c r="S58" s="78" t="str">
        <f>IF(L60="BYE",(L55),(IF(M55&gt;M60,(L55),(IF(M55&lt;M60,(L60),("?"))))))</f>
        <v>ΚΑΛΥΒΑΣ ΠΕΤΡΟΣ</v>
      </c>
      <c r="T58" s="88">
        <v>0</v>
      </c>
      <c r="U58" s="241"/>
      <c r="V58" s="242"/>
      <c r="W58" s="91"/>
      <c r="X58" s="255"/>
    </row>
    <row r="59" spans="5:26" ht="15.75" thickBot="1" x14ac:dyDescent="0.3">
      <c r="H59" s="236"/>
      <c r="I59" s="70" t="s">
        <v>58</v>
      </c>
      <c r="J59" s="78" t="str">
        <f>IF(27&gt;'ΦΑΣΗ ΟΜΙΛΩΝ'!B84,("BYE"),('ΦΑΣΗ ΟΜΙΛΩΝ'!W59))</f>
        <v>BYE</v>
      </c>
      <c r="K59" s="136"/>
      <c r="M59" s="245"/>
      <c r="N59" s="238"/>
      <c r="O59" s="238"/>
      <c r="P59" s="245"/>
      <c r="S59" s="91"/>
      <c r="T59" s="4">
        <v>2</v>
      </c>
      <c r="X59" s="255"/>
    </row>
    <row r="60" spans="5:26" ht="15.75" thickBot="1" x14ac:dyDescent="0.3">
      <c r="H60" s="236"/>
      <c r="L60" s="78" t="str">
        <f>IF(J61="BYE",(J59),(IF(K59&gt;K61,(J59),(IF(K59&lt;K61,(J61),("?"))))))</f>
        <v>BYE</v>
      </c>
      <c r="M60" s="137"/>
      <c r="N60" s="135"/>
      <c r="O60" s="135"/>
      <c r="P60" s="240"/>
      <c r="Q60" s="135"/>
      <c r="R60" s="240"/>
      <c r="S60" s="91"/>
      <c r="X60" s="255"/>
    </row>
    <row r="61" spans="5:26" ht="15.75" thickBot="1" x14ac:dyDescent="0.3">
      <c r="H61" s="236"/>
      <c r="J61" s="78" t="str">
        <f>IF(27&gt;'ΦΑΣΗ ΟΜΙΛΩΝ'!B86,("BYE"),('ΦΑΣΗ ΟΜΙΛΩΝ'!W61))</f>
        <v>BYE</v>
      </c>
      <c r="K61" s="137"/>
      <c r="M61" s="245"/>
      <c r="N61" s="238"/>
      <c r="O61" s="248"/>
      <c r="P61" s="245"/>
      <c r="X61" s="255"/>
    </row>
    <row r="62" spans="5:26" ht="15.75" thickBot="1" x14ac:dyDescent="0.3">
      <c r="H62" s="236"/>
      <c r="M62" s="245"/>
      <c r="N62" s="238"/>
      <c r="O62" s="238"/>
      <c r="P62" s="245"/>
      <c r="X62" s="237"/>
      <c r="Y62" s="78" t="str">
        <f>IF(W73="BYE",(W53),(IF(X53&gt;X73,(W53),(IF(X53&lt;X73,(W73),("?"))))))</f>
        <v>ΑΝΤΩΝΙΑΔΗΣ ΕΛΕΥΘΕΡΙΟΣ</v>
      </c>
      <c r="Z62">
        <v>2</v>
      </c>
    </row>
    <row r="63" spans="5:26" ht="15.75" thickBot="1" x14ac:dyDescent="0.3">
      <c r="H63" s="236"/>
      <c r="N63" s="78" t="str">
        <f>IF(L75="BYE",(L55),(IF(M57&gt;M73,(L55),(IF(M57&lt;M73,(L75),("?"))))))</f>
        <v>ΚΑΛΥΒΑΣ ΠΕΤΡΟΣ</v>
      </c>
      <c r="O63" s="253"/>
      <c r="P63" s="238"/>
      <c r="Q63" s="78" t="str">
        <f>IF(O73="BYE",(O53),(IF(P53&gt;P73,(O53),(IF(P53&lt;P73,(O73),("?"))))))</f>
        <v>?</v>
      </c>
      <c r="U63" s="78" t="str">
        <f>IF(S78="BYE",(S58),(IF(T59&gt;T77,(S58),(IF(T59&lt;T77,(S78),("?"))))))</f>
        <v>ΚΑΛΥΒΑΣ ΠΕΤΡΟΣ</v>
      </c>
      <c r="X63" s="255"/>
    </row>
    <row r="64" spans="5:26" ht="15.75" thickBot="1" x14ac:dyDescent="0.3">
      <c r="H64" s="236"/>
      <c r="I64" s="70" t="s">
        <v>64</v>
      </c>
      <c r="J64" s="78" t="str">
        <f>IF(27&gt;'ΦΑΣΗ ΟΜΙΛΩΝ'!B89,("BYE"),('ΦΑΣΗ ΟΜΙΛΩΝ'!W64))</f>
        <v>BYE</v>
      </c>
      <c r="K64" s="135"/>
      <c r="L64" s="89"/>
      <c r="M64" s="245"/>
      <c r="N64" s="238"/>
      <c r="O64" s="238"/>
      <c r="P64" s="245"/>
      <c r="X64" s="255"/>
    </row>
    <row r="65" spans="5:24" ht="15.75" thickBot="1" x14ac:dyDescent="0.3">
      <c r="L65" s="78" t="str">
        <f>IF(J66="BYE",(J64),(IF(K64&gt;K66,(J64),(IF(K64&lt;K66,(J66),("?"))))))</f>
        <v>BYE</v>
      </c>
      <c r="M65" s="137"/>
      <c r="N65" s="135"/>
      <c r="O65" s="135"/>
      <c r="P65" s="240"/>
      <c r="Q65" s="135"/>
      <c r="R65" s="135"/>
      <c r="X65" s="255"/>
    </row>
    <row r="66" spans="5:24" ht="15.75" thickBot="1" x14ac:dyDescent="0.3">
      <c r="J66" s="78" t="str">
        <f>"BYE"</f>
        <v>BYE</v>
      </c>
      <c r="K66" s="136"/>
      <c r="L66" s="90"/>
      <c r="M66" s="245"/>
      <c r="N66" s="238"/>
      <c r="O66" s="248"/>
      <c r="P66" s="245"/>
      <c r="S66" s="91"/>
      <c r="X66" s="255"/>
    </row>
    <row r="67" spans="5:24" ht="15.75" thickBot="1" x14ac:dyDescent="0.3">
      <c r="M67" s="245"/>
      <c r="N67" s="238"/>
      <c r="O67" s="238"/>
      <c r="P67" s="245"/>
      <c r="S67" s="91"/>
      <c r="X67" s="255"/>
    </row>
    <row r="68" spans="5:24" ht="15.75" thickBot="1" x14ac:dyDescent="0.3">
      <c r="M68" s="245"/>
      <c r="N68" s="238"/>
      <c r="O68" s="238"/>
      <c r="P68" s="245"/>
      <c r="S68" s="78" t="str">
        <f>IF(L65="BYE",(L70),(IF(M65&gt;M70,(L65),(IF(M65&lt;M70,(L70),("?"))))))</f>
        <v>ΑΝΑΣΤΑΣΙΑΔΗΣ ΒΕΝΙΑΜΙΝ</v>
      </c>
      <c r="T68" s="88">
        <v>2</v>
      </c>
      <c r="U68" s="241"/>
      <c r="V68" s="241"/>
      <c r="X68" s="255"/>
    </row>
    <row r="69" spans="5:24" ht="15.75" thickBot="1" x14ac:dyDescent="0.3">
      <c r="H69" s="236"/>
      <c r="I69" s="70" t="s">
        <v>61</v>
      </c>
      <c r="J69" s="78" t="str">
        <f>'ΦΑΣΗ ΟΜΙΛΩΝ'!W50</f>
        <v>ΑΝΑΣΤΑΣΙΑΔΗΣ ΒΕΝΙΑΜΙΝ</v>
      </c>
      <c r="K69" s="136"/>
      <c r="M69" s="245"/>
      <c r="N69" s="238"/>
      <c r="O69" s="238"/>
      <c r="P69" s="245"/>
      <c r="S69" s="91"/>
      <c r="W69" s="91"/>
      <c r="X69" s="255"/>
    </row>
    <row r="70" spans="5:24" ht="15.75" thickBot="1" x14ac:dyDescent="0.3">
      <c r="L70" s="78" t="str">
        <f>IF(J71="BYE",(J69),(IF(K69&gt;K71,(J69),(IF(K69&lt;K71,(J71),("?"))))))</f>
        <v>ΑΝΑΣΤΑΣΙΑΔΗΣ ΒΕΝΙΑΜΙΝ</v>
      </c>
      <c r="M70" s="137"/>
      <c r="N70" s="239"/>
      <c r="O70" s="135"/>
      <c r="P70" s="240"/>
      <c r="Q70" s="135"/>
      <c r="R70" s="240"/>
      <c r="S70" s="91"/>
      <c r="W70" s="91"/>
      <c r="X70" s="255"/>
    </row>
    <row r="71" spans="5:24" ht="15.75" thickBot="1" x14ac:dyDescent="0.3">
      <c r="E71" s="229"/>
      <c r="F71" s="236"/>
      <c r="J71" s="78" t="str">
        <f>"BYE"</f>
        <v>BYE</v>
      </c>
      <c r="K71" s="137"/>
      <c r="M71" s="246"/>
      <c r="N71" s="246"/>
      <c r="O71" s="248"/>
      <c r="P71" s="245"/>
      <c r="W71" s="91"/>
      <c r="X71" s="255"/>
    </row>
    <row r="72" spans="5:24" ht="15.75" thickBot="1" x14ac:dyDescent="0.3">
      <c r="M72" s="244"/>
      <c r="N72" s="244"/>
      <c r="O72" s="249"/>
      <c r="P72" s="245"/>
      <c r="W72" s="92"/>
      <c r="X72" s="255"/>
    </row>
    <row r="73" spans="5:24" ht="15.75" thickBot="1" x14ac:dyDescent="0.3">
      <c r="M73" s="240"/>
      <c r="N73" s="238"/>
      <c r="O73" s="78" t="str">
        <f>IF(L75="BYE",(L70),(IF(M71&gt;M74,(L70),(IF(M71&lt;M74,(L75),("?"))))))</f>
        <v>ΑΝΑΣΤΑΣΙΑΔΗΣ ΒΕΝΙΑΜΙΝ</v>
      </c>
      <c r="P73" s="250"/>
      <c r="Q73" s="237"/>
      <c r="W73" s="78" t="str">
        <f>IF(S78="BYE",(S68),(IF(T68&gt;T78,(S68),(IF(T68&lt;T78,(S78),("?"))))))</f>
        <v>ΑΝΑΣΤΑΣΙΑΔΗΣ ΒΕΝΙΑΜΙΝ</v>
      </c>
      <c r="X73" s="250">
        <v>0</v>
      </c>
    </row>
    <row r="74" spans="5:24" ht="15.75" thickBot="1" x14ac:dyDescent="0.3">
      <c r="I74" s="70" t="s">
        <v>56</v>
      </c>
      <c r="J74" s="78" t="str">
        <f>IF(27&gt;'ΦΑΣΗ ΟΜΙΛΩΝ'!B99,("BYE"),('ΦΑΣΗ ΟΜΙΛΩΝ'!W74))</f>
        <v>BYE</v>
      </c>
      <c r="K74" s="135"/>
      <c r="L74" s="252"/>
      <c r="M74" s="135"/>
      <c r="N74" s="240"/>
      <c r="W74" s="90"/>
    </row>
    <row r="75" spans="5:24" ht="15.75" thickBot="1" x14ac:dyDescent="0.3">
      <c r="H75" s="229" t="s">
        <v>105</v>
      </c>
      <c r="L75" s="78" t="str">
        <f>IF(J76="BYE",(J74),(IF(K74&gt;K76,(J74),(IF(K74&lt;K76,(J76),("?"))))))</f>
        <v>BYE</v>
      </c>
      <c r="M75" s="136"/>
      <c r="N75" s="135"/>
      <c r="O75" s="135"/>
      <c r="P75" s="135"/>
      <c r="Q75" s="135"/>
      <c r="R75" s="135"/>
      <c r="W75" s="91"/>
    </row>
    <row r="76" spans="5:24" ht="15.75" thickBot="1" x14ac:dyDescent="0.3">
      <c r="I76" s="70" t="s">
        <v>50</v>
      </c>
      <c r="J76" s="78" t="str">
        <f>IF(27&gt;'ΦΑΣΗ ΟΜΙΛΩΝ'!B101,("BYE"),('ΦΑΣΗ ΟΜΙΛΩΝ'!W76))</f>
        <v>BYE</v>
      </c>
      <c r="K76" s="136"/>
      <c r="L76" s="90"/>
      <c r="S76" s="91"/>
      <c r="W76" s="91"/>
    </row>
    <row r="77" spans="5:24" ht="15.75" thickBot="1" x14ac:dyDescent="0.3">
      <c r="S77" s="91"/>
      <c r="T77" s="4">
        <v>0</v>
      </c>
      <c r="W77" s="91"/>
    </row>
    <row r="78" spans="5:24" ht="15.75" thickBot="1" x14ac:dyDescent="0.3">
      <c r="S78" s="78" t="str">
        <f>IF(L75="BYE",(L80),(IF(M75&gt;M80,(L75),(IF(M75&lt;M80,(L80),("?"))))))</f>
        <v>ΛΙΟΓΑΣ ΚΩΝ/ΝΟΣ</v>
      </c>
      <c r="T78" s="88">
        <v>1</v>
      </c>
      <c r="U78" s="241"/>
      <c r="V78" s="242"/>
      <c r="W78" s="91"/>
    </row>
    <row r="79" spans="5:24" ht="15.75" thickBot="1" x14ac:dyDescent="0.3">
      <c r="I79" s="70" t="s">
        <v>51</v>
      </c>
      <c r="J79" s="78" t="str">
        <f>'ΦΑΣΗ ΟΜΙΛΩΝ'!W15</f>
        <v>ΛΙΟΓΑΣ ΚΩΝ/ΝΟΣ</v>
      </c>
      <c r="K79" s="136"/>
      <c r="S79" s="91"/>
    </row>
    <row r="80" spans="5:24" ht="15.75" thickBot="1" x14ac:dyDescent="0.3">
      <c r="L80" s="78" t="str">
        <f>IF(J81="BYE",(J79),(IF(K79&gt;K81,(J79),(IF(K79&lt;K81,(J81),("?"))))))</f>
        <v>ΛΙΟΓΑΣ ΚΩΝ/ΝΟΣ</v>
      </c>
      <c r="M80" s="136"/>
      <c r="N80" s="135"/>
      <c r="O80" s="135"/>
      <c r="P80" s="135"/>
      <c r="Q80" s="135"/>
      <c r="R80" s="240"/>
      <c r="S80" s="91"/>
    </row>
    <row r="81" spans="10:11" ht="15.75" thickBot="1" x14ac:dyDescent="0.3">
      <c r="J81" s="78" t="str">
        <f>"BYE"</f>
        <v>BYE</v>
      </c>
      <c r="K81" s="1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Καθορισμένες περιοχές</vt:lpstr>
      </vt:variant>
      <vt:variant>
        <vt:i4>3</vt:i4>
      </vt:variant>
    </vt:vector>
  </HeadingPairs>
  <TitlesOfParts>
    <vt:vector size="14" baseType="lpstr">
      <vt:lpstr>ΦΑΣΗ ΟΜΙΛΩΝ</vt:lpstr>
      <vt:lpstr>Φ.Α.-A+Β</vt:lpstr>
      <vt:lpstr>Φ.Α.-Γ+Δ</vt:lpstr>
      <vt:lpstr>Φ.Α.-Ε+Ζ</vt:lpstr>
      <vt:lpstr>Φ.Α.-ΣΤ+Η</vt:lpstr>
      <vt:lpstr>Φ.Α.-Θ</vt:lpstr>
      <vt:lpstr>ΠΡΟΚΡΙΜΑΤΙΚΑ 1-18</vt:lpstr>
      <vt:lpstr>Φ.Α. ΠΡΟΚΡ.</vt:lpstr>
      <vt:lpstr>ΔΙΑΒΑΘΜΙΣΗ 19-28</vt:lpstr>
      <vt:lpstr>ΔΙΑΒΑΘΜΙΣΗ 13-19</vt:lpstr>
      <vt:lpstr>Φ.Α.-ΔΙΑΒΑΘ.</vt:lpstr>
      <vt:lpstr>'Φ.Α. ΠΡΟΚΡ.'!Print_Area</vt:lpstr>
      <vt:lpstr>'Φ.Α.-A+Β'!Print_Area</vt:lpstr>
      <vt:lpstr>'Φ.Α.-ΔΙΑΒΑΘ.'!Print_Area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2025-04-06T19:00:55Z</dcterms:modified>
</cp:coreProperties>
</file>