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oc\Top Mentor _ Master in Data Science\Assignments _ 07-01-2024\"/>
    </mc:Choice>
  </mc:AlternateContent>
  <xr:revisionPtr revIDLastSave="0" documentId="13_ncr:1_{5DE237F6-76B9-4863-B2C7-DF28B96DEE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G39" i="1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<sst xmlns="http://schemas.openxmlformats.org/spreadsheetml/2006/main" count="825" uniqueCount="73">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</sst>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8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quotePrefix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pane ySplit="1" topLeftCell="A29" activePane="bottomLeft" state="frozen"/>
      <selection activeCell="C1" sqref="C1"/>
      <selection pane="bottomLeft" activeCell="F45" sqref="F4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7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7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7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7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7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7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7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3" t="s">
        <v>41</v>
      </c>
      <c r="G23" s="1" t="s">
        <v>19</v>
      </c>
    </row>
    <row r="24" spans="1:7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7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7" x14ac:dyDescent="0.3">
      <c r="E27" s="15" t="s">
        <v>71</v>
      </c>
      <c r="F27" s="20" t="s">
        <v>72</v>
      </c>
    </row>
    <row r="28" spans="1:7" x14ac:dyDescent="0.3">
      <c r="F28" s="2"/>
    </row>
    <row r="29" spans="1:7" ht="15.6" x14ac:dyDescent="0.3">
      <c r="E29" s="14" t="s">
        <v>31</v>
      </c>
      <c r="F29">
        <f>COUNTIF(G2:G25,"Boston")</f>
        <v>4</v>
      </c>
    </row>
    <row r="30" spans="1:7" ht="15.6" x14ac:dyDescent="0.3">
      <c r="E30" s="14" t="s">
        <v>32</v>
      </c>
      <c r="F30">
        <f>COUNTIF(D2:D25,"microwave")</f>
        <v>5</v>
      </c>
    </row>
    <row r="31" spans="1:7" ht="15.6" x14ac:dyDescent="0.3">
      <c r="E31" s="14" t="s">
        <v>33</v>
      </c>
      <c r="F31">
        <f>COUNTIF(F2:F25,"truck 3")</f>
        <v>8</v>
      </c>
    </row>
    <row r="32" spans="1:7" ht="15.6" x14ac:dyDescent="0.3">
      <c r="E32" s="14" t="s">
        <v>34</v>
      </c>
      <c r="F32">
        <f>COUNTIF(C2:C25,"Peter White")</f>
        <v>6</v>
      </c>
    </row>
    <row r="33" spans="5:7" ht="15.6" x14ac:dyDescent="0.3">
      <c r="E33" s="14" t="s">
        <v>26</v>
      </c>
      <c r="F33">
        <f>COUNTIF(E2:E25,"&lt;20")</f>
        <v>9</v>
      </c>
    </row>
    <row r="34" spans="5:7" ht="15.6" x14ac:dyDescent="0.3">
      <c r="E34" s="14"/>
    </row>
    <row r="35" spans="5:7" ht="15.6" x14ac:dyDescent="0.3">
      <c r="E35" s="14"/>
      <c r="F35" s="2"/>
    </row>
    <row r="36" spans="5:7" ht="15.6" x14ac:dyDescent="0.3">
      <c r="E36" s="14" t="s">
        <v>23</v>
      </c>
      <c r="F36">
        <f>SUMIFS(E2:E25,D2:D25,"refrigerator")</f>
        <v>105</v>
      </c>
    </row>
    <row r="37" spans="5:7" ht="15.6" x14ac:dyDescent="0.3">
      <c r="E37" s="14" t="s">
        <v>24</v>
      </c>
      <c r="F37">
        <f>SUMIFS(E2:E25,D2:D25,"washing machine")</f>
        <v>164</v>
      </c>
    </row>
    <row r="38" spans="5:7" ht="15.6" x14ac:dyDescent="0.3">
      <c r="E38" s="14" t="s">
        <v>30</v>
      </c>
      <c r="F38">
        <f>SUMIFS(E2:E25,F2:F25,"truck 4")</f>
        <v>156</v>
      </c>
    </row>
    <row r="39" spans="5:7" ht="15.6" x14ac:dyDescent="0.3">
      <c r="E39" s="14" t="s">
        <v>40</v>
      </c>
      <c r="F39" s="21">
        <f>SUMIF(F3:F26,"&lt;&gt;airplane",E3:E26)</f>
        <v>486</v>
      </c>
      <c r="G39">
        <f>SUM(E2:E25)-SUMIF(F2:F25,"airplane",E2:E25)</f>
        <v>511</v>
      </c>
    </row>
    <row r="40" spans="5:7" ht="15.6" x14ac:dyDescent="0.3">
      <c r="E40" s="14"/>
    </row>
    <row r="41" spans="5:7" ht="15.6" x14ac:dyDescent="0.3">
      <c r="E41" s="14"/>
      <c r="F41" s="2"/>
    </row>
    <row r="42" spans="5:7" ht="15.6" x14ac:dyDescent="0.3">
      <c r="E42" s="14" t="s">
        <v>35</v>
      </c>
      <c r="F42">
        <f>COUNTIFS(G2:G25,"Boston",D2:D25,"microwave")</f>
        <v>2</v>
      </c>
    </row>
    <row r="43" spans="5:7" ht="15.6" x14ac:dyDescent="0.3">
      <c r="E43" s="14" t="s">
        <v>36</v>
      </c>
      <c r="F43">
        <f>COUNTIFS(C2:C25,"Peter White",F2:F25,"truck 1")</f>
        <v>2</v>
      </c>
    </row>
    <row r="44" spans="5:7" ht="15.6" x14ac:dyDescent="0.3">
      <c r="E44" s="14" t="s">
        <v>37</v>
      </c>
      <c r="F44">
        <f>COUNTIFS(G2:G25,"Boston",B2:B25,"&gt;03-02-2013")</f>
        <v>2</v>
      </c>
    </row>
    <row r="45" spans="5:7" ht="15.6" x14ac:dyDescent="0.3">
      <c r="E45" s="14" t="s">
        <v>38</v>
      </c>
      <c r="F45">
        <f>COUNTIFS(B2:B25,"&gt;=03-02-2013",B2:B25,"&lt;=06-02-2013")</f>
        <v>14</v>
      </c>
    </row>
    <row r="46" spans="5:7" ht="15.6" x14ac:dyDescent="0.3">
      <c r="E46" s="14"/>
      <c r="F46" s="2"/>
    </row>
    <row r="47" spans="5:7" ht="15.6" x14ac:dyDescent="0.3">
      <c r="E47" s="14" t="s">
        <v>27</v>
      </c>
      <c r="F47">
        <f>SUMIFS(E2:E25,G2:G25,"NY")</f>
        <v>131</v>
      </c>
    </row>
    <row r="48" spans="5:7" ht="15.6" x14ac:dyDescent="0.3">
      <c r="E48" s="14" t="s">
        <v>29</v>
      </c>
      <c r="F48">
        <f>SUMIFS(E2:E25,F2:F25,"truck 1")</f>
        <v>118</v>
      </c>
    </row>
    <row r="49" spans="5:6" ht="15.6" x14ac:dyDescent="0.3">
      <c r="E49" s="14" t="s">
        <v>39</v>
      </c>
      <c r="F49">
        <f>SUMIFS(E2:E25,B2:B25,"&gt;=03-02-2013",B2:B25,"&lt;=06-02-2013")</f>
        <v>309</v>
      </c>
    </row>
    <row r="50" spans="5:6" ht="15.6" x14ac:dyDescent="0.3">
      <c r="E50" s="14"/>
    </row>
    <row r="51" spans="5:6" ht="15.6" x14ac:dyDescent="0.3">
      <c r="E51" s="14"/>
    </row>
    <row r="52" spans="5:6" ht="15.6" x14ac:dyDescent="0.3">
      <c r="E52" s="14" t="s">
        <v>28</v>
      </c>
      <c r="F52">
        <f>SUMIFS(E2:E25,G2:G25,"NY")+SUMIFS(E2:E25,G2:G25,"Baltimore")+SUMIFS(E2:E25,G2:G25,"Philadelphia")</f>
        <v>386</v>
      </c>
    </row>
  </sheetData>
  <autoFilter ref="A1:H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abSelected="1" workbookViewId="0">
      <selection activeCell="G9" sqref="G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7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7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7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D5" si="2">COUNTIFS($B$16:$B$241,A3,$D$16:$D$241,"cash")</f>
        <v>31</v>
      </c>
      <c r="E3" s="1">
        <f t="shared" ref="E3:E5" si="3">COUNTIFS($B$16:$B$241,A3,$D$16:$D$241,"credit card")</f>
        <v>15</v>
      </c>
      <c r="F3" s="1">
        <f t="shared" ref="F3:F5" si="4">SUMIFS($E$16:$E$241,$B$16:$B$241,A3,$D$16:$D$241,"cash")</f>
        <v>1350</v>
      </c>
    </row>
    <row r="4" spans="1:7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7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7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7" x14ac:dyDescent="0.3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SUMIFS($E$16:$E$241,$B$16:$B$241,"Shaving",$C$16:$C$241,A9,$A$16:$A$241,"&gt;=10-05-2013",$A$16:$A$241,"&lt;=20-05-2013")</f>
        <v>31</v>
      </c>
      <c r="G9" s="23"/>
    </row>
    <row r="10" spans="1:7" x14ac:dyDescent="0.3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SUMIFS($E$16:$E$241,$B$16:$B$241,"Shaving",$C$16:$C$241,A10,$A$16:$A$241,"&gt;=10-05-2013",$A$16:$A$241,"&lt;=20-05-2013")</f>
        <v>24</v>
      </c>
    </row>
    <row r="11" spans="1:7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7" x14ac:dyDescent="0.3">
      <c r="B12" s="13"/>
    </row>
    <row r="13" spans="1:7" x14ac:dyDescent="0.3">
      <c r="B13" s="13"/>
    </row>
    <row r="14" spans="1:7" x14ac:dyDescent="0.3">
      <c r="A14" s="22" t="s">
        <v>61</v>
      </c>
      <c r="B14" s="22"/>
      <c r="C14" s="22"/>
      <c r="D14" s="22"/>
      <c r="E14" s="22"/>
    </row>
    <row r="15" spans="1:7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7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Dilip Rathod</cp:lastModifiedBy>
  <dcterms:created xsi:type="dcterms:W3CDTF">2013-06-05T17:23:06Z</dcterms:created>
  <dcterms:modified xsi:type="dcterms:W3CDTF">2024-01-13T07:54:42Z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