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defaultThemeVersion="166925"/>
  <mc:AlternateContent xmlns:mc="http://schemas.openxmlformats.org/markup-compatibility/2006">
    <mc:Choice Requires="x15">
      <x15ac:absPath xmlns:x15ac="http://schemas.microsoft.com/office/spreadsheetml/2010/11/ac" url="D:\Daniel\GitRepos\CHC-identification_tool\"/>
    </mc:Choice>
  </mc:AlternateContent>
  <xr:revisionPtr revIDLastSave="0" documentId="13_ncr:1_{8542AB3F-C6B3-4F6F-8894-BFD09C81FE70}" xr6:coauthVersionLast="47" xr6:coauthVersionMax="47" xr10:uidLastSave="{00000000-0000-0000-0000-000000000000}"/>
  <bookViews>
    <workbookView xWindow="-120" yWindow="-120" windowWidth="29040" windowHeight="1572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2" l="1"/>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G10" i="2"/>
  <c r="B16" i="2"/>
  <c r="B9" i="2"/>
  <c r="B17" i="2"/>
  <c r="F3" i="2"/>
  <c r="B18" i="2"/>
  <c r="B10" i="2"/>
  <c r="B11" i="2"/>
  <c r="B12" i="2"/>
  <c r="B13" i="2"/>
  <c r="B14" i="2"/>
  <c r="B15"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 i="1"/>
  <c r="F20" i="1"/>
  <c r="F18" i="1"/>
  <c r="F16" i="1"/>
  <c r="P22" i="1"/>
  <c r="N22" i="1"/>
  <c r="L22" i="1"/>
  <c r="J22" i="1"/>
  <c r="H22" i="1"/>
  <c r="F22" i="1"/>
  <c r="P20" i="1"/>
  <c r="N20" i="1"/>
  <c r="L20" i="1"/>
  <c r="J20" i="1"/>
  <c r="H20" i="1"/>
  <c r="P18" i="1"/>
  <c r="N18" i="1"/>
  <c r="L18" i="1"/>
  <c r="J18" i="1"/>
  <c r="H18" i="1"/>
  <c r="P16" i="1"/>
  <c r="N16" i="1"/>
  <c r="L16" i="1"/>
  <c r="J16" i="1"/>
  <c r="H16" i="1"/>
  <c r="C9" i="2" l="1"/>
  <c r="C24" i="2"/>
  <c r="C16" i="2"/>
  <c r="C8" i="2"/>
  <c r="C40" i="2"/>
  <c r="C32" i="2"/>
  <c r="C47" i="2"/>
  <c r="C39" i="2"/>
  <c r="C31" i="2"/>
  <c r="C23" i="2"/>
  <c r="C15" i="2"/>
  <c r="C46" i="2"/>
  <c r="C38" i="2"/>
  <c r="C30" i="2"/>
  <c r="C22" i="2"/>
  <c r="C14" i="2"/>
  <c r="C45" i="2"/>
  <c r="C37" i="2"/>
  <c r="C29" i="2"/>
  <c r="C21" i="2"/>
  <c r="C13" i="2"/>
  <c r="C44" i="2"/>
  <c r="C36" i="2"/>
  <c r="C28" i="2"/>
  <c r="C20" i="2"/>
  <c r="C12" i="2"/>
  <c r="C43" i="2"/>
  <c r="C35" i="2"/>
  <c r="C27" i="2"/>
  <c r="C19" i="2"/>
  <c r="C11" i="2"/>
  <c r="C42" i="2"/>
  <c r="C34" i="2"/>
  <c r="C26" i="2"/>
  <c r="C18" i="2"/>
  <c r="C10" i="2"/>
  <c r="F4" i="2"/>
  <c r="C41" i="2"/>
  <c r="C33" i="2"/>
  <c r="C25" i="2"/>
  <c r="C17" i="2"/>
  <c r="D5" i="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5" i="1"/>
  <c r="F16" i="2" l="1"/>
  <c r="G12" i="2"/>
  <c r="F9" i="2"/>
  <c r="F17" i="2"/>
  <c r="F25" i="2"/>
  <c r="F33" i="2"/>
  <c r="F41" i="2"/>
  <c r="F47" i="2"/>
  <c r="F10" i="2"/>
  <c r="F18" i="2"/>
  <c r="F26" i="2"/>
  <c r="F34" i="2"/>
  <c r="F42" i="2"/>
  <c r="F39" i="2"/>
  <c r="F11" i="2"/>
  <c r="F19" i="2"/>
  <c r="F27" i="2"/>
  <c r="F35" i="2"/>
  <c r="F43" i="2"/>
  <c r="F12" i="2"/>
  <c r="F20" i="2"/>
  <c r="F28" i="2"/>
  <c r="F36" i="2"/>
  <c r="F44" i="2"/>
  <c r="F31" i="2"/>
  <c r="F13" i="2"/>
  <c r="F21" i="2"/>
  <c r="F29" i="2"/>
  <c r="F37" i="2"/>
  <c r="F45" i="2"/>
  <c r="F23" i="2"/>
  <c r="F14" i="2"/>
  <c r="F22" i="2"/>
  <c r="F30" i="2"/>
  <c r="F38" i="2"/>
  <c r="F46" i="2"/>
  <c r="F15" i="2"/>
  <c r="F24" i="2"/>
  <c r="F32" i="2"/>
  <c r="F40" i="2"/>
  <c r="F8" i="2"/>
  <c r="B3" i="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K11"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K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A1" authorId="0" shapeId="0" xr:uid="{5DB7C71F-74A1-4769-B493-011E979CE6AD}">
      <text>
        <r>
          <rPr>
            <sz val="11"/>
            <color indexed="10"/>
            <rFont val="Calibri"/>
            <family val="2"/>
            <scheme val="minor"/>
          </rPr>
          <t>The target compound is the compound you are aiming to identify</t>
        </r>
        <r>
          <rPr>
            <b/>
            <sz val="9"/>
            <color indexed="81"/>
            <rFont val="Tahoma"/>
            <charset val="1"/>
          </rPr>
          <t>.</t>
        </r>
      </text>
    </comment>
    <comment ref="C2" authorId="0" shapeId="0" xr:uid="{B6AE3FCA-EC55-414B-AFDE-E31D15E24A1C}">
      <text>
        <r>
          <rPr>
            <sz val="11"/>
            <color indexed="10"/>
            <rFont val="Calibri"/>
            <family val="2"/>
            <scheme val="minor"/>
          </rPr>
          <t xml:space="preserve">Below it is shown the total mass diagnostic ion for your target compound, depending on the expected hydrocarbon class.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<sst xmlns="http://schemas.openxmlformats.org/spreadsheetml/2006/main" count="97" uniqueCount="29">
  <si>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</si>
  <si>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</si>
  <si>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</si>
  <si>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</si>
  <si>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</si>
  <si>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</si>
  <si>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</si>
  <si>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</si>
  <si>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</si>
  <si>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</si>
  <si>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</si>
  <si>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</si>
  <si>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</si>
  <si>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</si>
  <si>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</si>
  <si>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</si>
  <si>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</si>
  <si>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</si>
  <si>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</si>
  <si>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</si>
  <si>
    <t>Alkadiene - ring</t>
  </si>
  <si>
    <t>Alkadiene - no-ring</t>
  </si>
  <si>
    <t>Total mass diagnostic Ion (M+) post-DMDS</t>
  </si>
  <si>
    <t>C-chain length</t>
  </si>
  <si>
    <t>A+ (a)</t>
  </si>
  <si>
    <t>A+ (b)</t>
  </si>
  <si>
    <t>A+ (-b)</t>
  </si>
  <si>
    <t>A2+ (a)</t>
  </si>
  <si>
    <t>A2+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</si>
</sst>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
      <b/>
      <sz val="10"/>
      <color theme="1"/>
      <name val="Calibri"/>
      <family val="2"/>
      <scheme val="minor"/>
    </font>
    <font>
      <sz val="10"/>
      <color rgb="FFFF0000"/>
      <name val="Calibri"/>
      <family val="2"/>
      <scheme val="minor"/>
    </font>
    <font>
      <sz val="10"/>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6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double">
        <color rgb="FFFF0000"/>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Dashed">
        <color indexed="64"/>
      </bottom>
      <diagonal/>
    </border>
    <border>
      <left style="thin">
        <color indexed="64"/>
      </left>
      <right style="medium">
        <color indexed="64"/>
      </right>
      <top style="thin">
        <color indexed="64"/>
      </top>
      <bottom style="mediumDashed">
        <color indexed="64"/>
      </bottom>
      <diagonal/>
    </border>
    <border>
      <left/>
      <right/>
      <top/>
      <bottom style="mediumDashed">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style="thin">
        <color indexed="64"/>
      </bottom>
      <diagonal/>
    </border>
    <border>
      <left style="medium">
        <color indexed="64"/>
      </left>
      <right style="mediumDashed">
        <color indexed="64"/>
      </right>
      <top style="thin">
        <color indexed="64"/>
      </top>
      <bottom style="thin">
        <color indexed="64"/>
      </bottom>
      <diagonal/>
    </border>
    <border>
      <left style="medium">
        <color indexed="64"/>
      </left>
      <right style="mediumDashed">
        <color indexed="64"/>
      </right>
      <top style="thin">
        <color indexed="64"/>
      </top>
      <bottom style="medium">
        <color indexed="64"/>
      </bottom>
      <diagonal/>
    </border>
    <border>
      <left/>
      <right/>
      <top/>
      <bottom style="medium">
        <color indexed="64"/>
      </bottom>
      <diagonal/>
    </border>
    <border>
      <left style="mediumDashed">
        <color indexed="64"/>
      </left>
      <right style="thin">
        <color indexed="64"/>
      </right>
      <top style="medium">
        <color indexed="64"/>
      </top>
      <bottom style="thin">
        <color indexed="64"/>
      </bottom>
      <diagonal/>
    </border>
    <border>
      <left style="mediumDashed">
        <color indexed="64"/>
      </left>
      <right style="thin">
        <color indexed="64"/>
      </right>
      <top style="thin">
        <color indexed="64"/>
      </top>
      <bottom style="mediumDashed">
        <color indexed="64"/>
      </bottom>
      <diagonal/>
    </border>
    <border>
      <left style="mediumDashed">
        <color indexed="64"/>
      </left>
      <right style="thin">
        <color indexed="64"/>
      </right>
      <top/>
      <bottom style="thin">
        <color indexed="64"/>
      </bottom>
      <diagonal/>
    </border>
    <border>
      <left style="mediumDashed">
        <color indexed="64"/>
      </left>
      <right style="thin">
        <color indexed="64"/>
      </right>
      <top style="thin">
        <color indexed="64"/>
      </top>
      <bottom style="thin">
        <color indexed="64"/>
      </bottom>
      <diagonal/>
    </border>
    <border>
      <left style="mediumDashed">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Dashed">
        <color indexed="64"/>
      </left>
      <right style="mediumDashed">
        <color indexed="64"/>
      </right>
      <top style="thin">
        <color indexed="64"/>
      </top>
      <bottom style="mediumDashed">
        <color indexed="64"/>
      </bottom>
      <diagonal/>
    </border>
    <border>
      <left style="mediumDashed">
        <color indexed="64"/>
      </left>
      <right style="medium">
        <color indexed="64"/>
      </right>
      <top style="thin">
        <color indexed="64"/>
      </top>
      <bottom style="mediumDashed">
        <color indexed="64"/>
      </bottom>
      <diagonal/>
    </border>
    <border>
      <left style="mediumDashed">
        <color indexed="64"/>
      </left>
      <right style="mediumDashed">
        <color indexed="64"/>
      </right>
      <top/>
      <bottom style="thin">
        <color indexed="64"/>
      </bottom>
      <diagonal/>
    </border>
    <border>
      <left style="mediumDashed">
        <color indexed="64"/>
      </left>
      <right style="medium">
        <color indexed="64"/>
      </right>
      <top/>
      <bottom style="thin">
        <color indexed="64"/>
      </bottom>
      <diagonal/>
    </border>
    <border>
      <left style="mediumDashed">
        <color indexed="64"/>
      </left>
      <right style="mediumDashed">
        <color indexed="64"/>
      </right>
      <top style="thin">
        <color indexed="64"/>
      </top>
      <bottom style="thin">
        <color indexed="64"/>
      </bottom>
      <diagonal/>
    </border>
    <border>
      <left style="mediumDashed">
        <color indexed="64"/>
      </left>
      <right style="mediumDashed">
        <color indexed="64"/>
      </right>
      <top style="thin">
        <color indexed="64"/>
      </top>
      <bottom style="medium">
        <color indexed="64"/>
      </bottom>
      <diagonal/>
    </border>
    <border>
      <left style="mediumDashed">
        <color indexed="64"/>
      </left>
      <right style="medium">
        <color indexed="64"/>
      </right>
      <top/>
      <bottom style="medium">
        <color indexed="64"/>
      </bottom>
      <diagonal/>
    </border>
    <border>
      <left style="mediumDashed">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1">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4" borderId="13" xfId="0" applyNumberFormat="1" applyFill="1" applyBorder="1" applyAlignment="1">
      <alignment horizontal="center" vertical="center"/>
    </xf>
    <xf numFmtId="1" fontId="0" fillId="4" borderId="18" xfId="0" applyNumberFormat="1" applyFill="1" applyBorder="1" applyAlignment="1">
      <alignment horizontal="center" vertical="center"/>
    </xf>
    <xf numFmtId="1" fontId="0" fillId="4" borderId="14" xfId="0" applyNumberFormat="1" applyFill="1" applyBorder="1" applyAlignment="1">
      <alignment horizontal="center" vertical="center"/>
    </xf>
    <xf numFmtId="1" fontId="0" fillId="4" borderId="15" xfId="0" applyNumberFormat="1" applyFill="1" applyBorder="1" applyAlignment="1">
      <alignment horizontal="center" vertical="center"/>
    </xf>
    <xf numFmtId="1" fontId="0" fillId="4" borderId="16" xfId="0" applyNumberFormat="1" applyFill="1" applyBorder="1" applyAlignment="1">
      <alignment horizontal="center" vertical="center"/>
    </xf>
    <xf numFmtId="1" fontId="0" fillId="4" borderId="17"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ill="1" applyBorder="1" applyAlignment="1">
      <alignment horizontal="center" vertical="center"/>
    </xf>
    <xf numFmtId="1" fontId="0" fillId="4" borderId="4" xfId="0" applyNumberFormat="1" applyFill="1" applyBorder="1" applyAlignment="1">
      <alignment horizontal="center" vertical="center"/>
    </xf>
    <xf numFmtId="0" fontId="2" fillId="5" borderId="5" xfId="0" applyFont="1" applyFill="1" applyBorder="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0" fontId="13" fillId="3" borderId="0" xfId="0" applyFont="1" applyFill="1" applyAlignment="1">
      <alignment horizontal="center" vertical="center"/>
    </xf>
    <xf numFmtId="0" fontId="13" fillId="0" borderId="0" xfId="0" applyFont="1" applyAlignment="1">
      <alignment horizontal="center" vertical="center"/>
    </xf>
    <xf numFmtId="0" fontId="11" fillId="4" borderId="1" xfId="0" applyFont="1" applyFill="1" applyBorder="1" applyAlignment="1">
      <alignment horizontal="center" vertical="center"/>
    </xf>
    <xf numFmtId="1" fontId="13" fillId="4" borderId="2" xfId="0" applyNumberFormat="1" applyFont="1" applyFill="1" applyBorder="1" applyAlignment="1">
      <alignment horizontal="center" vertical="center"/>
    </xf>
    <xf numFmtId="0" fontId="11" fillId="4" borderId="3" xfId="0" applyFont="1" applyFill="1" applyBorder="1" applyAlignment="1">
      <alignment horizontal="center" vertical="center"/>
    </xf>
    <xf numFmtId="1" fontId="13" fillId="4" borderId="4" xfId="0" applyNumberFormat="1" applyFont="1" applyFill="1" applyBorder="1" applyAlignment="1">
      <alignment horizontal="center" vertical="center"/>
    </xf>
    <xf numFmtId="0" fontId="13" fillId="4" borderId="2"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43" xfId="0" applyFont="1" applyFill="1" applyBorder="1" applyAlignment="1">
      <alignment horizontal="center" vertical="center"/>
    </xf>
    <xf numFmtId="0" fontId="11" fillId="4" borderId="44" xfId="0" applyFont="1" applyFill="1" applyBorder="1" applyAlignment="1">
      <alignment horizontal="center" vertical="center"/>
    </xf>
    <xf numFmtId="0" fontId="11" fillId="4" borderId="45"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9" xfId="0" applyFont="1" applyFill="1" applyBorder="1" applyAlignment="1">
      <alignment horizontal="center" vertical="center"/>
    </xf>
    <xf numFmtId="0" fontId="11" fillId="4" borderId="50" xfId="0" applyFont="1" applyFill="1" applyBorder="1" applyAlignment="1">
      <alignment horizontal="center" vertical="center"/>
    </xf>
    <xf numFmtId="0" fontId="13" fillId="3" borderId="4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2" xfId="0" applyFont="1" applyFill="1" applyBorder="1" applyAlignment="1">
      <alignment horizontal="center" vertical="center"/>
    </xf>
    <xf numFmtId="0" fontId="11" fillId="4" borderId="53" xfId="0" applyFont="1" applyFill="1" applyBorder="1" applyAlignment="1">
      <alignment horizontal="center" vertical="center"/>
    </xf>
    <xf numFmtId="0" fontId="13" fillId="4" borderId="54" xfId="0" applyFont="1" applyFill="1" applyBorder="1" applyAlignment="1">
      <alignment horizontal="center" vertical="center"/>
    </xf>
    <xf numFmtId="0" fontId="13" fillId="4" borderId="55" xfId="0" applyFont="1" applyFill="1" applyBorder="1" applyAlignment="1">
      <alignment horizontal="center" vertical="center"/>
    </xf>
    <xf numFmtId="0" fontId="13" fillId="4" borderId="56" xfId="0" applyFont="1" applyFill="1" applyBorder="1" applyAlignment="1">
      <alignment horizontal="center" vertical="center"/>
    </xf>
    <xf numFmtId="0" fontId="12" fillId="3" borderId="0" xfId="0" applyFont="1" applyFill="1" applyAlignment="1">
      <alignment vertical="center"/>
    </xf>
    <xf numFmtId="0" fontId="11" fillId="3" borderId="57" xfId="0" applyFont="1" applyFill="1" applyBorder="1" applyAlignment="1">
      <alignment vertical="center" wrapText="1"/>
    </xf>
    <xf numFmtId="0" fontId="11" fillId="3" borderId="0" xfId="0" applyFont="1" applyFill="1" applyAlignment="1">
      <alignment vertical="center" wrapText="1"/>
    </xf>
    <xf numFmtId="0" fontId="11" fillId="3" borderId="58" xfId="0" applyFont="1" applyFill="1" applyBorder="1" applyAlignment="1">
      <alignment vertical="center" wrapText="1"/>
    </xf>
    <xf numFmtId="0" fontId="11" fillId="3" borderId="51" xfId="0" applyFont="1" applyFill="1" applyBorder="1" applyAlignment="1">
      <alignment vertical="center" wrapText="1"/>
    </xf>
    <xf numFmtId="0" fontId="11" fillId="4" borderId="30" xfId="0" applyFont="1" applyFill="1" applyBorder="1" applyAlignment="1">
      <alignment horizontal="center" vertical="center"/>
    </xf>
    <xf numFmtId="0" fontId="11" fillId="4" borderId="60" xfId="0" applyFont="1" applyFill="1" applyBorder="1" applyAlignment="1">
      <alignment horizontal="center" vertical="center"/>
    </xf>
    <xf numFmtId="1" fontId="11" fillId="4" borderId="49" xfId="0" applyNumberFormat="1" applyFont="1" applyFill="1" applyBorder="1" applyAlignment="1">
      <alignment horizontal="center" vertical="center"/>
    </xf>
    <xf numFmtId="0" fontId="11" fillId="4" borderId="61" xfId="0" applyFont="1" applyFill="1" applyBorder="1" applyAlignment="1">
      <alignment horizontal="center" vertical="center"/>
    </xf>
    <xf numFmtId="0" fontId="13" fillId="4" borderId="63" xfId="0" applyFont="1" applyFill="1" applyBorder="1" applyAlignment="1">
      <alignment horizontal="center" vertical="center"/>
    </xf>
    <xf numFmtId="1" fontId="13" fillId="4" borderId="64" xfId="0" applyNumberFormat="1" applyFont="1" applyFill="1" applyBorder="1" applyAlignment="1">
      <alignment horizontal="center" vertical="center"/>
    </xf>
    <xf numFmtId="0" fontId="13" fillId="4" borderId="65" xfId="0" applyFont="1" applyFill="1" applyBorder="1" applyAlignment="1">
      <alignment horizontal="center" vertical="center"/>
    </xf>
    <xf numFmtId="0" fontId="13" fillId="4" borderId="66" xfId="0" applyFont="1" applyFill="1" applyBorder="1" applyAlignment="1">
      <alignment horizontal="center" vertical="center"/>
    </xf>
    <xf numFmtId="1" fontId="13" fillId="4" borderId="67" xfId="0" applyNumberFormat="1" applyFont="1" applyFill="1" applyBorder="1" applyAlignment="1">
      <alignment horizontal="center" vertical="center"/>
    </xf>
    <xf numFmtId="0" fontId="11" fillId="2" borderId="62" xfId="0" applyFont="1" applyFill="1" applyBorder="1" applyAlignment="1">
      <alignment horizontal="center" vertical="center"/>
    </xf>
    <xf numFmtId="1" fontId="13" fillId="4" borderId="63" xfId="0" applyNumberFormat="1" applyFont="1" applyFill="1" applyBorder="1" applyAlignment="1">
      <alignment horizontal="center" vertical="center"/>
    </xf>
    <xf numFmtId="1" fontId="12" fillId="2" borderId="64" xfId="0" applyNumberFormat="1" applyFont="1" applyFill="1" applyBorder="1" applyAlignment="1">
      <alignment horizontal="center" vertical="center"/>
    </xf>
    <xf numFmtId="1" fontId="11" fillId="4" borderId="64" xfId="0" applyNumberFormat="1" applyFont="1" applyFill="1" applyBorder="1" applyAlignment="1">
      <alignment horizontal="center" vertical="center"/>
    </xf>
    <xf numFmtId="1" fontId="13" fillId="4" borderId="68" xfId="0" applyNumberFormat="1" applyFon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xf numFmtId="0" fontId="11" fillId="5" borderId="0" xfId="0" applyFont="1" applyFill="1" applyAlignment="1">
      <alignment horizontal="center" vertical="center"/>
    </xf>
    <xf numFmtId="0" fontId="11" fillId="4" borderId="22" xfId="0" applyFont="1" applyFill="1" applyBorder="1" applyAlignment="1">
      <alignment horizontal="center" vertical="center" wrapText="1"/>
    </xf>
    <xf numFmtId="0" fontId="11" fillId="4" borderId="59"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47"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1"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2" xfId="0" applyFont="1" applyFill="1" applyBorder="1" applyAlignment="1">
      <alignment horizontal="center" vertical="center"/>
    </xf>
    <xf numFmtId="0" fontId="11" fillId="4" borderId="23"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34" xfId="0" applyFont="1" applyFill="1" applyBorder="1" applyAlignment="1">
      <alignment horizontal="center" vertical="center"/>
    </xf>
    <xf numFmtId="1" fontId="12" fillId="2" borderId="36" xfId="0" applyNumberFormat="1" applyFont="1" applyFill="1" applyBorder="1" applyAlignment="1">
      <alignment horizontal="center" vertical="center"/>
    </xf>
    <xf numFmtId="1" fontId="12" fillId="2" borderId="38" xfId="0" applyNumberFormat="1" applyFont="1" applyFill="1" applyBorder="1" applyAlignment="1">
      <alignment horizontal="center" vertical="center"/>
    </xf>
    <xf numFmtId="1" fontId="12" fillId="2" borderId="40" xfId="0" applyNumberFormat="1"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4" borderId="59" xfId="0" applyFont="1" applyFill="1" applyBorder="1" applyAlignment="1">
      <alignment horizontal="center" vertical="center"/>
    </xf>
  </cellXfs>
  <cellStyles count="2">
    <cellStyle name="Hyperlink" xfId="1" builtinId="8"/>
    <cellStyle name="Normal" xfId="0" builtinId="0"/>
  </cellStyles>
  <dxfs count="69">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3A1953"/>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F6" sqref="F6"/>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82" t="s">
        <v>19</v>
      </c>
      <c r="D1" s="83"/>
      <c r="E1" s="83"/>
      <c r="F1" s="83"/>
      <c r="G1" s="83"/>
      <c r="H1" s="83"/>
      <c r="I1" s="83"/>
      <c r="J1" s="83"/>
      <c r="K1" s="83"/>
      <c r="L1" s="83"/>
      <c r="M1" s="83"/>
      <c r="N1" s="84"/>
      <c r="O1" s="88" t="s">
        <v>10</v>
      </c>
      <c r="P1" s="89"/>
    </row>
    <row r="2" spans="1:17" ht="16.5" thickTop="1" x14ac:dyDescent="0.25">
      <c r="A2" s="80" t="s">
        <v>17</v>
      </c>
      <c r="B2" s="81"/>
      <c r="C2" s="85" t="s">
        <v>7</v>
      </c>
      <c r="D2" s="86"/>
      <c r="E2" s="86"/>
      <c r="F2" s="86"/>
      <c r="G2" s="86"/>
      <c r="H2" s="86"/>
      <c r="I2" s="86"/>
      <c r="J2" s="86"/>
      <c r="K2" s="86"/>
      <c r="L2" s="86"/>
      <c r="M2" s="86"/>
      <c r="N2" s="86"/>
      <c r="O2" s="86"/>
      <c r="P2" s="86"/>
      <c r="Q2" s="87"/>
    </row>
    <row r="3" spans="1:17" ht="15.75" x14ac:dyDescent="0.25">
      <c r="A3" s="2" t="s">
        <v>0</v>
      </c>
      <c r="B3" s="10">
        <f>B4+2</f>
        <v>2</v>
      </c>
      <c r="C3" s="7" t="s">
        <v>0</v>
      </c>
      <c r="D3" s="8" t="s">
        <v>1</v>
      </c>
      <c r="E3" s="9" t="s">
        <v>2</v>
      </c>
      <c r="F3" s="91" t="s">
        <v>18</v>
      </c>
      <c r="G3" s="92"/>
      <c r="H3" s="92"/>
      <c r="I3" s="92"/>
      <c r="J3" s="92"/>
      <c r="K3" s="92"/>
      <c r="L3" s="92"/>
      <c r="M3" s="92"/>
      <c r="N3" s="92"/>
      <c r="O3" s="92"/>
      <c r="P3" s="92"/>
      <c r="Q3" s="93"/>
    </row>
    <row r="4" spans="1:17" ht="15.75" x14ac:dyDescent="0.25">
      <c r="A4" s="2" t="s">
        <v>1</v>
      </c>
      <c r="B4" s="10">
        <f>B1*14</f>
        <v>0</v>
      </c>
      <c r="C4" s="11">
        <v>43</v>
      </c>
      <c r="D4" s="12">
        <f>C4-2</f>
        <v>41</v>
      </c>
      <c r="E4" s="13">
        <f>D4-2</f>
        <v>39</v>
      </c>
      <c r="F4" s="94" t="s">
        <v>8</v>
      </c>
      <c r="G4" s="95"/>
      <c r="H4" s="95" t="s">
        <v>9</v>
      </c>
      <c r="I4" s="95"/>
      <c r="J4" s="95"/>
      <c r="K4" s="96"/>
      <c r="L4" s="97" t="s">
        <v>11</v>
      </c>
      <c r="M4" s="98"/>
      <c r="N4" s="98"/>
      <c r="O4" s="98"/>
      <c r="P4" s="98"/>
      <c r="Q4" s="99"/>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MAX(J36:K36)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MAX(J37:K37)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MAX(J38:K38)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MAX(J39:K39)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91" t="s">
        <v>16</v>
      </c>
      <c r="G13" s="92"/>
      <c r="H13" s="92"/>
      <c r="I13" s="92"/>
      <c r="J13" s="92"/>
      <c r="K13" s="92"/>
      <c r="L13" s="92"/>
      <c r="M13" s="92"/>
      <c r="N13" s="92"/>
      <c r="O13" s="92"/>
      <c r="P13" s="92"/>
      <c r="Q13" s="93"/>
    </row>
    <row r="14" spans="1:17" ht="15.75" x14ac:dyDescent="0.25">
      <c r="C14" s="11">
        <v>183</v>
      </c>
      <c r="D14" s="12">
        <f t="shared" ref="D14:E14" si="9">C14-2</f>
        <v>181</v>
      </c>
      <c r="E14" s="14">
        <f t="shared" si="9"/>
        <v>179</v>
      </c>
      <c r="F14" s="95" t="s">
        <v>8</v>
      </c>
      <c r="G14" s="95"/>
      <c r="H14" s="95" t="s">
        <v>9</v>
      </c>
      <c r="I14" s="95"/>
      <c r="J14" s="95"/>
      <c r="K14" s="96"/>
      <c r="L14" s="97" t="s">
        <v>11</v>
      </c>
      <c r="M14" s="98"/>
      <c r="N14" s="98"/>
      <c r="O14" s="98"/>
      <c r="P14" s="98"/>
      <c r="Q14" s="99"/>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18" t="str">
        <f>_xlfn.CONCAT(($B$6-(G15*14+14+1)+28), "|", ($B$6-(G15*14+14+1)+28)-1)</f>
        <v>29|28</v>
      </c>
      <c r="H16" s="38" t="str">
        <f>_xlfn.CONCAT((I15*14+14+1),"|",(I15*14+14))</f>
        <v>15|14</v>
      </c>
      <c r="I16" s="18" t="str">
        <f>_xlfn.CONCAT(($B$7-(I15*14+14+1)+28), "|", ($B$7-(I15*14+14+1)+28)-1)</f>
        <v>43|42</v>
      </c>
      <c r="J16" s="38" t="str">
        <f>_xlfn.CONCAT((K15*14+(14*2)+1),"|",(K15*14+(14*2)))</f>
        <v>29|28</v>
      </c>
      <c r="K16" s="18" t="str">
        <f>_xlfn.CONCAT(($B$7-(K15*14+1)),"|",($B$7-(K15*14+1)-1))</f>
        <v>29|28</v>
      </c>
      <c r="L16" s="38" t="str">
        <f>_xlfn.CONCAT((M15*14+14+1),"|",(M15*14+14))</f>
        <v>15|14</v>
      </c>
      <c r="M16" s="18" t="str">
        <f>_xlfn.CONCAT(($B$8-(M15*14+14+1)+28), "|", ($B$8-(M15*14+14+1)+28)-1)</f>
        <v>57|56</v>
      </c>
      <c r="N16" s="38" t="str">
        <f>_xlfn.CONCAT((O15*14+(14*2)+1),"|",(O15*14+(14*2)))</f>
        <v>29|28</v>
      </c>
      <c r="O16" s="18" t="str">
        <f>_xlfn.CONCAT(($B$8-(O15*14+1)),"|",($B$8-(O15*14+1)-1))</f>
        <v>43|42</v>
      </c>
      <c r="P16" s="38" t="str">
        <f>_xlfn.CONCAT((Q15*14+(14*3)+1),"|",(Q15*14+(14*3)))</f>
        <v>43|42</v>
      </c>
      <c r="Q16" s="2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18" t="str">
        <f>_xlfn.CONCAT(($B$6-(G17*14+14+1)+28), "|", ($B$6-(G17*14+14+1)+28)-1)</f>
        <v>29|28</v>
      </c>
      <c r="H18" s="38" t="str">
        <f>_xlfn.CONCAT((I17*14+14+1),"|",(I17*14+14))</f>
        <v>15|14</v>
      </c>
      <c r="I18" s="18" t="str">
        <f>_xlfn.CONCAT(($B$7-(I17*14+14+1)+28), "|", ($B$7-(I17*14+14+1)+28)-1)</f>
        <v>43|42</v>
      </c>
      <c r="J18" s="38" t="str">
        <f>_xlfn.CONCAT((K17*14+(14*2)+1),"|",(K17*14+(14*2)))</f>
        <v>29|28</v>
      </c>
      <c r="K18" s="10" t="str">
        <f>_xlfn.CONCAT(($B$7-(K17*14+1)),"|",($B$7-(K17*14+1)-1))</f>
        <v>29|28</v>
      </c>
      <c r="L18" s="38" t="str">
        <f>_xlfn.CONCAT((M17*14+14+1),"|",(M17*14+14))</f>
        <v>15|14</v>
      </c>
      <c r="M18" s="18" t="str">
        <f>_xlfn.CONCAT(($B$8-(M17*14+14+1)+28), "|", ($B$8-(M17*14+14+1)+28)-1)</f>
        <v>57|56</v>
      </c>
      <c r="N18" s="38" t="str">
        <f>_xlfn.CONCAT((O17*14+(14*2)+1),"|",(O17*14+(14*2)))</f>
        <v>29|28</v>
      </c>
      <c r="O18" s="18" t="str">
        <f>_xlfn.CONCAT(($B$8-(O17*14+1)),"|",($B$8-(O17*14+1)-1))</f>
        <v>43|42</v>
      </c>
      <c r="P18" s="38" t="str">
        <f>_xlfn.CONCAT((Q17*14+(14*3)+1),"|",(Q17*14+(14*3)))</f>
        <v>43|42</v>
      </c>
      <c r="Q18" s="2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18" t="str">
        <f>_xlfn.CONCAT(($B$6-(G19*14+14+1)+28), "|", ($B$6-(G19*14+14+1)+28)-1)</f>
        <v>29|28</v>
      </c>
      <c r="H20" s="38" t="str">
        <f>_xlfn.CONCAT((I19*14+14+1),"|",(I19*14+14))</f>
        <v>15|14</v>
      </c>
      <c r="I20" s="18" t="str">
        <f>_xlfn.CONCAT(($B$7-(I19*14+14+1)+28), "|", ($B$7-(I19*14+14+1)+28)-1)</f>
        <v>43|42</v>
      </c>
      <c r="J20" s="38" t="str">
        <f>_xlfn.CONCAT((K19*14+(14*2)+1),"|",(K19*14+(14*2)))</f>
        <v>29|28</v>
      </c>
      <c r="K20" s="10" t="str">
        <f>_xlfn.CONCAT(($B$7-(K19*14+1)),"|",($B$7-(K19*14+1)-1))</f>
        <v>29|28</v>
      </c>
      <c r="L20" s="38" t="str">
        <f>_xlfn.CONCAT((M19*14+14+1),"|",(M19*14+14))</f>
        <v>15|14</v>
      </c>
      <c r="M20" s="18" t="str">
        <f>_xlfn.CONCAT(($B$8-(M19*14+14+1)+28), "|", ($B$8-(M19*14+14+1)+28)-1)</f>
        <v>57|56</v>
      </c>
      <c r="N20" s="38" t="str">
        <f>_xlfn.CONCAT((O19*14+(14*2)+1),"|",(O19*14+(14*2)))</f>
        <v>29|28</v>
      </c>
      <c r="O20" s="18" t="str">
        <f>_xlfn.CONCAT(($B$8-(O19*14+1)),"|",($B$8-(O19*14+1)-1))</f>
        <v>43|42</v>
      </c>
      <c r="P20" s="38" t="str">
        <f>_xlfn.CONCAT((Q19*14+(14*3)+1),"|",(Q19*14+(14*3)))</f>
        <v>43|42</v>
      </c>
      <c r="Q20" s="2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18" t="str">
        <f>_xlfn.CONCAT(($B$6-(G21*14+14+1)+28), "|", ($B$6-(G21*14+14+1)+28)-1)</f>
        <v>29|28</v>
      </c>
      <c r="H22" s="38" t="str">
        <f>_xlfn.CONCAT((I21*14+14+1),"|",(I21*14+14))</f>
        <v>15|14</v>
      </c>
      <c r="I22" s="18" t="str">
        <f>_xlfn.CONCAT(($B$7-(I21*14+14+1)+28), "|", ($B$7-(I21*14+14+1)+28)-1)</f>
        <v>43|42</v>
      </c>
      <c r="J22" s="38" t="str">
        <f>_xlfn.CONCAT((K21*14+(14*2)+1),"|",(K21*14+(14*2)))</f>
        <v>29|28</v>
      </c>
      <c r="K22" s="10" t="str">
        <f>_xlfn.CONCAT(($B$7-(K21*14+1)),"|",($B$7-(K21*14+1)-1))</f>
        <v>29|28</v>
      </c>
      <c r="L22" s="38" t="str">
        <f>_xlfn.CONCAT((M21*14+14+1),"|",(M21*14+14))</f>
        <v>15|14</v>
      </c>
      <c r="M22" s="18" t="str">
        <f>_xlfn.CONCAT(($B$8-(M21*14+14+1)+28), "|", ($B$8-(M21*14+14+1)+28)-1)</f>
        <v>57|56</v>
      </c>
      <c r="N22" s="38" t="str">
        <f>_xlfn.CONCAT((O21*14+(14*2)+1),"|",(O21*14+(14*2)))</f>
        <v>29|28</v>
      </c>
      <c r="O22" s="18" t="str">
        <f>_xlfn.CONCAT(($B$8-(O21*14+1)),"|",($B$8-(O21*14+1)-1))</f>
        <v>43|42</v>
      </c>
      <c r="P22" s="38" t="str">
        <f>_xlfn.CONCAT((Q21*14+(14*3)+1),"|",(Q21*14+(14*3)))</f>
        <v>43|42</v>
      </c>
      <c r="Q22" s="2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90" t="s">
        <v>15</v>
      </c>
      <c r="G34" s="90"/>
      <c r="H34" s="90"/>
      <c r="I34" s="90"/>
      <c r="J34" s="90"/>
      <c r="K34" s="90"/>
      <c r="L34" s="90"/>
      <c r="M34" s="90"/>
      <c r="N34" s="90"/>
      <c r="O34" s="90"/>
      <c r="P34" s="90"/>
      <c r="Q34" s="90"/>
    </row>
    <row r="35" spans="6:17" ht="15.75" x14ac:dyDescent="0.25">
      <c r="F35" s="90" t="s">
        <v>8</v>
      </c>
      <c r="G35" s="90"/>
      <c r="H35" s="90" t="s">
        <v>9</v>
      </c>
      <c r="I35" s="90"/>
      <c r="J35" s="90"/>
      <c r="K35" s="90"/>
      <c r="L35" s="90" t="s">
        <v>11</v>
      </c>
      <c r="M35" s="90"/>
      <c r="N35" s="90"/>
      <c r="O35" s="90"/>
      <c r="P35" s="90"/>
      <c r="Q35" s="90"/>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B3:B8">
    <cfRule type="expression" dxfId="68" priority="108">
      <formula>COUNTIF($B$1,"")</formula>
    </cfRule>
  </conditionalFormatting>
  <conditionalFormatting sqref="C4:C31">
    <cfRule type="cellIs" dxfId="67" priority="201" operator="greaterThanOrEqual">
      <formula>$B$3-14</formula>
    </cfRule>
  </conditionalFormatting>
  <conditionalFormatting sqref="D4:D31">
    <cfRule type="cellIs" dxfId="66" priority="200" operator="greaterThanOrEqual">
      <formula>$B$4-14</formula>
    </cfRule>
  </conditionalFormatting>
  <conditionalFormatting sqref="E4:E31">
    <cfRule type="cellIs" dxfId="65" priority="198" operator="greaterThanOrEqual">
      <formula>$B$5-14</formula>
    </cfRule>
  </conditionalFormatting>
  <conditionalFormatting sqref="F16:G16">
    <cfRule type="expression" dxfId="64" priority="41">
      <formula>COUNTIF($G$15,"")</formula>
    </cfRule>
  </conditionalFormatting>
  <conditionalFormatting sqref="F18:G18">
    <cfRule type="expression" dxfId="63" priority="5">
      <formula>COUNTIF($G$17,"")</formula>
    </cfRule>
  </conditionalFormatting>
  <conditionalFormatting sqref="F20:G20">
    <cfRule type="expression" dxfId="62" priority="4">
      <formula>COUNTIF($G$19,"")</formula>
    </cfRule>
  </conditionalFormatting>
  <conditionalFormatting sqref="F22:G22">
    <cfRule type="expression" dxfId="61" priority="3">
      <formula>COUNTIF($G$21,"")</formula>
    </cfRule>
  </conditionalFormatting>
  <conditionalFormatting sqref="G5">
    <cfRule type="expression" dxfId="60" priority="97">
      <formula>COUNTIF(F$6:G$6,"")</formula>
    </cfRule>
  </conditionalFormatting>
  <conditionalFormatting sqref="G7">
    <cfRule type="expression" dxfId="59" priority="86">
      <formula>COUNTIF(F8:G8,"")</formula>
    </cfRule>
  </conditionalFormatting>
  <conditionalFormatting sqref="G9">
    <cfRule type="expression" dxfId="58" priority="68">
      <formula>COUNTIF(F10:G10,"")</formula>
    </cfRule>
  </conditionalFormatting>
  <conditionalFormatting sqref="G11">
    <cfRule type="expression" dxfId="57" priority="67">
      <formula>COUNTIF(F12:G12,"")</formula>
    </cfRule>
  </conditionalFormatting>
  <conditionalFormatting sqref="H16:I16">
    <cfRule type="expression" dxfId="56" priority="2">
      <formula>COUNTIF($I$15,"")</formula>
    </cfRule>
  </conditionalFormatting>
  <conditionalFormatting sqref="H18:I18">
    <cfRule type="expression" dxfId="55" priority="36">
      <formula>COUNTIF($I$17,"")</formula>
    </cfRule>
  </conditionalFormatting>
  <conditionalFormatting sqref="H20:I20">
    <cfRule type="expression" dxfId="54" priority="35">
      <formula>COUNTIF($I$19,"")</formula>
    </cfRule>
  </conditionalFormatting>
  <conditionalFormatting sqref="H22:I22">
    <cfRule type="expression" dxfId="53" priority="34">
      <formula>COUNTIF($I$21,"")</formula>
    </cfRule>
  </conditionalFormatting>
  <conditionalFormatting sqref="I5">
    <cfRule type="expression" dxfId="52" priority="65">
      <formula>COUNTIF(H$6:I$6,"")</formula>
    </cfRule>
  </conditionalFormatting>
  <conditionalFormatting sqref="I7">
    <cfRule type="expression" dxfId="51" priority="60">
      <formula>COUNTIF(H8:I8,"")</formula>
    </cfRule>
  </conditionalFormatting>
  <conditionalFormatting sqref="I9">
    <cfRule type="expression" dxfId="50" priority="57">
      <formula>COUNTIF(H10:I10,"")</formula>
    </cfRule>
  </conditionalFormatting>
  <conditionalFormatting sqref="I11">
    <cfRule type="expression" dxfId="49" priority="56">
      <formula>COUNTIF(H12:I12,"")</formula>
    </cfRule>
  </conditionalFormatting>
  <conditionalFormatting sqref="J16:K16">
    <cfRule type="expression" dxfId="48" priority="1">
      <formula>COUNTIF($K$15,"")</formula>
    </cfRule>
  </conditionalFormatting>
  <conditionalFormatting sqref="J18:K18">
    <cfRule type="expression" dxfId="47" priority="32">
      <formula>COUNTIF($K$17,"")</formula>
    </cfRule>
  </conditionalFormatting>
  <conditionalFormatting sqref="J20:K20">
    <cfRule type="expression" dxfId="46" priority="31">
      <formula>COUNTIF($K$19,"")</formula>
    </cfRule>
  </conditionalFormatting>
  <conditionalFormatting sqref="J22:K22">
    <cfRule type="expression" dxfId="45" priority="30">
      <formula>COUNTIF($K$21,"")</formula>
    </cfRule>
  </conditionalFormatting>
  <conditionalFormatting sqref="K5">
    <cfRule type="expression" dxfId="44" priority="90">
      <formula>COUNTIF(J6:K6,"")</formula>
    </cfRule>
  </conditionalFormatting>
  <conditionalFormatting sqref="K7">
    <cfRule type="expression" dxfId="43" priority="52">
      <formula>COUNTIF(J8:K8,"")</formula>
    </cfRule>
  </conditionalFormatting>
  <conditionalFormatting sqref="K9">
    <cfRule type="expression" dxfId="42" priority="54">
      <formula>COUNTIF(J10:K10,"")</formula>
    </cfRule>
  </conditionalFormatting>
  <conditionalFormatting sqref="K11">
    <cfRule type="expression" dxfId="41" priority="53">
      <formula>COUNTIF(J12:K12,"")</formula>
    </cfRule>
  </conditionalFormatting>
  <conditionalFormatting sqref="L16:M16">
    <cfRule type="expression" dxfId="40" priority="17">
      <formula>COUNTIF($M$15,"")</formula>
    </cfRule>
  </conditionalFormatting>
  <conditionalFormatting sqref="L18:M18">
    <cfRule type="expression" dxfId="39" priority="14">
      <formula>COUNTIF($M$17,"")</formula>
    </cfRule>
  </conditionalFormatting>
  <conditionalFormatting sqref="L20:M20">
    <cfRule type="expression" dxfId="38" priority="13">
      <formula>COUNTIF($M$19,"")</formula>
    </cfRule>
  </conditionalFormatting>
  <conditionalFormatting sqref="L22:M22">
    <cfRule type="expression" dxfId="37" priority="12">
      <formula>COUNTIF($M$21,"")</formula>
    </cfRule>
  </conditionalFormatting>
  <conditionalFormatting sqref="M5">
    <cfRule type="expression" dxfId="36" priority="89">
      <formula>COUNTIF(L6:M6,"")</formula>
    </cfRule>
  </conditionalFormatting>
  <conditionalFormatting sqref="M7">
    <cfRule type="expression" dxfId="35" priority="50">
      <formula>COUNTIF(L8:M8,"")</formula>
    </cfRule>
  </conditionalFormatting>
  <conditionalFormatting sqref="M9">
    <cfRule type="expression" dxfId="34" priority="49">
      <formula>COUNTIF(L10:M10,"")</formula>
    </cfRule>
  </conditionalFormatting>
  <conditionalFormatting sqref="M11">
    <cfRule type="expression" dxfId="33" priority="48">
      <formula>COUNTIF(L12:M12,"")</formula>
    </cfRule>
  </conditionalFormatting>
  <conditionalFormatting sqref="N16:O16">
    <cfRule type="expression" dxfId="32" priority="16">
      <formula>COUNTIF($O$15,"")</formula>
    </cfRule>
  </conditionalFormatting>
  <conditionalFormatting sqref="N18:O18">
    <cfRule type="expression" dxfId="31" priority="11">
      <formula>COUNTIF($O$17,"")</formula>
    </cfRule>
  </conditionalFormatting>
  <conditionalFormatting sqref="N20:O20">
    <cfRule type="expression" dxfId="30" priority="10">
      <formula>COUNTIF($O$19,"")</formula>
    </cfRule>
  </conditionalFormatting>
  <conditionalFormatting sqref="N22:O22">
    <cfRule type="expression" dxfId="29" priority="9">
      <formula>COUNTIF($O$21,"")</formula>
    </cfRule>
  </conditionalFormatting>
  <conditionalFormatting sqref="O5">
    <cfRule type="expression" dxfId="28" priority="88">
      <formula>COUNTIF(N6:O6,"")</formula>
    </cfRule>
  </conditionalFormatting>
  <conditionalFormatting sqref="O7">
    <cfRule type="expression" dxfId="27" priority="47">
      <formula>COUNTIF(N8:O8,"")</formula>
    </cfRule>
  </conditionalFormatting>
  <conditionalFormatting sqref="O9">
    <cfRule type="expression" dxfId="26" priority="46">
      <formula>COUNTIF(N10:O10,"")</formula>
    </cfRule>
  </conditionalFormatting>
  <conditionalFormatting sqref="O11">
    <cfRule type="expression" dxfId="25" priority="45">
      <formula>COUNTIF(N12:O12,"")</formula>
    </cfRule>
  </conditionalFormatting>
  <conditionalFormatting sqref="P16:Q16">
    <cfRule type="expression" dxfId="24" priority="15">
      <formula>COUNTIF($Q$15,"")</formula>
    </cfRule>
  </conditionalFormatting>
  <conditionalFormatting sqref="P18:Q18">
    <cfRule type="expression" dxfId="23" priority="8">
      <formula>COUNTIF($Q$17,"")</formula>
    </cfRule>
  </conditionalFormatting>
  <conditionalFormatting sqref="P20:Q20">
    <cfRule type="expression" dxfId="22" priority="7">
      <formula>COUNTIF($Q$19,"")</formula>
    </cfRule>
  </conditionalFormatting>
  <conditionalFormatting sqref="P22:Q22">
    <cfRule type="expression" dxfId="21" priority="6">
      <formula>COUNTIF($Q$21,"")</formula>
    </cfRule>
  </conditionalFormatting>
  <conditionalFormatting sqref="Q5">
    <cfRule type="expression" dxfId="20" priority="87">
      <formula>COUNTIF(P6:Q6,"")</formula>
    </cfRule>
  </conditionalFormatting>
  <conditionalFormatting sqref="Q7">
    <cfRule type="expression" dxfId="19" priority="44">
      <formula>COUNTIF(P8:Q8,"")</formula>
    </cfRule>
  </conditionalFormatting>
  <conditionalFormatting sqref="Q9">
    <cfRule type="expression" dxfId="18" priority="43">
      <formula>COUNTIF(P10:Q10,"")</formula>
    </cfRule>
  </conditionalFormatting>
  <conditionalFormatting sqref="Q11">
    <cfRule type="expression" dxfId="17" priority="42">
      <formula>COUNTIF(P12:Q12,"")</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100" t="s">
        <v>13</v>
      </c>
      <c r="C1" s="100"/>
      <c r="D1" s="100"/>
      <c r="E1" s="100"/>
      <c r="F1" s="100"/>
      <c r="G1" s="100"/>
      <c r="H1" s="100"/>
      <c r="I1" s="100"/>
      <c r="J1" s="100"/>
      <c r="K1" s="100"/>
      <c r="L1" s="100"/>
      <c r="M1" s="100"/>
      <c r="N1" s="100"/>
      <c r="O1" s="100"/>
      <c r="P1" s="100"/>
      <c r="Q1" s="100"/>
      <c r="R1" s="100"/>
      <c r="S1" s="100"/>
      <c r="T1" s="101"/>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O47"/>
  <sheetViews>
    <sheetView workbookViewId="0">
      <pane ySplit="7" topLeftCell="A8" activePane="bottomLeft" state="frozen"/>
      <selection pane="bottomLeft" activeCell="G8" sqref="G8"/>
    </sheetView>
  </sheetViews>
  <sheetFormatPr defaultColWidth="10.140625" defaultRowHeight="12.75" x14ac:dyDescent="0.25"/>
  <cols>
    <col min="1" max="9" width="17.7109375" style="40" customWidth="1"/>
    <col min="10" max="13" width="1.5703125" style="40" customWidth="1"/>
    <col min="14" max="15" width="10.5703125" style="40" customWidth="1"/>
    <col min="16" max="16384" width="10.140625" style="40"/>
  </cols>
  <sheetData>
    <row r="1" spans="1:15" s="39" customFormat="1" ht="126" customHeight="1" thickBot="1" x14ac:dyDescent="0.3">
      <c r="A1" s="108" t="s">
        <v>19</v>
      </c>
      <c r="B1" s="109"/>
      <c r="C1" s="109"/>
      <c r="D1" s="109"/>
      <c r="E1" s="109"/>
      <c r="F1" s="109"/>
      <c r="G1" s="109"/>
      <c r="H1" s="109"/>
      <c r="I1" s="109"/>
      <c r="J1" s="109"/>
      <c r="K1" s="109"/>
      <c r="L1" s="109"/>
      <c r="M1" s="109"/>
      <c r="N1" s="102" t="s">
        <v>10</v>
      </c>
      <c r="O1" s="102"/>
    </row>
    <row r="2" spans="1:15" s="39" customFormat="1" ht="69" customHeight="1" x14ac:dyDescent="0.25">
      <c r="A2" s="117" t="s">
        <v>3</v>
      </c>
      <c r="B2" s="114"/>
      <c r="C2" s="103" t="s">
        <v>22</v>
      </c>
      <c r="D2" s="104"/>
      <c r="E2" s="104"/>
      <c r="F2" s="105"/>
      <c r="G2" s="62"/>
      <c r="H2" s="63"/>
      <c r="I2" s="63"/>
      <c r="J2" s="61"/>
      <c r="K2" s="61"/>
      <c r="L2" s="61"/>
      <c r="M2" s="61"/>
      <c r="N2" s="61"/>
      <c r="O2" s="61"/>
    </row>
    <row r="3" spans="1:15" s="39" customFormat="1" ht="15" customHeight="1" x14ac:dyDescent="0.25">
      <c r="A3" s="118"/>
      <c r="B3" s="115"/>
      <c r="C3" s="41" t="s">
        <v>1</v>
      </c>
      <c r="D3" s="66"/>
      <c r="E3" s="66"/>
      <c r="F3" s="42">
        <f>B2*14+94</f>
        <v>94</v>
      </c>
      <c r="G3" s="62"/>
      <c r="H3" s="63"/>
      <c r="I3" s="63"/>
      <c r="J3" s="61"/>
      <c r="K3" s="61"/>
      <c r="L3" s="61"/>
      <c r="M3" s="61"/>
      <c r="N3" s="61"/>
      <c r="O3" s="61"/>
    </row>
    <row r="4" spans="1:15" s="39" customFormat="1" ht="15" customHeight="1" x14ac:dyDescent="0.25">
      <c r="A4" s="118"/>
      <c r="B4" s="115"/>
      <c r="C4" s="41" t="s">
        <v>21</v>
      </c>
      <c r="D4" s="66"/>
      <c r="E4" s="66"/>
      <c r="F4" s="42">
        <f>F3+92</f>
        <v>186</v>
      </c>
      <c r="G4" s="62"/>
      <c r="H4" s="63"/>
      <c r="I4" s="63"/>
      <c r="J4" s="61"/>
      <c r="K4" s="61"/>
      <c r="L4" s="61"/>
      <c r="M4" s="61"/>
      <c r="N4" s="61"/>
      <c r="O4" s="61"/>
    </row>
    <row r="5" spans="1:15" s="39" customFormat="1" ht="15.75" customHeight="1" thickBot="1" x14ac:dyDescent="0.3">
      <c r="A5" s="119"/>
      <c r="B5" s="116"/>
      <c r="C5" s="43" t="s">
        <v>20</v>
      </c>
      <c r="D5" s="67"/>
      <c r="E5" s="67"/>
      <c r="F5" s="44"/>
      <c r="G5" s="64"/>
      <c r="H5" s="65"/>
      <c r="I5" s="65"/>
      <c r="J5" s="61"/>
      <c r="K5" s="61"/>
      <c r="L5" s="61"/>
      <c r="M5" s="61"/>
      <c r="N5" s="61"/>
      <c r="O5" s="61"/>
    </row>
    <row r="6" spans="1:15" s="39" customFormat="1" ht="15.75" customHeight="1" x14ac:dyDescent="0.25">
      <c r="A6" s="106" t="s">
        <v>23</v>
      </c>
      <c r="B6" s="112" t="s">
        <v>1</v>
      </c>
      <c r="C6" s="113"/>
      <c r="D6" s="110" t="s">
        <v>21</v>
      </c>
      <c r="E6" s="120"/>
      <c r="F6" s="120"/>
      <c r="G6" s="111"/>
      <c r="H6" s="110" t="s">
        <v>20</v>
      </c>
      <c r="I6" s="111"/>
    </row>
    <row r="7" spans="1:15" s="53" customFormat="1" ht="15.75" customHeight="1" thickBot="1" x14ac:dyDescent="0.3">
      <c r="A7" s="107"/>
      <c r="B7" s="57" t="s">
        <v>24</v>
      </c>
      <c r="C7" s="57" t="s">
        <v>25</v>
      </c>
      <c r="D7" s="68" t="s">
        <v>23</v>
      </c>
      <c r="E7" s="69" t="s">
        <v>24</v>
      </c>
      <c r="F7" s="69" t="s">
        <v>25</v>
      </c>
      <c r="G7" s="75" t="s">
        <v>27</v>
      </c>
      <c r="H7" s="48" t="s">
        <v>25</v>
      </c>
      <c r="I7" s="49" t="s">
        <v>26</v>
      </c>
    </row>
    <row r="8" spans="1:15" x14ac:dyDescent="0.25">
      <c r="A8" s="50">
        <v>1</v>
      </c>
      <c r="B8" s="58">
        <v>61</v>
      </c>
      <c r="C8" s="42">
        <f>$F$3-B8</f>
        <v>33</v>
      </c>
      <c r="D8" s="50">
        <v>1</v>
      </c>
      <c r="E8" s="70">
        <v>61</v>
      </c>
      <c r="F8" s="76">
        <f t="shared" ref="F8:F47" si="0">$F$4-B8-94</f>
        <v>31</v>
      </c>
      <c r="G8" s="77"/>
      <c r="H8" s="56"/>
      <c r="I8" s="47"/>
    </row>
    <row r="9" spans="1:15" x14ac:dyDescent="0.25">
      <c r="A9" s="51">
        <v>2</v>
      </c>
      <c r="B9" s="59">
        <f>B$8+(14*A8)</f>
        <v>75</v>
      </c>
      <c r="C9" s="42">
        <f t="shared" ref="C9:C47" si="1">$F$3-B9</f>
        <v>19</v>
      </c>
      <c r="D9" s="51">
        <v>2</v>
      </c>
      <c r="E9" s="72">
        <f>E$8+(14*D8)</f>
        <v>75</v>
      </c>
      <c r="F9" s="76">
        <f t="shared" si="0"/>
        <v>17</v>
      </c>
      <c r="G9" s="78" t="s">
        <v>23</v>
      </c>
      <c r="H9" s="54"/>
      <c r="I9" s="45"/>
    </row>
    <row r="10" spans="1:15" x14ac:dyDescent="0.25">
      <c r="A10" s="51">
        <v>3</v>
      </c>
      <c r="B10" s="59">
        <f t="shared" ref="B10:B47" si="2">B$8+(14*A9)</f>
        <v>89</v>
      </c>
      <c r="C10" s="42">
        <f t="shared" si="1"/>
        <v>5</v>
      </c>
      <c r="D10" s="51">
        <v>3</v>
      </c>
      <c r="E10" s="72">
        <f t="shared" ref="E10:E47" si="3">E$8+(14*D9)</f>
        <v>89</v>
      </c>
      <c r="F10" s="76">
        <f t="shared" si="0"/>
        <v>3</v>
      </c>
      <c r="G10" s="71">
        <f>B2-(((G8-15-60)/14)+2)</f>
        <v>3.3571428571428568</v>
      </c>
      <c r="H10" s="54"/>
      <c r="I10" s="45"/>
    </row>
    <row r="11" spans="1:15" x14ac:dyDescent="0.25">
      <c r="A11" s="51">
        <v>4</v>
      </c>
      <c r="B11" s="59">
        <f t="shared" si="2"/>
        <v>103</v>
      </c>
      <c r="C11" s="42">
        <f t="shared" si="1"/>
        <v>-9</v>
      </c>
      <c r="D11" s="51">
        <v>4</v>
      </c>
      <c r="E11" s="72">
        <f t="shared" si="3"/>
        <v>103</v>
      </c>
      <c r="F11" s="76">
        <f t="shared" si="0"/>
        <v>-11</v>
      </c>
      <c r="G11" s="78" t="s">
        <v>28</v>
      </c>
      <c r="H11" s="54"/>
      <c r="I11" s="45"/>
    </row>
    <row r="12" spans="1:15" ht="13.5" thickBot="1" x14ac:dyDescent="0.3">
      <c r="A12" s="51">
        <v>5</v>
      </c>
      <c r="B12" s="59">
        <f t="shared" si="2"/>
        <v>117</v>
      </c>
      <c r="C12" s="42">
        <f t="shared" si="1"/>
        <v>-23</v>
      </c>
      <c r="D12" s="51">
        <v>5</v>
      </c>
      <c r="E12" s="72">
        <f t="shared" si="3"/>
        <v>117</v>
      </c>
      <c r="F12" s="76">
        <f t="shared" si="0"/>
        <v>-25</v>
      </c>
      <c r="G12" s="79">
        <f>F4-G8-94</f>
        <v>92</v>
      </c>
      <c r="H12" s="54"/>
      <c r="I12" s="45"/>
    </row>
    <row r="13" spans="1:15" x14ac:dyDescent="0.25">
      <c r="A13" s="51">
        <v>6</v>
      </c>
      <c r="B13" s="59">
        <f t="shared" si="2"/>
        <v>131</v>
      </c>
      <c r="C13" s="42">
        <f t="shared" si="1"/>
        <v>-37</v>
      </c>
      <c r="D13" s="51">
        <v>6</v>
      </c>
      <c r="E13" s="72">
        <f t="shared" si="3"/>
        <v>131</v>
      </c>
      <c r="F13" s="71">
        <f t="shared" si="0"/>
        <v>-39</v>
      </c>
      <c r="H13" s="54"/>
      <c r="I13" s="45"/>
    </row>
    <row r="14" spans="1:15" x14ac:dyDescent="0.25">
      <c r="A14" s="51">
        <v>7</v>
      </c>
      <c r="B14" s="59">
        <f t="shared" si="2"/>
        <v>145</v>
      </c>
      <c r="C14" s="42">
        <f t="shared" si="1"/>
        <v>-51</v>
      </c>
      <c r="D14" s="51">
        <v>7</v>
      </c>
      <c r="E14" s="72">
        <f t="shared" si="3"/>
        <v>145</v>
      </c>
      <c r="F14" s="71">
        <f t="shared" si="0"/>
        <v>-53</v>
      </c>
      <c r="H14" s="54"/>
      <c r="I14" s="45"/>
    </row>
    <row r="15" spans="1:15" x14ac:dyDescent="0.25">
      <c r="A15" s="51">
        <v>8</v>
      </c>
      <c r="B15" s="59">
        <f t="shared" si="2"/>
        <v>159</v>
      </c>
      <c r="C15" s="42">
        <f t="shared" si="1"/>
        <v>-65</v>
      </c>
      <c r="D15" s="51">
        <v>8</v>
      </c>
      <c r="E15" s="72">
        <f t="shared" si="3"/>
        <v>159</v>
      </c>
      <c r="F15" s="71">
        <f t="shared" si="0"/>
        <v>-67</v>
      </c>
      <c r="H15" s="54"/>
      <c r="I15" s="45"/>
    </row>
    <row r="16" spans="1:15" x14ac:dyDescent="0.25">
      <c r="A16" s="51">
        <v>9</v>
      </c>
      <c r="B16" s="59">
        <f>B$8+(14*A15)</f>
        <v>173</v>
      </c>
      <c r="C16" s="42">
        <f t="shared" si="1"/>
        <v>-79</v>
      </c>
      <c r="D16" s="51">
        <v>9</v>
      </c>
      <c r="E16" s="72">
        <f>E$8+(14*D15)</f>
        <v>173</v>
      </c>
      <c r="F16" s="71">
        <f t="shared" si="0"/>
        <v>-81</v>
      </c>
      <c r="H16" s="54"/>
      <c r="I16" s="45"/>
    </row>
    <row r="17" spans="1:9" x14ac:dyDescent="0.25">
      <c r="A17" s="51">
        <v>10</v>
      </c>
      <c r="B17" s="59">
        <f t="shared" si="2"/>
        <v>187</v>
      </c>
      <c r="C17" s="42">
        <f t="shared" si="1"/>
        <v>-93</v>
      </c>
      <c r="D17" s="51">
        <v>10</v>
      </c>
      <c r="E17" s="72">
        <f t="shared" si="3"/>
        <v>187</v>
      </c>
      <c r="F17" s="71">
        <f t="shared" si="0"/>
        <v>-95</v>
      </c>
      <c r="H17" s="54"/>
      <c r="I17" s="45"/>
    </row>
    <row r="18" spans="1:9" x14ac:dyDescent="0.25">
      <c r="A18" s="51">
        <v>11</v>
      </c>
      <c r="B18" s="59">
        <f t="shared" si="2"/>
        <v>201</v>
      </c>
      <c r="C18" s="42">
        <f t="shared" si="1"/>
        <v>-107</v>
      </c>
      <c r="D18" s="51">
        <v>11</v>
      </c>
      <c r="E18" s="72">
        <f t="shared" si="3"/>
        <v>201</v>
      </c>
      <c r="F18" s="71">
        <f t="shared" si="0"/>
        <v>-109</v>
      </c>
      <c r="H18" s="54"/>
      <c r="I18" s="45"/>
    </row>
    <row r="19" spans="1:9" x14ac:dyDescent="0.25">
      <c r="A19" s="51">
        <v>12</v>
      </c>
      <c r="B19" s="59">
        <f t="shared" si="2"/>
        <v>215</v>
      </c>
      <c r="C19" s="42">
        <f t="shared" si="1"/>
        <v>-121</v>
      </c>
      <c r="D19" s="51">
        <v>12</v>
      </c>
      <c r="E19" s="72">
        <f t="shared" si="3"/>
        <v>215</v>
      </c>
      <c r="F19" s="71">
        <f t="shared" si="0"/>
        <v>-123</v>
      </c>
      <c r="H19" s="54"/>
      <c r="I19" s="45"/>
    </row>
    <row r="20" spans="1:9" x14ac:dyDescent="0.25">
      <c r="A20" s="51">
        <v>13</v>
      </c>
      <c r="B20" s="59">
        <f t="shared" si="2"/>
        <v>229</v>
      </c>
      <c r="C20" s="42">
        <f t="shared" si="1"/>
        <v>-135</v>
      </c>
      <c r="D20" s="51">
        <v>13</v>
      </c>
      <c r="E20" s="72">
        <f t="shared" si="3"/>
        <v>229</v>
      </c>
      <c r="F20" s="71">
        <f t="shared" si="0"/>
        <v>-137</v>
      </c>
      <c r="H20" s="54"/>
      <c r="I20" s="45"/>
    </row>
    <row r="21" spans="1:9" x14ac:dyDescent="0.25">
      <c r="A21" s="51">
        <v>14</v>
      </c>
      <c r="B21" s="59">
        <f t="shared" si="2"/>
        <v>243</v>
      </c>
      <c r="C21" s="42">
        <f t="shared" si="1"/>
        <v>-149</v>
      </c>
      <c r="D21" s="51">
        <v>14</v>
      </c>
      <c r="E21" s="72">
        <f t="shared" si="3"/>
        <v>243</v>
      </c>
      <c r="F21" s="71">
        <f t="shared" si="0"/>
        <v>-151</v>
      </c>
      <c r="H21" s="54"/>
      <c r="I21" s="45"/>
    </row>
    <row r="22" spans="1:9" x14ac:dyDescent="0.25">
      <c r="A22" s="51">
        <v>15</v>
      </c>
      <c r="B22" s="59">
        <f t="shared" si="2"/>
        <v>257</v>
      </c>
      <c r="C22" s="42">
        <f t="shared" si="1"/>
        <v>-163</v>
      </c>
      <c r="D22" s="51">
        <v>15</v>
      </c>
      <c r="E22" s="72">
        <f t="shared" si="3"/>
        <v>257</v>
      </c>
      <c r="F22" s="71">
        <f t="shared" si="0"/>
        <v>-165</v>
      </c>
      <c r="H22" s="54"/>
      <c r="I22" s="45"/>
    </row>
    <row r="23" spans="1:9" x14ac:dyDescent="0.25">
      <c r="A23" s="51">
        <v>16</v>
      </c>
      <c r="B23" s="59">
        <f t="shared" si="2"/>
        <v>271</v>
      </c>
      <c r="C23" s="42">
        <f t="shared" si="1"/>
        <v>-177</v>
      </c>
      <c r="D23" s="51">
        <v>16</v>
      </c>
      <c r="E23" s="72">
        <f t="shared" si="3"/>
        <v>271</v>
      </c>
      <c r="F23" s="71">
        <f t="shared" si="0"/>
        <v>-179</v>
      </c>
      <c r="H23" s="54"/>
      <c r="I23" s="45"/>
    </row>
    <row r="24" spans="1:9" x14ac:dyDescent="0.25">
      <c r="A24" s="51">
        <v>17</v>
      </c>
      <c r="B24" s="59">
        <f t="shared" si="2"/>
        <v>285</v>
      </c>
      <c r="C24" s="42">
        <f t="shared" si="1"/>
        <v>-191</v>
      </c>
      <c r="D24" s="51">
        <v>17</v>
      </c>
      <c r="E24" s="72">
        <f t="shared" si="3"/>
        <v>285</v>
      </c>
      <c r="F24" s="71">
        <f t="shared" si="0"/>
        <v>-193</v>
      </c>
      <c r="H24" s="54"/>
      <c r="I24" s="45"/>
    </row>
    <row r="25" spans="1:9" x14ac:dyDescent="0.25">
      <c r="A25" s="51">
        <v>18</v>
      </c>
      <c r="B25" s="59">
        <f t="shared" si="2"/>
        <v>299</v>
      </c>
      <c r="C25" s="42">
        <f t="shared" si="1"/>
        <v>-205</v>
      </c>
      <c r="D25" s="51">
        <v>18</v>
      </c>
      <c r="E25" s="72">
        <f t="shared" si="3"/>
        <v>299</v>
      </c>
      <c r="F25" s="71">
        <f t="shared" si="0"/>
        <v>-207</v>
      </c>
      <c r="H25" s="54"/>
      <c r="I25" s="45"/>
    </row>
    <row r="26" spans="1:9" x14ac:dyDescent="0.25">
      <c r="A26" s="51">
        <v>19</v>
      </c>
      <c r="B26" s="59">
        <f t="shared" si="2"/>
        <v>313</v>
      </c>
      <c r="C26" s="42">
        <f t="shared" si="1"/>
        <v>-219</v>
      </c>
      <c r="D26" s="51">
        <v>19</v>
      </c>
      <c r="E26" s="72">
        <f t="shared" si="3"/>
        <v>313</v>
      </c>
      <c r="F26" s="71">
        <f t="shared" si="0"/>
        <v>-221</v>
      </c>
      <c r="H26" s="54"/>
      <c r="I26" s="45"/>
    </row>
    <row r="27" spans="1:9" x14ac:dyDescent="0.25">
      <c r="A27" s="51">
        <v>20</v>
      </c>
      <c r="B27" s="59">
        <f t="shared" si="2"/>
        <v>327</v>
      </c>
      <c r="C27" s="42">
        <f t="shared" si="1"/>
        <v>-233</v>
      </c>
      <c r="D27" s="51">
        <v>20</v>
      </c>
      <c r="E27" s="72">
        <f t="shared" si="3"/>
        <v>327</v>
      </c>
      <c r="F27" s="71">
        <f t="shared" si="0"/>
        <v>-235</v>
      </c>
      <c r="H27" s="54"/>
      <c r="I27" s="45"/>
    </row>
    <row r="28" spans="1:9" x14ac:dyDescent="0.25">
      <c r="A28" s="51">
        <v>21</v>
      </c>
      <c r="B28" s="59">
        <f t="shared" si="2"/>
        <v>341</v>
      </c>
      <c r="C28" s="42">
        <f t="shared" si="1"/>
        <v>-247</v>
      </c>
      <c r="D28" s="51">
        <v>21</v>
      </c>
      <c r="E28" s="72">
        <f t="shared" si="3"/>
        <v>341</v>
      </c>
      <c r="F28" s="71">
        <f t="shared" si="0"/>
        <v>-249</v>
      </c>
      <c r="H28" s="54"/>
      <c r="I28" s="45"/>
    </row>
    <row r="29" spans="1:9" x14ac:dyDescent="0.25">
      <c r="A29" s="51">
        <v>22</v>
      </c>
      <c r="B29" s="59">
        <f t="shared" si="2"/>
        <v>355</v>
      </c>
      <c r="C29" s="42">
        <f t="shared" si="1"/>
        <v>-261</v>
      </c>
      <c r="D29" s="51">
        <v>22</v>
      </c>
      <c r="E29" s="72">
        <f t="shared" si="3"/>
        <v>355</v>
      </c>
      <c r="F29" s="71">
        <f t="shared" si="0"/>
        <v>-263</v>
      </c>
      <c r="H29" s="54"/>
      <c r="I29" s="45"/>
    </row>
    <row r="30" spans="1:9" x14ac:dyDescent="0.25">
      <c r="A30" s="51">
        <v>23</v>
      </c>
      <c r="B30" s="59">
        <f t="shared" si="2"/>
        <v>369</v>
      </c>
      <c r="C30" s="42">
        <f t="shared" si="1"/>
        <v>-275</v>
      </c>
      <c r="D30" s="51">
        <v>23</v>
      </c>
      <c r="E30" s="72">
        <f t="shared" si="3"/>
        <v>369</v>
      </c>
      <c r="F30" s="71">
        <f t="shared" si="0"/>
        <v>-277</v>
      </c>
      <c r="H30" s="54"/>
      <c r="I30" s="45"/>
    </row>
    <row r="31" spans="1:9" x14ac:dyDescent="0.25">
      <c r="A31" s="51">
        <v>24</v>
      </c>
      <c r="B31" s="59">
        <f t="shared" si="2"/>
        <v>383</v>
      </c>
      <c r="C31" s="42">
        <f t="shared" si="1"/>
        <v>-289</v>
      </c>
      <c r="D31" s="51">
        <v>24</v>
      </c>
      <c r="E31" s="72">
        <f t="shared" si="3"/>
        <v>383</v>
      </c>
      <c r="F31" s="71">
        <f t="shared" si="0"/>
        <v>-291</v>
      </c>
      <c r="H31" s="54"/>
      <c r="I31" s="45"/>
    </row>
    <row r="32" spans="1:9" x14ac:dyDescent="0.25">
      <c r="A32" s="51">
        <v>25</v>
      </c>
      <c r="B32" s="59">
        <f t="shared" si="2"/>
        <v>397</v>
      </c>
      <c r="C32" s="42">
        <f t="shared" si="1"/>
        <v>-303</v>
      </c>
      <c r="D32" s="51">
        <v>25</v>
      </c>
      <c r="E32" s="72">
        <f t="shared" si="3"/>
        <v>397</v>
      </c>
      <c r="F32" s="71">
        <f t="shared" si="0"/>
        <v>-305</v>
      </c>
      <c r="H32" s="54"/>
      <c r="I32" s="45"/>
    </row>
    <row r="33" spans="1:9" x14ac:dyDescent="0.25">
      <c r="A33" s="51">
        <v>26</v>
      </c>
      <c r="B33" s="59">
        <f t="shared" si="2"/>
        <v>411</v>
      </c>
      <c r="C33" s="42">
        <f t="shared" si="1"/>
        <v>-317</v>
      </c>
      <c r="D33" s="51">
        <v>26</v>
      </c>
      <c r="E33" s="72">
        <f t="shared" si="3"/>
        <v>411</v>
      </c>
      <c r="F33" s="71">
        <f t="shared" si="0"/>
        <v>-319</v>
      </c>
      <c r="H33" s="54"/>
      <c r="I33" s="45"/>
    </row>
    <row r="34" spans="1:9" x14ac:dyDescent="0.25">
      <c r="A34" s="51">
        <v>27</v>
      </c>
      <c r="B34" s="59">
        <f t="shared" si="2"/>
        <v>425</v>
      </c>
      <c r="C34" s="42">
        <f t="shared" si="1"/>
        <v>-331</v>
      </c>
      <c r="D34" s="51">
        <v>27</v>
      </c>
      <c r="E34" s="72">
        <f t="shared" si="3"/>
        <v>425</v>
      </c>
      <c r="F34" s="71">
        <f t="shared" si="0"/>
        <v>-333</v>
      </c>
      <c r="H34" s="54"/>
      <c r="I34" s="45"/>
    </row>
    <row r="35" spans="1:9" x14ac:dyDescent="0.25">
      <c r="A35" s="51">
        <v>28</v>
      </c>
      <c r="B35" s="59">
        <f t="shared" si="2"/>
        <v>439</v>
      </c>
      <c r="C35" s="42">
        <f t="shared" si="1"/>
        <v>-345</v>
      </c>
      <c r="D35" s="51">
        <v>28</v>
      </c>
      <c r="E35" s="72">
        <f t="shared" si="3"/>
        <v>439</v>
      </c>
      <c r="F35" s="71">
        <f t="shared" si="0"/>
        <v>-347</v>
      </c>
      <c r="H35" s="54"/>
      <c r="I35" s="45"/>
    </row>
    <row r="36" spans="1:9" x14ac:dyDescent="0.25">
      <c r="A36" s="51">
        <v>29</v>
      </c>
      <c r="B36" s="59">
        <f t="shared" si="2"/>
        <v>453</v>
      </c>
      <c r="C36" s="42">
        <f t="shared" si="1"/>
        <v>-359</v>
      </c>
      <c r="D36" s="51">
        <v>29</v>
      </c>
      <c r="E36" s="72">
        <f t="shared" si="3"/>
        <v>453</v>
      </c>
      <c r="F36" s="71">
        <f t="shared" si="0"/>
        <v>-361</v>
      </c>
      <c r="H36" s="54"/>
      <c r="I36" s="45"/>
    </row>
    <row r="37" spans="1:9" x14ac:dyDescent="0.25">
      <c r="A37" s="51">
        <v>30</v>
      </c>
      <c r="B37" s="59">
        <f t="shared" si="2"/>
        <v>467</v>
      </c>
      <c r="C37" s="42">
        <f t="shared" si="1"/>
        <v>-373</v>
      </c>
      <c r="D37" s="51">
        <v>30</v>
      </c>
      <c r="E37" s="72">
        <f t="shared" si="3"/>
        <v>467</v>
      </c>
      <c r="F37" s="71">
        <f t="shared" si="0"/>
        <v>-375</v>
      </c>
      <c r="H37" s="54"/>
      <c r="I37" s="45"/>
    </row>
    <row r="38" spans="1:9" x14ac:dyDescent="0.25">
      <c r="A38" s="51">
        <v>31</v>
      </c>
      <c r="B38" s="59">
        <f t="shared" si="2"/>
        <v>481</v>
      </c>
      <c r="C38" s="42">
        <f t="shared" si="1"/>
        <v>-387</v>
      </c>
      <c r="D38" s="51">
        <v>31</v>
      </c>
      <c r="E38" s="72">
        <f t="shared" si="3"/>
        <v>481</v>
      </c>
      <c r="F38" s="71">
        <f t="shared" si="0"/>
        <v>-389</v>
      </c>
      <c r="H38" s="54"/>
      <c r="I38" s="45"/>
    </row>
    <row r="39" spans="1:9" x14ac:dyDescent="0.25">
      <c r="A39" s="51">
        <v>32</v>
      </c>
      <c r="B39" s="59">
        <f t="shared" si="2"/>
        <v>495</v>
      </c>
      <c r="C39" s="42">
        <f t="shared" si="1"/>
        <v>-401</v>
      </c>
      <c r="D39" s="51">
        <v>32</v>
      </c>
      <c r="E39" s="72">
        <f t="shared" si="3"/>
        <v>495</v>
      </c>
      <c r="F39" s="71">
        <f t="shared" si="0"/>
        <v>-403</v>
      </c>
      <c r="H39" s="54"/>
      <c r="I39" s="45"/>
    </row>
    <row r="40" spans="1:9" x14ac:dyDescent="0.25">
      <c r="A40" s="51">
        <v>33</v>
      </c>
      <c r="B40" s="59">
        <f t="shared" si="2"/>
        <v>509</v>
      </c>
      <c r="C40" s="42">
        <f t="shared" si="1"/>
        <v>-415</v>
      </c>
      <c r="D40" s="51">
        <v>33</v>
      </c>
      <c r="E40" s="72">
        <f t="shared" si="3"/>
        <v>509</v>
      </c>
      <c r="F40" s="71">
        <f t="shared" si="0"/>
        <v>-417</v>
      </c>
      <c r="H40" s="54"/>
      <c r="I40" s="45"/>
    </row>
    <row r="41" spans="1:9" x14ac:dyDescent="0.25">
      <c r="A41" s="51">
        <v>34</v>
      </c>
      <c r="B41" s="59">
        <f t="shared" si="2"/>
        <v>523</v>
      </c>
      <c r="C41" s="42">
        <f t="shared" si="1"/>
        <v>-429</v>
      </c>
      <c r="D41" s="51">
        <v>34</v>
      </c>
      <c r="E41" s="72">
        <f t="shared" si="3"/>
        <v>523</v>
      </c>
      <c r="F41" s="71">
        <f t="shared" si="0"/>
        <v>-431</v>
      </c>
      <c r="H41" s="54"/>
      <c r="I41" s="45"/>
    </row>
    <row r="42" spans="1:9" x14ac:dyDescent="0.25">
      <c r="A42" s="51">
        <v>35</v>
      </c>
      <c r="B42" s="59">
        <f t="shared" si="2"/>
        <v>537</v>
      </c>
      <c r="C42" s="42">
        <f t="shared" si="1"/>
        <v>-443</v>
      </c>
      <c r="D42" s="51">
        <v>35</v>
      </c>
      <c r="E42" s="72">
        <f t="shared" si="3"/>
        <v>537</v>
      </c>
      <c r="F42" s="71">
        <f t="shared" si="0"/>
        <v>-445</v>
      </c>
      <c r="H42" s="54"/>
      <c r="I42" s="45"/>
    </row>
    <row r="43" spans="1:9" x14ac:dyDescent="0.25">
      <c r="A43" s="51">
        <v>36</v>
      </c>
      <c r="B43" s="59">
        <f t="shared" si="2"/>
        <v>551</v>
      </c>
      <c r="C43" s="42">
        <f t="shared" si="1"/>
        <v>-457</v>
      </c>
      <c r="D43" s="51">
        <v>36</v>
      </c>
      <c r="E43" s="72">
        <f t="shared" si="3"/>
        <v>551</v>
      </c>
      <c r="F43" s="71">
        <f t="shared" si="0"/>
        <v>-459</v>
      </c>
      <c r="H43" s="54"/>
      <c r="I43" s="45"/>
    </row>
    <row r="44" spans="1:9" x14ac:dyDescent="0.25">
      <c r="A44" s="51">
        <v>37</v>
      </c>
      <c r="B44" s="59">
        <f t="shared" si="2"/>
        <v>565</v>
      </c>
      <c r="C44" s="42">
        <f t="shared" si="1"/>
        <v>-471</v>
      </c>
      <c r="D44" s="51">
        <v>37</v>
      </c>
      <c r="E44" s="72">
        <f t="shared" si="3"/>
        <v>565</v>
      </c>
      <c r="F44" s="71">
        <f t="shared" si="0"/>
        <v>-473</v>
      </c>
      <c r="H44" s="54"/>
      <c r="I44" s="45"/>
    </row>
    <row r="45" spans="1:9" x14ac:dyDescent="0.25">
      <c r="A45" s="51">
        <v>38</v>
      </c>
      <c r="B45" s="59">
        <f t="shared" si="2"/>
        <v>579</v>
      </c>
      <c r="C45" s="42">
        <f t="shared" si="1"/>
        <v>-485</v>
      </c>
      <c r="D45" s="51">
        <v>38</v>
      </c>
      <c r="E45" s="72">
        <f t="shared" si="3"/>
        <v>579</v>
      </c>
      <c r="F45" s="71">
        <f t="shared" si="0"/>
        <v>-487</v>
      </c>
      <c r="H45" s="54"/>
      <c r="I45" s="45"/>
    </row>
    <row r="46" spans="1:9" x14ac:dyDescent="0.25">
      <c r="A46" s="51">
        <v>39</v>
      </c>
      <c r="B46" s="59">
        <f t="shared" si="2"/>
        <v>593</v>
      </c>
      <c r="C46" s="42">
        <f t="shared" si="1"/>
        <v>-499</v>
      </c>
      <c r="D46" s="51">
        <v>39</v>
      </c>
      <c r="E46" s="72">
        <f t="shared" si="3"/>
        <v>593</v>
      </c>
      <c r="F46" s="71">
        <f t="shared" si="0"/>
        <v>-501</v>
      </c>
      <c r="H46" s="54"/>
      <c r="I46" s="45"/>
    </row>
    <row r="47" spans="1:9" ht="13.5" thickBot="1" x14ac:dyDescent="0.3">
      <c r="A47" s="52">
        <v>40</v>
      </c>
      <c r="B47" s="60">
        <f t="shared" si="2"/>
        <v>607</v>
      </c>
      <c r="C47" s="42">
        <f t="shared" si="1"/>
        <v>-513</v>
      </c>
      <c r="D47" s="52">
        <v>40</v>
      </c>
      <c r="E47" s="73">
        <f t="shared" si="3"/>
        <v>607</v>
      </c>
      <c r="F47" s="74">
        <f t="shared" si="0"/>
        <v>-515</v>
      </c>
      <c r="H47" s="55"/>
      <c r="I47" s="46"/>
    </row>
  </sheetData>
  <mergeCells count="9">
    <mergeCell ref="N1:O1"/>
    <mergeCell ref="C2:F2"/>
    <mergeCell ref="A6:A7"/>
    <mergeCell ref="A1:M1"/>
    <mergeCell ref="H6:I6"/>
    <mergeCell ref="B6:C6"/>
    <mergeCell ref="B2:B5"/>
    <mergeCell ref="A2:A5"/>
    <mergeCell ref="D6:G6"/>
  </mergeCells>
  <conditionalFormatting sqref="B8:B47">
    <cfRule type="expression" dxfId="11" priority="4">
      <formula>(1+ ((B8-61)/14)) &gt; $B$2</formula>
    </cfRule>
  </conditionalFormatting>
  <conditionalFormatting sqref="C8:C47">
    <cfRule type="expression" dxfId="10" priority="5">
      <formula>B8&gt;C8</formula>
    </cfRule>
  </conditionalFormatting>
  <conditionalFormatting sqref="E8:E47">
    <cfRule type="expression" dxfId="9" priority="2">
      <formula>(1+ ((E8-61)/14)) &gt; $B$2</formula>
    </cfRule>
  </conditionalFormatting>
  <conditionalFormatting sqref="F3:F5">
    <cfRule type="expression" dxfId="8" priority="16">
      <formula>COUNTIF($B$2,"")</formula>
    </cfRule>
  </conditionalFormatting>
  <conditionalFormatting sqref="F8:F47">
    <cfRule type="expression" dxfId="7" priority="3">
      <formula>(1+ ((ABS(F8-$F$4)-61)/14)) &gt; $B$2</formula>
    </cfRule>
  </conditionalFormatting>
  <conditionalFormatting sqref="G10 G12">
    <cfRule type="expression" dxfId="6" priority="1">
      <formula>COUNTIF($G$8,"")</formula>
    </cfRule>
  </conditionalFormatting>
  <dataValidations count="2">
    <dataValidation type="whole" operator="greaterThanOrEqual" allowBlank="1" showInputMessage="1" showErrorMessage="1" promptTitle="Hydrocarbon chain length" prompt="Enter a whole number (greater than 1) indicating the number of carbons in the hydrocarbon chain of your target compound." sqref="B2" xr:uid="{F7014332-3719-4885-95BF-44AFD9FD41C8}">
      <formula1>2</formula1>
    </dataValidation>
    <dataValidation allowBlank="1" showInputMessage="1" showErrorMessage="1" promptTitle="Information display cell" prompt="Do not modify the content of this cell!_x000a_" sqref="F3:F5" xr:uid="{21ECB7F2-771B-4437-8B65-3F0ADFF96332}"/>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Rodríguez León</cp:lastModifiedBy>
  <dcterms:created xsi:type="dcterms:W3CDTF">2022-04-12T07:14:37Z</dcterms:created>
  <dcterms:modified xsi:type="dcterms:W3CDTF">2024-06-07T09:58:25Z</dcterms:modified>
</cp:coreProperties>
</file>