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fileSharing readOnlyRecommended="1"/>
  <workbookPr defaultThemeVersion="166925"/>
  <mc:AlternateContent xmlns:mc="http://schemas.openxmlformats.org/markup-compatibility/2006">
    <mc:Choice Requires="x15">
      <x15ac:absPath xmlns:x15ac="http://schemas.microsoft.com/office/spreadsheetml/2010/11/ac" url="D:\Daniel\GitRepos\CHC-identification_tool\"/>
    </mc:Choice>
  </mc:AlternateContent>
  <xr:revisionPtr revIDLastSave="0" documentId="13_ncr:1_{8ED966C7-54E3-42A4-8D41-3FFAC1F64F53}" xr6:coauthVersionLast="47" xr6:coauthVersionMax="47" xr10:uidLastSave="{00000000-0000-0000-0000-000000000000}"/>
  <bookViews>
    <workbookView xWindow="-120" yWindow="-120" windowWidth="29040" windowHeight="15840" xr2:uid="{E627A05E-6340-4C51-B36C-84944E4086CC}"/>
  </bookViews>
  <sheets>
    <sheet name="CHC-Identification" sheetId="1" r:id="rId1"/>
    <sheet name="Carlson(1998)-methyl alkanes" sheetId="3" r:id="rId2"/>
    <sheet name="post-DMD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0" i="1" l="1"/>
  <c r="F18" i="1"/>
  <c r="F16" i="1"/>
  <c r="P22" i="1"/>
  <c r="N22" i="1"/>
  <c r="L22" i="1"/>
  <c r="J22" i="1"/>
  <c r="H22" i="1"/>
  <c r="F22" i="1"/>
  <c r="P20" i="1"/>
  <c r="N20" i="1"/>
  <c r="L20" i="1"/>
  <c r="J20" i="1"/>
  <c r="H20" i="1"/>
  <c r="P18" i="1"/>
  <c r="N18" i="1"/>
  <c r="L18" i="1"/>
  <c r="J18" i="1"/>
  <c r="H18" i="1"/>
  <c r="P16" i="1"/>
  <c r="N16" i="1"/>
  <c r="L16" i="1"/>
  <c r="J16" i="1"/>
  <c r="H16" i="1"/>
  <c r="D5" i="1" l="1"/>
  <c r="E5" i="1" s="1"/>
  <c r="D6" i="1"/>
  <c r="E6" i="1" s="1"/>
  <c r="D7" i="1"/>
  <c r="E7" i="1" s="1"/>
  <c r="D8" i="1"/>
  <c r="E8" i="1" s="1"/>
  <c r="D9" i="1"/>
  <c r="E9" i="1" s="1"/>
  <c r="D10" i="1"/>
  <c r="E10" i="1" s="1"/>
  <c r="D11" i="1"/>
  <c r="E11" i="1" s="1"/>
  <c r="D12" i="1"/>
  <c r="E12" i="1" s="1"/>
  <c r="D13" i="1"/>
  <c r="E13" i="1" s="1"/>
  <c r="D14" i="1"/>
  <c r="E14" i="1" s="1"/>
  <c r="D15" i="1"/>
  <c r="E15" i="1" s="1"/>
  <c r="D16" i="1"/>
  <c r="E16" i="1" s="1"/>
  <c r="D17" i="1"/>
  <c r="E17" i="1" s="1"/>
  <c r="D18" i="1"/>
  <c r="E18" i="1" s="1"/>
  <c r="D19" i="1"/>
  <c r="E19" i="1" s="1"/>
  <c r="D20" i="1"/>
  <c r="E20" i="1" s="1"/>
  <c r="D21" i="1"/>
  <c r="E21" i="1" s="1"/>
  <c r="D22" i="1"/>
  <c r="E22" i="1" s="1"/>
  <c r="D23" i="1"/>
  <c r="E23" i="1" s="1"/>
  <c r="D24" i="1"/>
  <c r="E24" i="1" s="1"/>
  <c r="D25" i="1"/>
  <c r="E25" i="1" s="1"/>
  <c r="D26" i="1"/>
  <c r="E26" i="1" s="1"/>
  <c r="D27" i="1"/>
  <c r="E27" i="1" s="1"/>
  <c r="D28" i="1"/>
  <c r="E28" i="1" s="1"/>
  <c r="D29" i="1"/>
  <c r="E29" i="1" s="1"/>
  <c r="D30" i="1"/>
  <c r="E30" i="1" s="1"/>
  <c r="D31" i="1"/>
  <c r="E31" i="1" s="1"/>
  <c r="D4" i="1"/>
  <c r="E4" i="1" s="1"/>
  <c r="B4" i="1"/>
  <c r="B5" i="1" s="1"/>
  <c r="B3" i="1" l="1"/>
  <c r="B6" i="1" l="1"/>
  <c r="G20" i="1" l="1"/>
  <c r="G22" i="1"/>
  <c r="G18" i="1"/>
  <c r="G16" i="1"/>
  <c r="G37" i="1" a="1"/>
  <c r="G37" i="1" s="1"/>
  <c r="F37" i="1" a="1"/>
  <c r="F37" i="1" s="1"/>
  <c r="G36" i="1" a="1"/>
  <c r="G36" i="1" s="1"/>
  <c r="G38" i="1" a="1"/>
  <c r="G38" i="1" s="1"/>
  <c r="G39" i="1" a="1"/>
  <c r="G39" i="1" s="1"/>
  <c r="F39" i="1" a="1"/>
  <c r="F39" i="1" s="1"/>
  <c r="F36" i="1" a="1"/>
  <c r="F36" i="1" s="1"/>
  <c r="G5" i="1" s="1"/>
  <c r="F38" i="1" a="1"/>
  <c r="F38" i="1" s="1"/>
  <c r="G9" i="1" s="1"/>
  <c r="B7" i="1"/>
  <c r="I16" i="1" l="1"/>
  <c r="K20" i="1"/>
  <c r="I20" i="1"/>
  <c r="K18" i="1"/>
  <c r="I22" i="1"/>
  <c r="K22" i="1"/>
  <c r="I18" i="1"/>
  <c r="K16" i="1"/>
  <c r="G11" i="1"/>
  <c r="J39" i="1" a="1"/>
  <c r="J39" i="1" s="1"/>
  <c r="H36" i="1" a="1"/>
  <c r="H36" i="1" s="1"/>
  <c r="I37" i="1" a="1"/>
  <c r="I37" i="1" s="1"/>
  <c r="I36" i="1" a="1"/>
  <c r="I36" i="1" s="1"/>
  <c r="J36" i="1" a="1"/>
  <c r="J36" i="1" s="1"/>
  <c r="K5" i="1" s="1"/>
  <c r="K39" i="1" a="1"/>
  <c r="K39" i="1" s="1"/>
  <c r="H39" i="1" a="1"/>
  <c r="H39" i="1" s="1"/>
  <c r="K36" i="1" a="1"/>
  <c r="K36" i="1" s="1"/>
  <c r="K38" i="1" a="1"/>
  <c r="K38" i="1" s="1"/>
  <c r="H38" i="1" a="1"/>
  <c r="H38" i="1" s="1"/>
  <c r="I9" i="1" s="1"/>
  <c r="I39" i="1" a="1"/>
  <c r="I39" i="1" s="1"/>
  <c r="I38" i="1" a="1"/>
  <c r="I38" i="1" s="1"/>
  <c r="K37" i="1" a="1"/>
  <c r="K37" i="1" s="1"/>
  <c r="H37" i="1" a="1"/>
  <c r="H37" i="1" s="1"/>
  <c r="J38" i="1" a="1"/>
  <c r="J38" i="1" s="1"/>
  <c r="K9" i="1" s="1"/>
  <c r="J37" i="1" a="1"/>
  <c r="J37" i="1" s="1"/>
  <c r="G7" i="1"/>
  <c r="B8" i="1"/>
  <c r="O22" i="1" l="1"/>
  <c r="M18" i="1"/>
  <c r="O16" i="1"/>
  <c r="M22" i="1"/>
  <c r="Q20" i="1"/>
  <c r="M16" i="1"/>
  <c r="Q22" i="1"/>
  <c r="M20" i="1"/>
  <c r="Q16" i="1"/>
  <c r="O18" i="1"/>
  <c r="O20" i="1"/>
  <c r="Q18" i="1"/>
  <c r="I7" i="1"/>
  <c r="Q39" i="1" a="1"/>
  <c r="Q39" i="1" s="1"/>
  <c r="O39" i="1" a="1"/>
  <c r="O39" i="1" s="1"/>
  <c r="P36" i="1" a="1"/>
  <c r="P36" i="1" s="1"/>
  <c r="Q38" i="1" a="1"/>
  <c r="Q38" i="1" s="1"/>
  <c r="O38" i="1" a="1"/>
  <c r="O38" i="1" s="1"/>
  <c r="Q37" i="1" a="1"/>
  <c r="Q37" i="1" s="1"/>
  <c r="O37" i="1" a="1"/>
  <c r="O37" i="1" s="1"/>
  <c r="Q36" i="1" a="1"/>
  <c r="Q36" i="1" s="1"/>
  <c r="O36" i="1" a="1"/>
  <c r="O36" i="1" s="1"/>
  <c r="P39" i="1" a="1"/>
  <c r="P39" i="1" s="1"/>
  <c r="N39" i="1" a="1"/>
  <c r="N39" i="1" s="1"/>
  <c r="N38" i="1" a="1"/>
  <c r="N38" i="1" s="1"/>
  <c r="P38" i="1" a="1"/>
  <c r="P38" i="1" s="1"/>
  <c r="P37" i="1" a="1"/>
  <c r="P37" i="1" s="1"/>
  <c r="N37" i="1" a="1"/>
  <c r="N37" i="1" s="1"/>
  <c r="N36" i="1" a="1"/>
  <c r="N36" i="1" s="1"/>
  <c r="I11" i="1"/>
  <c r="M39" i="1" a="1"/>
  <c r="M39" i="1" s="1"/>
  <c r="L36" i="1" a="1"/>
  <c r="L36" i="1" s="1"/>
  <c r="M5" i="1" s="1"/>
  <c r="M38" i="1" a="1"/>
  <c r="M38" i="1" s="1"/>
  <c r="L39" i="1" a="1"/>
  <c r="L39" i="1" s="1"/>
  <c r="M11" i="1" s="1"/>
  <c r="M37" i="1" a="1"/>
  <c r="M37" i="1" s="1"/>
  <c r="M36" i="1" a="1"/>
  <c r="M36" i="1" s="1"/>
  <c r="L37" i="1" a="1"/>
  <c r="L37" i="1" s="1"/>
  <c r="M7" i="1" s="1"/>
  <c r="L38" i="1" a="1"/>
  <c r="L38" i="1" s="1"/>
  <c r="I5" i="1"/>
  <c r="K11" i="1"/>
  <c r="K7" i="1"/>
  <c r="Q11" i="1" l="1"/>
  <c r="Q5" i="1"/>
  <c r="Q9" i="1"/>
  <c r="O7" i="1"/>
  <c r="Q7" i="1"/>
  <c r="O9" i="1"/>
  <c r="O11" i="1"/>
  <c r="O5" i="1"/>
  <c r="M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Daniel Rodriguez Leon</author>
  </authors>
  <commentList>
    <comment ref="C1" authorId="0" shapeId="0" xr:uid="{850B7639-3781-4768-A8B2-CCADE287D926}">
      <text>
        <r>
          <rPr>
            <sz val="11"/>
            <color indexed="10"/>
            <rFont val="Calibri"/>
            <family val="2"/>
            <scheme val="minor"/>
          </rPr>
          <t>The target compound is the compound you are aiming to identify</t>
        </r>
        <r>
          <rPr>
            <b/>
            <sz val="9"/>
            <color indexed="81"/>
            <rFont val="Tahoma"/>
            <charset val="1"/>
          </rPr>
          <t>.</t>
        </r>
      </text>
    </comment>
    <comment ref="A2" authorId="0" shapeId="0" xr:uid="{B574A7D9-8A63-4E43-ABF4-82285AFC845F}">
      <text>
        <r>
          <rPr>
            <sz val="11"/>
            <color indexed="10"/>
            <rFont val="Calibri"/>
            <family val="2"/>
            <scheme val="minor"/>
          </rPr>
          <t xml:space="preserve">Below it is shown the total mass diagnostic ion for your target compound, depending on the expected hydrocarbon class.
</t>
        </r>
      </text>
    </comment>
    <comment ref="C2" authorId="0" shapeId="0" xr:uid="{D4356F93-AD01-41E8-84FE-A1E0429DA125}">
      <text>
        <r>
          <rPr>
            <sz val="11"/>
            <color indexed="10"/>
            <rFont val="Calibri"/>
            <family val="2"/>
            <scheme val="minor"/>
          </rPr>
          <t>Below it is shown the ions corresponding to the fragments of your target compound, depending on the expected hydrocarbon class.
If you provide the methylation position for the methyl-alkanes, the diagnostic ion fragments for the specified methylation position will be shown.
There are several rows to get the fragmetns for several possible methyl alkanes at the same time, as tehy might mix within the same peak.</t>
        </r>
      </text>
    </comment>
    <comment ref="B6" authorId="0" shapeId="0" xr:uid="{1A3695D4-1537-441A-9A4F-E7E2D6C3F2AA}">
      <text>
        <r>
          <rPr>
            <sz val="11"/>
            <color indexed="10"/>
            <rFont val="Calibri"/>
            <family val="2"/>
            <scheme val="minor"/>
          </rPr>
          <t>It is rare to see the total mass diagnostic ion of methyl-branched alkanes in their Mass spectra. 
Do not base your identification decision on this trait for these compounds!</t>
        </r>
      </text>
    </comment>
    <comment ref="B7" authorId="0" shapeId="0" xr:uid="{0C2519ED-36FF-4024-BAB4-0D04A225D980}">
      <text>
        <r>
          <rPr>
            <sz val="11"/>
            <color indexed="10"/>
            <rFont val="Calibri"/>
            <family val="2"/>
            <scheme val="minor"/>
          </rPr>
          <t>It is rare to see the total mass diagnostic ion of methyl-branched alkanes in their Mass spectra. 
Do not base your identification decision on this trait for these compounds!</t>
        </r>
      </text>
    </comment>
    <comment ref="B8" authorId="0" shapeId="0" xr:uid="{DDBE1A69-BC2E-4912-A071-4D771C0354D5}">
      <text>
        <r>
          <rPr>
            <sz val="11"/>
            <color indexed="10"/>
            <rFont val="Calibri"/>
            <family val="2"/>
            <scheme val="minor"/>
          </rPr>
          <t>It is rare to see the total mass diagnostic ion of methyl-branched alkanes in their Mass spectra. 
Do not base your identification decision on this trait for these compounds!</t>
        </r>
      </text>
    </comment>
    <comment ref="F16" authorId="0" shapeId="0" xr:uid="{CC677F18-DE2F-465E-AEB5-33BF9ADF79F0}">
      <text>
        <r>
          <rPr>
            <sz val="11"/>
            <color indexed="10"/>
            <rFont val="Calibri"/>
            <family val="2"/>
            <scheme val="minor"/>
          </rPr>
          <t>Here is displayed the expected ions for the methylation position you indicated above.</t>
        </r>
      </text>
    </comment>
    <comment ref="G16" authorId="0" shapeId="0" xr:uid="{70242358-C6DF-4C4D-8BD5-0E648ACA0BA0}">
      <text>
        <r>
          <rPr>
            <sz val="11"/>
            <color indexed="10"/>
            <rFont val="Calibri"/>
            <family val="2"/>
            <scheme val="minor"/>
          </rPr>
          <t>Here is displayed the expected ions for the methylation position you indicated above.</t>
        </r>
      </text>
    </comment>
    <comment ref="H16" authorId="0" shapeId="0" xr:uid="{19F0BAFF-CF45-463B-AEAA-EBDC2603D255}">
      <text>
        <r>
          <rPr>
            <sz val="11"/>
            <color indexed="10"/>
            <rFont val="Calibri"/>
            <family val="2"/>
            <scheme val="minor"/>
          </rPr>
          <t>Here is displayed the expected ions for the methylation position you indicated above.</t>
        </r>
      </text>
    </comment>
    <comment ref="I16" authorId="0" shapeId="0" xr:uid="{4168B0BC-4655-4E5D-81C2-7AB5A8C5A915}">
      <text>
        <r>
          <rPr>
            <sz val="11"/>
            <color indexed="10"/>
            <rFont val="Calibri"/>
            <family val="2"/>
            <scheme val="minor"/>
          </rPr>
          <t>Here is displayed the expected ions for the methylation position you indicated above.</t>
        </r>
      </text>
    </comment>
    <comment ref="J16" authorId="0" shapeId="0" xr:uid="{41AC8E45-E43C-4BF1-9BFF-B65AF67826F5}">
      <text>
        <r>
          <rPr>
            <sz val="11"/>
            <color indexed="10"/>
            <rFont val="Calibri"/>
            <family val="2"/>
            <scheme val="minor"/>
          </rPr>
          <t>Here is displayed the expected ions for the methylation position you indicated above.</t>
        </r>
      </text>
    </comment>
    <comment ref="K16" authorId="0" shapeId="0" xr:uid="{6BE7AEDF-61BF-4598-809A-DFF32450F999}">
      <text>
        <r>
          <rPr>
            <sz val="11"/>
            <color indexed="10"/>
            <rFont val="Calibri"/>
            <family val="2"/>
            <scheme val="minor"/>
          </rPr>
          <t>Here is displayed the expected ions for the methylation position you indicated above.</t>
        </r>
      </text>
    </comment>
    <comment ref="L16" authorId="0" shapeId="0" xr:uid="{3E23812A-2416-4556-B80D-C11188908988}">
      <text>
        <r>
          <rPr>
            <sz val="11"/>
            <color indexed="10"/>
            <rFont val="Calibri"/>
            <family val="2"/>
            <scheme val="minor"/>
          </rPr>
          <t>Here is displayed the expected ions for the methylation position you indicated above.</t>
        </r>
      </text>
    </comment>
    <comment ref="M16" authorId="0" shapeId="0" xr:uid="{8A5C9088-BC99-4EAE-9ABB-95569911AC82}">
      <text>
        <r>
          <rPr>
            <sz val="11"/>
            <color indexed="10"/>
            <rFont val="Calibri"/>
            <family val="2"/>
            <scheme val="minor"/>
          </rPr>
          <t>Here is displayed the expected ions for the methylation position you indicated above.</t>
        </r>
      </text>
    </comment>
    <comment ref="N16" authorId="0" shapeId="0" xr:uid="{756C1C44-A4B8-4AD2-8F93-714B086D051D}">
      <text>
        <r>
          <rPr>
            <sz val="11"/>
            <color indexed="10"/>
            <rFont val="Calibri"/>
            <family val="2"/>
            <scheme val="minor"/>
          </rPr>
          <t>Here is displayed the expected ions for the methylation position you indicated above.</t>
        </r>
      </text>
    </comment>
    <comment ref="O16" authorId="0" shapeId="0" xr:uid="{707C34EA-CCFE-46C1-8230-C97E42B556B0}">
      <text>
        <r>
          <rPr>
            <sz val="11"/>
            <color indexed="10"/>
            <rFont val="Calibri"/>
            <family val="2"/>
            <scheme val="minor"/>
          </rPr>
          <t>Here is displayed the expected ions for the methylation position you indicated above.</t>
        </r>
      </text>
    </comment>
    <comment ref="P16" authorId="0" shapeId="0" xr:uid="{8539FA97-6591-4D46-BBD4-D38A50FAC605}">
      <text>
        <r>
          <rPr>
            <sz val="11"/>
            <color indexed="10"/>
            <rFont val="Calibri"/>
            <family val="2"/>
            <scheme val="minor"/>
          </rPr>
          <t>Here is displayed the expected ions for the methylation position you indicated above.</t>
        </r>
      </text>
    </comment>
    <comment ref="Q16" authorId="0" shapeId="0" xr:uid="{B66BF5E8-A234-4758-8902-728C2EE901E3}">
      <text>
        <r>
          <rPr>
            <sz val="11"/>
            <color indexed="10"/>
            <rFont val="Calibri"/>
            <family val="2"/>
            <scheme val="minor"/>
          </rPr>
          <t>Here is displayed the expected ions for the methylation position you indicated above.</t>
        </r>
      </text>
    </comment>
    <comment ref="F18" authorId="0" shapeId="0" xr:uid="{3D8B3A3E-DF3D-4ABF-AB19-E50C51EA384B}">
      <text>
        <r>
          <rPr>
            <sz val="11"/>
            <color indexed="10"/>
            <rFont val="Calibri"/>
            <family val="2"/>
            <scheme val="minor"/>
          </rPr>
          <t>Here is displayed the expected ions for the methylation position you indicated above.</t>
        </r>
      </text>
    </comment>
    <comment ref="G18" authorId="0" shapeId="0" xr:uid="{325700B8-2FC5-4072-84EA-F379263AD4FA}">
      <text>
        <r>
          <rPr>
            <sz val="11"/>
            <color indexed="10"/>
            <rFont val="Calibri"/>
            <family val="2"/>
            <scheme val="minor"/>
          </rPr>
          <t>Here is displayed the expected ions for the methylation position you indicated above.</t>
        </r>
      </text>
    </comment>
    <comment ref="H18" authorId="0" shapeId="0" xr:uid="{DB6910C8-212C-40EB-B5D1-ECE9AD30B0E6}">
      <text>
        <r>
          <rPr>
            <sz val="11"/>
            <color indexed="10"/>
            <rFont val="Calibri"/>
            <family val="2"/>
            <scheme val="minor"/>
          </rPr>
          <t>Here is displayed the expected ions for the methylation position you indicated above.</t>
        </r>
      </text>
    </comment>
    <comment ref="I18" authorId="0" shapeId="0" xr:uid="{86011644-4B06-4F25-83B8-CA4CB7E7B27C}">
      <text>
        <r>
          <rPr>
            <sz val="11"/>
            <color indexed="10"/>
            <rFont val="Calibri"/>
            <family val="2"/>
            <scheme val="minor"/>
          </rPr>
          <t>Here is displayed the expected ions for the methylation position you indicated above.</t>
        </r>
      </text>
    </comment>
    <comment ref="J18" authorId="0" shapeId="0" xr:uid="{11A94B6F-4623-46C0-A0B2-6BD9A01D2760}">
      <text>
        <r>
          <rPr>
            <sz val="11"/>
            <color indexed="10"/>
            <rFont val="Calibri"/>
            <family val="2"/>
            <scheme val="minor"/>
          </rPr>
          <t>Here is displayed the expected ions for the methylation position you indicated above.</t>
        </r>
      </text>
    </comment>
    <comment ref="K18" authorId="0" shapeId="0" xr:uid="{4ABBA7D7-E3BA-4D36-BFB4-818484777D4E}">
      <text>
        <r>
          <rPr>
            <sz val="11"/>
            <color indexed="10"/>
            <rFont val="Calibri"/>
            <family val="2"/>
            <scheme val="minor"/>
          </rPr>
          <t>Here is displayed the expected ions for the methylation position you indicated above.</t>
        </r>
      </text>
    </comment>
    <comment ref="L18" authorId="0" shapeId="0" xr:uid="{42B3E00F-254E-4935-9D51-91E13B601F7A}">
      <text>
        <r>
          <rPr>
            <sz val="11"/>
            <color indexed="10"/>
            <rFont val="Calibri"/>
            <family val="2"/>
            <scheme val="minor"/>
          </rPr>
          <t>Here is displayed the expected ions for the methylation position you indicated above.</t>
        </r>
      </text>
    </comment>
    <comment ref="M18" authorId="0" shapeId="0" xr:uid="{9EA65949-1026-4832-9BC4-45673BB4AC68}">
      <text>
        <r>
          <rPr>
            <sz val="11"/>
            <color indexed="10"/>
            <rFont val="Calibri"/>
            <family val="2"/>
            <scheme val="minor"/>
          </rPr>
          <t>Here is displayed the expected ions for the methylation position you indicated above.</t>
        </r>
      </text>
    </comment>
    <comment ref="N18" authorId="0" shapeId="0" xr:uid="{60120DD2-EFA9-469E-BBFB-AA7B3175F8E4}">
      <text>
        <r>
          <rPr>
            <sz val="11"/>
            <color indexed="10"/>
            <rFont val="Calibri"/>
            <family val="2"/>
            <scheme val="minor"/>
          </rPr>
          <t>Here is displayed the expected ions for the methylation position you indicated above.</t>
        </r>
      </text>
    </comment>
    <comment ref="O18" authorId="0" shapeId="0" xr:uid="{E2358F1D-164D-4EB4-82EA-8EE6A4A3C76C}">
      <text>
        <r>
          <rPr>
            <sz val="11"/>
            <color indexed="10"/>
            <rFont val="Calibri"/>
            <family val="2"/>
            <scheme val="minor"/>
          </rPr>
          <t>Here is displayed the expected ions for the methylation position you indicated above.</t>
        </r>
      </text>
    </comment>
    <comment ref="P18" authorId="0" shapeId="0" xr:uid="{E838120C-0E97-4941-BE75-881AED40351F}">
      <text>
        <r>
          <rPr>
            <sz val="11"/>
            <color indexed="10"/>
            <rFont val="Calibri"/>
            <family val="2"/>
            <scheme val="minor"/>
          </rPr>
          <t>Here is displayed the expected ions for the methylation position you indicated above.</t>
        </r>
      </text>
    </comment>
    <comment ref="Q18" authorId="0" shapeId="0" xr:uid="{E592D087-5655-452E-8FA2-135F88A33DC2}">
      <text>
        <r>
          <rPr>
            <sz val="11"/>
            <color indexed="10"/>
            <rFont val="Calibri"/>
            <family val="2"/>
            <scheme val="minor"/>
          </rPr>
          <t>Here is displayed the expected ions for the methylation position you indicated above.</t>
        </r>
      </text>
    </comment>
    <comment ref="F20" authorId="0" shapeId="0" xr:uid="{CBD35587-6D4E-47DB-B86A-D044229918B7}">
      <text>
        <r>
          <rPr>
            <sz val="11"/>
            <color indexed="10"/>
            <rFont val="Calibri"/>
            <family val="2"/>
            <scheme val="minor"/>
          </rPr>
          <t>Here is displayed the expected ions for the methylation position you indicated above.</t>
        </r>
      </text>
    </comment>
    <comment ref="G20" authorId="0" shapeId="0" xr:uid="{B0ECB957-BDF1-4832-98D8-42E7F4698811}">
      <text>
        <r>
          <rPr>
            <sz val="11"/>
            <color indexed="10"/>
            <rFont val="Calibri"/>
            <family val="2"/>
            <scheme val="minor"/>
          </rPr>
          <t>Here is displayed the expected ions for the methylation position you indicated above.</t>
        </r>
      </text>
    </comment>
    <comment ref="H20" authorId="0" shapeId="0" xr:uid="{5BFDE3DB-5B07-4BB5-B509-02D5AAF49BC5}">
      <text>
        <r>
          <rPr>
            <sz val="11"/>
            <color indexed="10"/>
            <rFont val="Calibri"/>
            <family val="2"/>
            <scheme val="minor"/>
          </rPr>
          <t>Here is displayed the expected ions for the methylation position you indicated above.</t>
        </r>
      </text>
    </comment>
    <comment ref="I20" authorId="0" shapeId="0" xr:uid="{EF86446F-4E66-4905-A66D-5B359C2AE05F}">
      <text>
        <r>
          <rPr>
            <sz val="11"/>
            <color indexed="10"/>
            <rFont val="Calibri"/>
            <family val="2"/>
            <scheme val="minor"/>
          </rPr>
          <t>Here is displayed the expected ions for the methylation position you indicated above.</t>
        </r>
      </text>
    </comment>
    <comment ref="J20" authorId="0" shapeId="0" xr:uid="{2062429E-C1BB-43CB-BC14-9A6FE2A9D922}">
      <text>
        <r>
          <rPr>
            <sz val="11"/>
            <color indexed="10"/>
            <rFont val="Calibri"/>
            <family val="2"/>
            <scheme val="minor"/>
          </rPr>
          <t>Here is displayed the expected ions for the methylation position you indicated above.</t>
        </r>
      </text>
    </comment>
    <comment ref="K20" authorId="0" shapeId="0" xr:uid="{6F99037F-938C-494B-BF87-0EF3367F36F5}">
      <text>
        <r>
          <rPr>
            <sz val="11"/>
            <color indexed="10"/>
            <rFont val="Calibri"/>
            <family val="2"/>
            <scheme val="minor"/>
          </rPr>
          <t>Here is displayed the expected ions for the methylation position you indicated above.</t>
        </r>
      </text>
    </comment>
    <comment ref="L20" authorId="0" shapeId="0" xr:uid="{11BD6680-F03C-4025-B60C-C9D340C6786D}">
      <text>
        <r>
          <rPr>
            <sz val="11"/>
            <color indexed="10"/>
            <rFont val="Calibri"/>
            <family val="2"/>
            <scheme val="minor"/>
          </rPr>
          <t>Here is displayed the expected ions for the methylation position you indicated above.</t>
        </r>
      </text>
    </comment>
    <comment ref="M20" authorId="0" shapeId="0" xr:uid="{4DACC991-2FB2-4679-9576-0FD2A424670A}">
      <text>
        <r>
          <rPr>
            <sz val="11"/>
            <color indexed="10"/>
            <rFont val="Calibri"/>
            <family val="2"/>
            <scheme val="minor"/>
          </rPr>
          <t>Here is displayed the expected ions for the methylation position you indicated above.</t>
        </r>
      </text>
    </comment>
    <comment ref="N20" authorId="0" shapeId="0" xr:uid="{151A506C-D4DA-4632-A381-C82E204868D4}">
      <text>
        <r>
          <rPr>
            <sz val="11"/>
            <color indexed="10"/>
            <rFont val="Calibri"/>
            <family val="2"/>
            <scheme val="minor"/>
          </rPr>
          <t>Here is displayed the expected ions for the methylation position you indicated above.</t>
        </r>
      </text>
    </comment>
    <comment ref="O20" authorId="0" shapeId="0" xr:uid="{314F7EAF-7A47-4170-B42B-97B7D42B94A5}">
      <text>
        <r>
          <rPr>
            <sz val="11"/>
            <color indexed="10"/>
            <rFont val="Calibri"/>
            <family val="2"/>
            <scheme val="minor"/>
          </rPr>
          <t>Here is displayed the expected ions for the methylation position you indicated above.</t>
        </r>
      </text>
    </comment>
    <comment ref="P20" authorId="0" shapeId="0" xr:uid="{9766F333-A30A-4025-92AB-F009E703EEC3}">
      <text>
        <r>
          <rPr>
            <sz val="11"/>
            <color indexed="10"/>
            <rFont val="Calibri"/>
            <family val="2"/>
            <scheme val="minor"/>
          </rPr>
          <t>Here is displayed the expected ions for the methylation position you indicated above.</t>
        </r>
      </text>
    </comment>
    <comment ref="Q20" authorId="0" shapeId="0" xr:uid="{98D28F72-85A5-43D8-8CCC-AFCAA5857047}">
      <text>
        <r>
          <rPr>
            <sz val="11"/>
            <color indexed="10"/>
            <rFont val="Calibri"/>
            <family val="2"/>
            <scheme val="minor"/>
          </rPr>
          <t>Here is displayed the expected ions for the methylation position you indicated above.</t>
        </r>
      </text>
    </comment>
    <comment ref="F22" authorId="0" shapeId="0" xr:uid="{6DE1A7E1-EF0C-4532-B4F3-36B1E1DEE55B}">
      <text>
        <r>
          <rPr>
            <sz val="11"/>
            <color indexed="10"/>
            <rFont val="Calibri"/>
            <family val="2"/>
            <scheme val="minor"/>
          </rPr>
          <t>Here is displayed the expected ions for the methylation position you indicated above.</t>
        </r>
      </text>
    </comment>
    <comment ref="G22" authorId="0" shapeId="0" xr:uid="{0F6162DF-0373-4D9E-BDD2-CE079134A96A}">
      <text>
        <r>
          <rPr>
            <sz val="11"/>
            <color indexed="10"/>
            <rFont val="Calibri"/>
            <family val="2"/>
            <scheme val="minor"/>
          </rPr>
          <t>Here is displayed the expected ions for the methylation position you indicated above.</t>
        </r>
      </text>
    </comment>
    <comment ref="H22" authorId="0" shapeId="0" xr:uid="{DBC0D3CB-9407-447D-A688-6F16CD9B2690}">
      <text>
        <r>
          <rPr>
            <sz val="11"/>
            <color indexed="10"/>
            <rFont val="Calibri"/>
            <family val="2"/>
            <scheme val="minor"/>
          </rPr>
          <t>Here is displayed the expected ions for the methylation position you indicated above.</t>
        </r>
      </text>
    </comment>
    <comment ref="I22" authorId="0" shapeId="0" xr:uid="{FD6E0607-B6AF-4325-90C3-66BDB6243204}">
      <text>
        <r>
          <rPr>
            <sz val="11"/>
            <color indexed="10"/>
            <rFont val="Calibri"/>
            <family val="2"/>
            <scheme val="minor"/>
          </rPr>
          <t>Here is displayed the expected ions for the methylation position you indicated above.</t>
        </r>
      </text>
    </comment>
    <comment ref="J22" authorId="0" shapeId="0" xr:uid="{39A6D414-A8D9-4739-AE62-2AF8FC0D9617}">
      <text>
        <r>
          <rPr>
            <sz val="11"/>
            <color indexed="10"/>
            <rFont val="Calibri"/>
            <family val="2"/>
            <scheme val="minor"/>
          </rPr>
          <t>Here is displayed the expected ions for the methylation position you indicated above.</t>
        </r>
      </text>
    </comment>
    <comment ref="K22" authorId="0" shapeId="0" xr:uid="{C01A7DB9-DA2E-40F7-910C-AD1263B7977C}">
      <text>
        <r>
          <rPr>
            <sz val="11"/>
            <color indexed="10"/>
            <rFont val="Calibri"/>
            <family val="2"/>
            <scheme val="minor"/>
          </rPr>
          <t>Here is displayed the expected ions for the methylation position you indicated above.</t>
        </r>
      </text>
    </comment>
    <comment ref="L22" authorId="0" shapeId="0" xr:uid="{FC3EA714-7BC8-4134-9EDC-D583203444E7}">
      <text>
        <r>
          <rPr>
            <sz val="11"/>
            <color indexed="10"/>
            <rFont val="Calibri"/>
            <family val="2"/>
            <scheme val="minor"/>
          </rPr>
          <t>Here is displayed the expected ions for the methylation position you indicated above.</t>
        </r>
      </text>
    </comment>
    <comment ref="M22" authorId="0" shapeId="0" xr:uid="{E519B118-6ACC-4505-ACB3-94AC2928B2C2}">
      <text>
        <r>
          <rPr>
            <sz val="11"/>
            <color indexed="10"/>
            <rFont val="Calibri"/>
            <family val="2"/>
            <scheme val="minor"/>
          </rPr>
          <t>Here is displayed the expected ions for the methylation position you indicated above.</t>
        </r>
      </text>
    </comment>
    <comment ref="N22" authorId="0" shapeId="0" xr:uid="{B3F61DB9-889C-427A-9675-7AB7D2F4E616}">
      <text>
        <r>
          <rPr>
            <sz val="11"/>
            <color indexed="10"/>
            <rFont val="Calibri"/>
            <family val="2"/>
            <scheme val="minor"/>
          </rPr>
          <t>Here is displayed the expected ions for the methylation position you indicated above.</t>
        </r>
      </text>
    </comment>
    <comment ref="O22" authorId="0" shapeId="0" xr:uid="{85D6E5E6-C793-4C9F-AAF8-FFDBA8D26409}">
      <text>
        <r>
          <rPr>
            <sz val="11"/>
            <color indexed="10"/>
            <rFont val="Calibri"/>
            <family val="2"/>
            <scheme val="minor"/>
          </rPr>
          <t>Here is displayed the expected ions for the methylation position you indicated above.</t>
        </r>
      </text>
    </comment>
    <comment ref="P22" authorId="0" shapeId="0" xr:uid="{DE3D26D4-A136-47C6-98CD-64279DE2C4DF}">
      <text>
        <r>
          <rPr>
            <sz val="11"/>
            <color indexed="10"/>
            <rFont val="Calibri"/>
            <family val="2"/>
            <scheme val="minor"/>
          </rPr>
          <t>Here is displayed the expected ions for the methylation position you indicated above.</t>
        </r>
      </text>
    </comment>
    <comment ref="Q22" authorId="0" shapeId="0" xr:uid="{76768DA1-0C29-461C-94CD-6B2A8AA7F9A2}">
      <text>
        <r>
          <rPr>
            <sz val="11"/>
            <color indexed="10"/>
            <rFont val="Calibri"/>
            <family val="2"/>
            <scheme val="minor"/>
          </rPr>
          <t>Here is displayed the expected ions for the methylation position you indicated above.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<sst xmlns="http://schemas.openxmlformats.org/spreadsheetml/2006/main" count="76" uniqueCount="20">
  <si>
    <t>Alkane</t>
  </si>
  <si>
    <t>Alkene</t>
  </si>
  <si>
    <t>Alkadiene</t>
  </si>
  <si>
    <t>Expected Hydrocarbon Chain length</t>
  </si>
  <si>
    <t>Position</t>
  </si>
  <si>
    <t>Position 1</t>
  </si>
  <si>
    <t>Position 2</t>
  </si>
  <si>
    <t>Fragmentation</t>
  </si>
  <si>
    <t>Monomethyl alkane</t>
  </si>
  <si>
    <t>Dimethyl alkane</t>
  </si>
  <si>
    <t>Rodríguez-León (2022)</t>
  </si>
  <si>
    <t>Trimethyl alkane</t>
  </si>
  <si>
    <t>Position 3</t>
  </si>
  <si>
    <t>https://digitalcommons.unl.edu/usdaarsfacpub/957/?utm_source=digitalcommons.unl.edu%2Fusdaarsfacpub%2F957&amp;utm_medium=PDF&amp;utm_campaign=PDFCoverPages</t>
  </si>
  <si>
    <t>Source:</t>
  </si>
  <si>
    <t>DO NOT MODIFY ANYTHING IN THIS SECTION, IT IS ESSENTIAL FOR THE CORRECT FUNCTION OF THE FORMULAS THAT CALCULATE THE POSITION OF THE METHYLATIONS OF THE METHYL BRANCHED ALKANES</t>
  </si>
  <si>
    <t>Below you can introduce a methylation position to obtain its expected diagnostic ions</t>
  </si>
  <si>
    <t>Total mass diagnostic Ion</t>
  </si>
  <si>
    <t>Below you can introduce the ions you see in the mass spectra to obtain the corresponding position of the methylation</t>
  </si>
  <si>
    <t>The blue fields correspond to the input fields. There you can enter the number corresponding to the expected trait of the hydrocarbon you are aiming to find. The input font color is red.                                                                                                                                                                                                                                                                                                                                                      Yellow cells display information, according to the entry you give to the input fields. These cells change to dark purple to indicate that they are not showing information regarding your target compound.                                                                                                                                                                                                                                                                                                                                                                           Extra explanatory information is displayed when you hover with the mouse over some cells.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</si>
</sst>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2"/>
      <color theme="1"/>
      <name val="Calibri"/>
      <family val="2"/>
      <scheme val="minor"/>
    </font>
    <font>
      <sz val="16"/>
      <color rgb="FFFF0000"/>
      <name val="Calibri"/>
      <family val="2"/>
      <scheme val="minor"/>
    </font>
    <font>
      <sz val="11"/>
      <color indexed="10"/>
      <name val="Calibri"/>
      <family val="2"/>
      <scheme val="minor"/>
    </font>
    <font>
      <b/>
      <sz val="9"/>
      <color indexed="81"/>
      <name val="Tahoma"/>
      <charset val="1"/>
    </font>
    <font>
      <u/>
      <sz val="11"/>
      <color theme="10"/>
      <name val="Calibri"/>
      <family val="2"/>
      <scheme val="minor"/>
    </font>
    <font>
      <b/>
      <u/>
      <sz val="12"/>
      <color theme="10"/>
      <name val="Calibri"/>
      <family val="2"/>
      <scheme val="minor"/>
    </font>
    <font>
      <sz val="14"/>
      <color rgb="FFFF0000"/>
      <name val="Calibri"/>
      <family val="2"/>
      <scheme val="minor"/>
    </font>
    <font>
      <sz val="8"/>
      <color theme="5" tint="0.39997558519241921"/>
      <name val="Calibri"/>
      <family val="2"/>
      <scheme val="minor"/>
    </font>
    <font>
      <sz val="12"/>
      <color rgb="FFFF0000"/>
      <name val="Calibri"/>
      <family val="2"/>
      <scheme val="minor"/>
    </font>
  </fonts>
  <fills count="7">
    <fill>
      <patternFill patternType="none"/>
    </fill>
    <fill>
      <patternFill patternType="gray125"/>
    </fill>
    <fill>
      <patternFill patternType="solid">
        <fgColor theme="8" tint="0.59999389629810485"/>
        <bgColor indexed="64"/>
      </patternFill>
    </fill>
    <fill>
      <patternFill patternType="solid">
        <fgColor theme="1"/>
        <bgColor indexed="64"/>
      </patternFill>
    </fill>
    <fill>
      <patternFill patternType="solid">
        <fgColor theme="7" tint="0.59999389629810485"/>
        <bgColor indexed="64"/>
      </patternFill>
    </fill>
    <fill>
      <patternFill patternType="solid">
        <fgColor theme="0"/>
        <bgColor indexed="64"/>
      </patternFill>
    </fill>
    <fill>
      <patternFill patternType="solid">
        <fgColor theme="1" tint="0.249977111117893"/>
        <bgColor indexed="64"/>
      </patternFill>
    </fill>
  </fills>
  <borders count="34">
    <border>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double">
        <color rgb="FFFF0000"/>
      </left>
      <right/>
      <top style="double">
        <color rgb="FFFF0000"/>
      </top>
      <bottom style="double">
        <color rgb="FFFF0000"/>
      </bottom>
      <diagonal/>
    </border>
    <border>
      <left/>
      <right/>
      <top style="double">
        <color rgb="FFFF0000"/>
      </top>
      <bottom style="double">
        <color rgb="FFFF0000"/>
      </bottom>
      <diagonal/>
    </border>
    <border>
      <left/>
      <right style="double">
        <color rgb="FFFF0000"/>
      </right>
      <top style="double">
        <color rgb="FFFF0000"/>
      </top>
      <bottom style="double">
        <color rgb="FFFF0000"/>
      </bottom>
      <diagonal/>
    </border>
    <border>
      <left style="medium">
        <color indexed="64"/>
      </left>
      <right style="slantDashDot">
        <color indexed="64"/>
      </right>
      <top style="thin">
        <color indexed="64"/>
      </top>
      <bottom style="thin">
        <color indexed="64"/>
      </bottom>
      <diagonal/>
    </border>
    <border>
      <left style="slantDashDot">
        <color indexed="64"/>
      </left>
      <right style="slantDashDot">
        <color indexed="64"/>
      </right>
      <top style="thin">
        <color indexed="64"/>
      </top>
      <bottom style="thin">
        <color indexed="64"/>
      </bottom>
      <diagonal/>
    </border>
    <border>
      <left style="slantDashDot">
        <color indexed="64"/>
      </left>
      <right style="medium">
        <color indexed="64"/>
      </right>
      <top style="thin">
        <color indexed="64"/>
      </top>
      <bottom style="thin">
        <color indexed="64"/>
      </bottom>
      <diagonal/>
    </border>
    <border>
      <left style="medium">
        <color indexed="64"/>
      </left>
      <right style="slantDashDot">
        <color indexed="64"/>
      </right>
      <top style="thin">
        <color indexed="64"/>
      </top>
      <bottom style="medium">
        <color indexed="64"/>
      </bottom>
      <diagonal/>
    </border>
    <border>
      <left style="slantDashDot">
        <color indexed="64"/>
      </left>
      <right style="slantDashDot">
        <color indexed="64"/>
      </right>
      <top style="thin">
        <color indexed="64"/>
      </top>
      <bottom style="medium">
        <color indexed="64"/>
      </bottom>
      <diagonal/>
    </border>
    <border>
      <left style="slantDashDot">
        <color indexed="64"/>
      </left>
      <right style="medium">
        <color indexed="64"/>
      </right>
      <top style="thin">
        <color indexed="64"/>
      </top>
      <bottom style="medium">
        <color indexed="64"/>
      </bottom>
      <diagonal/>
    </border>
    <border>
      <left style="slantDashDot">
        <color indexed="64"/>
      </left>
      <right/>
      <top style="thin">
        <color indexed="64"/>
      </top>
      <bottom style="thin">
        <color indexed="64"/>
      </bottom>
      <diagonal/>
    </border>
    <border>
      <left style="slantDashDot">
        <color indexed="64"/>
      </left>
      <right style="thin">
        <color indexed="64"/>
      </right>
      <top style="thin">
        <color indexed="64"/>
      </top>
      <bottom style="thin">
        <color indexed="64"/>
      </bottom>
      <diagonal/>
    </border>
    <border>
      <left style="thin">
        <color indexed="64"/>
      </left>
      <right style="slantDashDot">
        <color indexed="64"/>
      </right>
      <top style="thin">
        <color indexed="64"/>
      </top>
      <bottom style="thin">
        <color indexed="64"/>
      </bottom>
      <diagonal/>
    </border>
    <border>
      <left style="thin">
        <color indexed="64"/>
      </left>
      <right style="slantDashDot">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style="thin">
        <color indexed="64"/>
      </top>
      <bottom style="thin">
        <color indexed="64"/>
      </bottom>
      <diagonal/>
    </border>
    <border>
      <left style="double">
        <color rgb="FFFF0000"/>
      </left>
      <right/>
      <top style="thin">
        <color auto="1"/>
      </top>
      <bottom style="thin">
        <color auto="1"/>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64">
    <xf numFmtId="0" fontId="0" fillId="0" borderId="0" xfId="0"/>
    <xf numFmtId="0" fontId="2" fillId="2" borderId="7"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3" xfId="0" applyFont="1" applyFill="1" applyBorder="1" applyAlignment="1">
      <alignment horizontal="center" vertical="center"/>
    </xf>
    <xf numFmtId="0" fontId="0" fillId="3" borderId="0" xfId="0" applyFont="1" applyFill="1" applyAlignment="1">
      <alignment horizontal="center" vertical="center"/>
    </xf>
    <xf numFmtId="0" fontId="0" fillId="0" borderId="0" xfId="0" applyFont="1" applyAlignment="1">
      <alignment horizontal="center" vertical="center"/>
    </xf>
    <xf numFmtId="0" fontId="1" fillId="2" borderId="19"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8" xfId="0" applyFont="1" applyFill="1" applyBorder="1" applyAlignment="1">
      <alignment horizontal="center" vertical="center"/>
    </xf>
    <xf numFmtId="1" fontId="0" fillId="4" borderId="5" xfId="0" applyNumberFormat="1" applyFont="1" applyFill="1" applyBorder="1" applyAlignment="1">
      <alignment horizontal="center" vertical="center"/>
    </xf>
    <xf numFmtId="1" fontId="0" fillId="4" borderId="12" xfId="0" applyNumberFormat="1" applyFont="1" applyFill="1" applyBorder="1" applyAlignment="1">
      <alignment horizontal="center" vertical="center"/>
    </xf>
    <xf numFmtId="1" fontId="0" fillId="4" borderId="13" xfId="0" applyNumberFormat="1" applyFont="1" applyFill="1" applyBorder="1" applyAlignment="1">
      <alignment horizontal="center" vertical="center"/>
    </xf>
    <xf numFmtId="1" fontId="0" fillId="4" borderId="18" xfId="0" applyNumberFormat="1" applyFont="1" applyFill="1" applyBorder="1" applyAlignment="1">
      <alignment horizontal="center" vertical="center"/>
    </xf>
    <xf numFmtId="1" fontId="0" fillId="4" borderId="14" xfId="0" applyNumberFormat="1" applyFont="1" applyFill="1" applyBorder="1" applyAlignment="1">
      <alignment horizontal="center" vertical="center"/>
    </xf>
    <xf numFmtId="1" fontId="0" fillId="4" borderId="15" xfId="0" applyNumberFormat="1" applyFont="1" applyFill="1" applyBorder="1" applyAlignment="1">
      <alignment horizontal="center" vertical="center"/>
    </xf>
    <xf numFmtId="1" fontId="0" fillId="4" borderId="16" xfId="0" applyNumberFormat="1" applyFont="1" applyFill="1" applyBorder="1" applyAlignment="1">
      <alignment horizontal="center" vertical="center"/>
    </xf>
    <xf numFmtId="1" fontId="0" fillId="4" borderId="17" xfId="0" applyNumberFormat="1" applyFont="1" applyFill="1" applyBorder="1" applyAlignment="1">
      <alignment horizontal="center" vertical="center"/>
    </xf>
    <xf numFmtId="1" fontId="0" fillId="4" borderId="20" xfId="0" applyNumberFormat="1" applyFont="1" applyFill="1" applyBorder="1" applyAlignment="1">
      <alignment horizontal="center" vertical="center"/>
    </xf>
    <xf numFmtId="1" fontId="1" fillId="2" borderId="19" xfId="0" applyNumberFormat="1" applyFont="1" applyFill="1" applyBorder="1" applyAlignment="1">
      <alignment horizontal="center" vertical="center"/>
    </xf>
    <xf numFmtId="1" fontId="3" fillId="2" borderId="2" xfId="0" applyNumberFormat="1" applyFont="1" applyFill="1" applyBorder="1" applyAlignment="1">
      <alignment horizontal="center" vertical="center"/>
    </xf>
    <xf numFmtId="1" fontId="0" fillId="4" borderId="2" xfId="0" applyNumberFormat="1" applyFont="1" applyFill="1" applyBorder="1" applyAlignment="1">
      <alignment horizontal="center" vertical="center"/>
    </xf>
    <xf numFmtId="1" fontId="0" fillId="4" borderId="4" xfId="0" applyNumberFormat="1" applyFont="1" applyFill="1" applyBorder="1" applyAlignment="1">
      <alignment horizontal="center" vertical="center"/>
    </xf>
    <xf numFmtId="0" fontId="2" fillId="5" borderId="5" xfId="0" applyFont="1" applyFill="1" applyBorder="1" applyAlignment="1"/>
    <xf numFmtId="1" fontId="8" fillId="2" borderId="8" xfId="0" applyNumberFormat="1" applyFont="1" applyFill="1" applyBorder="1" applyAlignment="1">
      <alignment horizontal="center" vertical="center"/>
    </xf>
    <xf numFmtId="1" fontId="8" fillId="2" borderId="20" xfId="0" applyNumberFormat="1" applyFont="1" applyFill="1" applyBorder="1" applyAlignment="1">
      <alignment horizontal="center" vertical="center"/>
    </xf>
    <xf numFmtId="1" fontId="8" fillId="2" borderId="2" xfId="0" applyNumberFormat="1" applyFont="1" applyFill="1" applyBorder="1" applyAlignment="1">
      <alignment horizontal="center" vertical="center"/>
    </xf>
    <xf numFmtId="1" fontId="8" fillId="2" borderId="5" xfId="0" applyNumberFormat="1" applyFont="1" applyFill="1" applyBorder="1" applyAlignment="1">
      <alignment horizontal="center" vertical="center"/>
    </xf>
    <xf numFmtId="1" fontId="8" fillId="2" borderId="31" xfId="0" applyNumberFormat="1" applyFont="1" applyFill="1" applyBorder="1" applyAlignment="1">
      <alignment horizontal="center" vertical="center"/>
    </xf>
    <xf numFmtId="1" fontId="1" fillId="4" borderId="1" xfId="0" applyNumberFormat="1" applyFont="1" applyFill="1" applyBorder="1" applyAlignment="1">
      <alignment horizontal="center" vertical="center"/>
    </xf>
    <xf numFmtId="1" fontId="1" fillId="4" borderId="24" xfId="0" applyNumberFormat="1" applyFont="1" applyFill="1" applyBorder="1" applyAlignment="1">
      <alignment horizontal="center" vertical="center"/>
    </xf>
    <xf numFmtId="1" fontId="8" fillId="2" borderId="32" xfId="0" applyNumberFormat="1" applyFont="1" applyFill="1" applyBorder="1" applyAlignment="1">
      <alignment horizontal="center" vertical="center"/>
    </xf>
    <xf numFmtId="1" fontId="8" fillId="2" borderId="21" xfId="0" applyNumberFormat="1" applyFont="1" applyFill="1" applyBorder="1" applyAlignment="1">
      <alignment horizontal="center" vertical="center"/>
    </xf>
    <xf numFmtId="1" fontId="8" fillId="2" borderId="6" xfId="0" applyNumberFormat="1" applyFont="1" applyFill="1" applyBorder="1" applyAlignment="1">
      <alignment horizontal="center" vertical="center"/>
    </xf>
    <xf numFmtId="1" fontId="8" fillId="2" borderId="4" xfId="0" applyNumberFormat="1" applyFont="1" applyFill="1" applyBorder="1" applyAlignment="1">
      <alignment horizontal="center" vertical="center"/>
    </xf>
    <xf numFmtId="0" fontId="9" fillId="6" borderId="24" xfId="0" applyFont="1" applyFill="1" applyBorder="1" applyAlignment="1">
      <alignment horizontal="center" vertical="center"/>
    </xf>
    <xf numFmtId="1" fontId="3" fillId="2" borderId="20" xfId="0" applyNumberFormat="1" applyFont="1" applyFill="1" applyBorder="1" applyAlignment="1">
      <alignment horizontal="center" vertical="center"/>
    </xf>
    <xf numFmtId="1" fontId="3" fillId="2" borderId="5" xfId="0" applyNumberFormat="1" applyFont="1" applyFill="1" applyBorder="1" applyAlignment="1">
      <alignment horizontal="center" vertical="center"/>
    </xf>
    <xf numFmtId="1" fontId="0" fillId="4" borderId="19" xfId="0" applyNumberFormat="1" applyFill="1" applyBorder="1" applyAlignment="1">
      <alignment horizontal="center" vertical="center"/>
    </xf>
    <xf numFmtId="1" fontId="0" fillId="4" borderId="20" xfId="0" applyNumberFormat="1" applyFill="1" applyBorder="1" applyAlignment="1">
      <alignment horizontal="center" vertical="center"/>
    </xf>
    <xf numFmtId="1" fontId="0" fillId="4" borderId="5" xfId="0" applyNumberFormat="1" applyFill="1" applyBorder="1" applyAlignment="1">
      <alignment horizontal="center" vertical="center"/>
    </xf>
    <xf numFmtId="1" fontId="0" fillId="4" borderId="2" xfId="0" applyNumberFormat="1" applyFill="1" applyBorder="1" applyAlignment="1">
      <alignment horizontal="center" vertical="center"/>
    </xf>
    <xf numFmtId="0" fontId="2" fillId="4" borderId="22" xfId="0" applyFont="1" applyFill="1" applyBorder="1" applyAlignment="1">
      <alignment horizontal="center" vertical="center"/>
    </xf>
    <xf numFmtId="0" fontId="2" fillId="4" borderId="23" xfId="0" applyFont="1" applyFill="1" applyBorder="1" applyAlignment="1">
      <alignment horizontal="center" vertical="center"/>
    </xf>
    <xf numFmtId="0" fontId="1" fillId="4" borderId="9"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2" fillId="4" borderId="25" xfId="0" applyFont="1" applyFill="1" applyBorder="1" applyAlignment="1">
      <alignment horizontal="center" vertical="center"/>
    </xf>
    <xf numFmtId="0" fontId="2" fillId="4" borderId="26" xfId="0" applyFont="1" applyFill="1" applyBorder="1" applyAlignment="1">
      <alignment horizontal="center" vertical="center"/>
    </xf>
    <xf numFmtId="0" fontId="2" fillId="4" borderId="27" xfId="0" applyFont="1" applyFill="1" applyBorder="1" applyAlignment="1">
      <alignment horizontal="center" vertical="center"/>
    </xf>
    <xf numFmtId="0" fontId="1" fillId="5" borderId="29" xfId="0" applyFont="1" applyFill="1" applyBorder="1" applyAlignment="1">
      <alignment horizontal="center" vertical="center"/>
    </xf>
    <xf numFmtId="0" fontId="1" fillId="5" borderId="28" xfId="0" applyFont="1" applyFill="1" applyBorder="1" applyAlignment="1">
      <alignment horizontal="center" vertical="center"/>
    </xf>
    <xf numFmtId="0" fontId="10" fillId="6" borderId="24" xfId="0" applyFont="1" applyFill="1" applyBorder="1" applyAlignment="1">
      <alignment horizontal="center" vertical="center" wrapText="1"/>
    </xf>
    <xf numFmtId="0" fontId="1" fillId="4" borderId="31" xfId="0" applyFont="1" applyFill="1" applyBorder="1" applyAlignment="1">
      <alignment horizontal="center" vertical="center"/>
    </xf>
    <xf numFmtId="0" fontId="1" fillId="4" borderId="30" xfId="0" applyFont="1" applyFill="1" applyBorder="1" applyAlignment="1">
      <alignment horizontal="center" vertical="center"/>
    </xf>
    <xf numFmtId="0" fontId="1" fillId="4" borderId="3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8" xfId="0" applyFont="1" applyFill="1" applyBorder="1" applyAlignment="1">
      <alignment horizontal="center" vertical="center"/>
    </xf>
    <xf numFmtId="0" fontId="2" fillId="4" borderId="19" xfId="0" applyFont="1" applyFill="1" applyBorder="1" applyAlignment="1">
      <alignment horizontal="center" vertical="center"/>
    </xf>
    <xf numFmtId="0" fontId="2" fillId="4" borderId="24" xfId="0" applyFont="1" applyFill="1" applyBorder="1" applyAlignment="1">
      <alignment horizontal="center" vertical="center"/>
    </xf>
    <xf numFmtId="0" fontId="2" fillId="4" borderId="2" xfId="0" applyFont="1" applyFill="1" applyBorder="1" applyAlignment="1">
      <alignment horizontal="center" vertical="center"/>
    </xf>
    <xf numFmtId="0" fontId="7" fillId="5" borderId="30" xfId="1" applyFont="1" applyFill="1" applyBorder="1" applyAlignment="1">
      <alignment horizontal="center"/>
    </xf>
    <xf numFmtId="0" fontId="7" fillId="5" borderId="28" xfId="1" applyFont="1" applyFill="1" applyBorder="1" applyAlignment="1">
      <alignment horizontal="center"/>
    </xf>
  </cellXfs>
  <cellStyles count="2">
    <cellStyle name="Hyperlink" xfId="1" builtinId="8"/>
    <cellStyle name="Normal" xfId="0" builtinId="0"/>
  </cellStyles>
  <dxfs count="52">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s>
  <tableStyles count="0" defaultTableStyle="TableStyleMedium2" defaultPivotStyle="PivotStyleLight16"/>
  <colors>
    <mruColors>
      <color rgb="FF6600CC"/>
      <color rgb="FFD1B1D7"/>
      <color rgb="FFA8A2D6"/>
      <color rgb="FF977E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238124</xdr:colOff>
      <xdr:row>1</xdr:row>
      <xdr:rowOff>38100</xdr:rowOff>
    </xdr:from>
    <xdr:to>
      <xdr:col>17</xdr:col>
      <xdr:colOff>352425</xdr:colOff>
      <xdr:row>37</xdr:row>
      <xdr:rowOff>47624</xdr:rowOff>
    </xdr:to>
    <xdr:grpSp>
      <xdr:nvGrpSpPr>
        <xdr:cNvPr id="6" name="Group 5">
          <a:extLst>
            <a:ext uri="{FF2B5EF4-FFF2-40B4-BE49-F238E27FC236}">
              <a16:creationId xmlns:a16="http://schemas.microsoft.com/office/drawing/2014/main" id="{0DD7B6E1-D9B3-4474-81E4-9D5403170089}"/>
            </a:ext>
          </a:extLst>
        </xdr:cNvPr>
        <xdr:cNvGrpSpPr/>
      </xdr:nvGrpSpPr>
      <xdr:grpSpPr>
        <a:xfrm>
          <a:off x="238124" y="238125"/>
          <a:ext cx="10477501" cy="6867524"/>
          <a:chOff x="19049" y="238126"/>
          <a:chExt cx="10698442" cy="7000874"/>
        </a:xfrm>
      </xdr:grpSpPr>
      <xdr:pic>
        <xdr:nvPicPr>
          <xdr:cNvPr id="3" name="Picture 2">
            <a:extLst>
              <a:ext uri="{FF2B5EF4-FFF2-40B4-BE49-F238E27FC236}">
                <a16:creationId xmlns:a16="http://schemas.microsoft.com/office/drawing/2014/main" id="{916AE518-A0AB-48FA-BF99-2B3BBDA04A9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049" y="257174"/>
            <a:ext cx="5320057" cy="6981826"/>
          </a:xfrm>
          <a:prstGeom prst="rect">
            <a:avLst/>
          </a:prstGeom>
        </xdr:spPr>
      </xdr:pic>
      <xdr:pic>
        <xdr:nvPicPr>
          <xdr:cNvPr id="5" name="Picture 4">
            <a:extLst>
              <a:ext uri="{FF2B5EF4-FFF2-40B4-BE49-F238E27FC236}">
                <a16:creationId xmlns:a16="http://schemas.microsoft.com/office/drawing/2014/main" id="{1883CA69-EDBA-49E0-87FF-DA6BCEE895E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400675" y="238126"/>
            <a:ext cx="5316816" cy="7000874"/>
          </a:xfrm>
          <a:prstGeom prst="rect">
            <a:avLst/>
          </a:prstGeom>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igitalcommons.unl.edu/usdaarsfacpub/957/?utm_source=digitalcommons.unl.edu%2Fusdaarsfacpub%2F957&amp;utm_medium=PDF&amp;utm_campaign=PDFCoverPage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D13C8-9C57-4E7C-B7EE-A41A7F7BBBB9}">
  <dimension ref="A1:Q39"/>
  <sheetViews>
    <sheetView tabSelected="1" workbookViewId="0">
      <selection activeCell="B15" sqref="B15"/>
    </sheetView>
  </sheetViews>
  <sheetFormatPr defaultColWidth="17.42578125" defaultRowHeight="15" x14ac:dyDescent="0.25"/>
  <cols>
    <col min="1" max="1" width="21" style="5" bestFit="1" customWidth="1"/>
    <col min="2" max="5" width="13" style="5" customWidth="1"/>
    <col min="6" max="17" width="14.140625" style="5" customWidth="1"/>
    <col min="18" max="16384" width="17.42578125" style="5"/>
  </cols>
  <sheetData>
    <row r="1" spans="1:17" s="4" customFormat="1" ht="68.25" customHeight="1" thickTop="1" thickBot="1" x14ac:dyDescent="0.3">
      <c r="A1" s="1" t="s">
        <v>3</v>
      </c>
      <c r="B1" s="24"/>
      <c r="C1" s="44" t="s">
        <v>19</v>
      </c>
      <c r="D1" s="45"/>
      <c r="E1" s="45"/>
      <c r="F1" s="45"/>
      <c r="G1" s="45"/>
      <c r="H1" s="45"/>
      <c r="I1" s="45"/>
      <c r="J1" s="45"/>
      <c r="K1" s="45"/>
      <c r="L1" s="45"/>
      <c r="M1" s="45"/>
      <c r="N1" s="46"/>
      <c r="O1" s="50" t="s">
        <v>10</v>
      </c>
      <c r="P1" s="51"/>
    </row>
    <row r="2" spans="1:17" ht="16.5" thickTop="1" x14ac:dyDescent="0.25">
      <c r="A2" s="42" t="s">
        <v>17</v>
      </c>
      <c r="B2" s="43"/>
      <c r="C2" s="47" t="s">
        <v>7</v>
      </c>
      <c r="D2" s="48"/>
      <c r="E2" s="48"/>
      <c r="F2" s="48"/>
      <c r="G2" s="48"/>
      <c r="H2" s="48"/>
      <c r="I2" s="48"/>
      <c r="J2" s="48"/>
      <c r="K2" s="48"/>
      <c r="L2" s="48"/>
      <c r="M2" s="48"/>
      <c r="N2" s="48"/>
      <c r="O2" s="48"/>
      <c r="P2" s="48"/>
      <c r="Q2" s="49"/>
    </row>
    <row r="3" spans="1:17" ht="15.75" x14ac:dyDescent="0.25">
      <c r="A3" s="2" t="s">
        <v>0</v>
      </c>
      <c r="B3" s="10">
        <f>B4+2</f>
        <v>2</v>
      </c>
      <c r="C3" s="7" t="s">
        <v>0</v>
      </c>
      <c r="D3" s="8" t="s">
        <v>1</v>
      </c>
      <c r="E3" s="9" t="s">
        <v>2</v>
      </c>
      <c r="F3" s="53" t="s">
        <v>18</v>
      </c>
      <c r="G3" s="54"/>
      <c r="H3" s="54"/>
      <c r="I3" s="54"/>
      <c r="J3" s="54"/>
      <c r="K3" s="54"/>
      <c r="L3" s="54"/>
      <c r="M3" s="54"/>
      <c r="N3" s="54"/>
      <c r="O3" s="54"/>
      <c r="P3" s="54"/>
      <c r="Q3" s="55"/>
    </row>
    <row r="4" spans="1:17" ht="15.75" x14ac:dyDescent="0.25">
      <c r="A4" s="2" t="s">
        <v>1</v>
      </c>
      <c r="B4" s="10">
        <f>B1*14</f>
        <v>0</v>
      </c>
      <c r="C4" s="11">
        <v>43</v>
      </c>
      <c r="D4" s="12">
        <f>C4-2</f>
        <v>41</v>
      </c>
      <c r="E4" s="13">
        <f>D4-2</f>
        <v>39</v>
      </c>
      <c r="F4" s="56" t="s">
        <v>8</v>
      </c>
      <c r="G4" s="57"/>
      <c r="H4" s="57" t="s">
        <v>9</v>
      </c>
      <c r="I4" s="57"/>
      <c r="J4" s="57"/>
      <c r="K4" s="58"/>
      <c r="L4" s="59" t="s">
        <v>11</v>
      </c>
      <c r="M4" s="60"/>
      <c r="N4" s="60"/>
      <c r="O4" s="60"/>
      <c r="P4" s="60"/>
      <c r="Q4" s="61"/>
    </row>
    <row r="5" spans="1:17" ht="15.75" x14ac:dyDescent="0.25">
      <c r="A5" s="2" t="s">
        <v>2</v>
      </c>
      <c r="B5" s="10">
        <f>B4-2</f>
        <v>-2</v>
      </c>
      <c r="C5" s="11">
        <v>57</v>
      </c>
      <c r="D5" s="12">
        <f t="shared" ref="D5:E5" si="0">C5-2</f>
        <v>55</v>
      </c>
      <c r="E5" s="13">
        <f t="shared" si="0"/>
        <v>53</v>
      </c>
      <c r="F5" s="29" t="s">
        <v>4</v>
      </c>
      <c r="G5" s="18" t="e">
        <f>MIN(F36:G36)</f>
        <v>#N/A</v>
      </c>
      <c r="H5" s="30" t="s">
        <v>5</v>
      </c>
      <c r="I5" s="18" t="e">
        <f>MIN(H36:I36)</f>
        <v>#N/A</v>
      </c>
      <c r="J5" s="30" t="s">
        <v>6</v>
      </c>
      <c r="K5" s="18" t="e">
        <f>MIN(J36:K36)</f>
        <v>#N/A</v>
      </c>
      <c r="L5" s="30" t="s">
        <v>5</v>
      </c>
      <c r="M5" s="18" t="e">
        <f>MIN(L36:M36)</f>
        <v>#N/A</v>
      </c>
      <c r="N5" s="30" t="s">
        <v>6</v>
      </c>
      <c r="O5" s="18" t="e">
        <f>MIN(N36:O36)</f>
        <v>#N/A</v>
      </c>
      <c r="P5" s="30" t="s">
        <v>12</v>
      </c>
      <c r="Q5" s="21" t="e">
        <f>MIN(P36:Q36)</f>
        <v>#N/A</v>
      </c>
    </row>
    <row r="6" spans="1:17" ht="18.75" x14ac:dyDescent="0.25">
      <c r="A6" s="2" t="s">
        <v>8</v>
      </c>
      <c r="B6" s="10">
        <f>B3+14</f>
        <v>16</v>
      </c>
      <c r="C6" s="11">
        <v>71</v>
      </c>
      <c r="D6" s="12">
        <f t="shared" ref="D6:E6" si="1">C6-2</f>
        <v>69</v>
      </c>
      <c r="E6" s="13">
        <f t="shared" si="1"/>
        <v>67</v>
      </c>
      <c r="F6" s="28"/>
      <c r="G6" s="25"/>
      <c r="H6" s="27"/>
      <c r="I6" s="25"/>
      <c r="J6" s="27"/>
      <c r="K6" s="25"/>
      <c r="L6" s="27"/>
      <c r="M6" s="25"/>
      <c r="N6" s="27"/>
      <c r="O6" s="25"/>
      <c r="P6" s="27"/>
      <c r="Q6" s="26"/>
    </row>
    <row r="7" spans="1:17" ht="15.75" x14ac:dyDescent="0.25">
      <c r="A7" s="2" t="s">
        <v>9</v>
      </c>
      <c r="B7" s="21">
        <f>B6+14</f>
        <v>30</v>
      </c>
      <c r="C7" s="11">
        <v>85</v>
      </c>
      <c r="D7" s="12">
        <f t="shared" ref="D7:E7" si="2">C7-2</f>
        <v>83</v>
      </c>
      <c r="E7" s="13">
        <f t="shared" si="2"/>
        <v>81</v>
      </c>
      <c r="F7" s="29" t="s">
        <v>4</v>
      </c>
      <c r="G7" s="18" t="e">
        <f>MIN(F37:G37)</f>
        <v>#N/A</v>
      </c>
      <c r="H7" s="30" t="s">
        <v>5</v>
      </c>
      <c r="I7" s="18" t="e">
        <f>MIN(H37:I37)</f>
        <v>#N/A</v>
      </c>
      <c r="J7" s="30" t="s">
        <v>6</v>
      </c>
      <c r="K7" s="18" t="e">
        <f>MIN(J37:K37)</f>
        <v>#N/A</v>
      </c>
      <c r="L7" s="30" t="s">
        <v>5</v>
      </c>
      <c r="M7" s="18" t="e">
        <f>MIN(L37:M37)</f>
        <v>#N/A</v>
      </c>
      <c r="N7" s="30" t="s">
        <v>6</v>
      </c>
      <c r="O7" s="18" t="e">
        <f>MIN(N37:O37)</f>
        <v>#N/A</v>
      </c>
      <c r="P7" s="30" t="s">
        <v>12</v>
      </c>
      <c r="Q7" s="21" t="e">
        <f>MIN(P37:Q37)</f>
        <v>#N/A</v>
      </c>
    </row>
    <row r="8" spans="1:17" ht="19.5" thickBot="1" x14ac:dyDescent="0.3">
      <c r="A8" s="3" t="s">
        <v>11</v>
      </c>
      <c r="B8" s="22">
        <f>B7+14</f>
        <v>44</v>
      </c>
      <c r="C8" s="11">
        <v>99</v>
      </c>
      <c r="D8" s="12">
        <f t="shared" ref="D8:E8" si="3">C8-2</f>
        <v>97</v>
      </c>
      <c r="E8" s="13">
        <f t="shared" si="3"/>
        <v>95</v>
      </c>
      <c r="F8" s="28"/>
      <c r="G8" s="25"/>
      <c r="H8" s="27"/>
      <c r="I8" s="25"/>
      <c r="J8" s="27"/>
      <c r="K8" s="25"/>
      <c r="L8" s="27"/>
      <c r="M8" s="25"/>
      <c r="N8" s="27"/>
      <c r="O8" s="25"/>
      <c r="P8" s="27"/>
      <c r="Q8" s="26"/>
    </row>
    <row r="9" spans="1:17" x14ac:dyDescent="0.25">
      <c r="C9" s="11">
        <v>113</v>
      </c>
      <c r="D9" s="12">
        <f t="shared" ref="D9:E9" si="4">C9-2</f>
        <v>111</v>
      </c>
      <c r="E9" s="13">
        <f t="shared" si="4"/>
        <v>109</v>
      </c>
      <c r="F9" s="29" t="s">
        <v>4</v>
      </c>
      <c r="G9" s="18" t="e">
        <f>MIN(F38:G38)</f>
        <v>#N/A</v>
      </c>
      <c r="H9" s="30" t="s">
        <v>5</v>
      </c>
      <c r="I9" s="18" t="e">
        <f>MIN(H38:I38)</f>
        <v>#N/A</v>
      </c>
      <c r="J9" s="30" t="s">
        <v>6</v>
      </c>
      <c r="K9" s="18" t="e">
        <f>MIN(J38:K38)</f>
        <v>#N/A</v>
      </c>
      <c r="L9" s="30" t="s">
        <v>5</v>
      </c>
      <c r="M9" s="18" t="e">
        <f>MIN(L38:M38)</f>
        <v>#N/A</v>
      </c>
      <c r="N9" s="30" t="s">
        <v>6</v>
      </c>
      <c r="O9" s="18" t="e">
        <f>MIN(N38:O38)</f>
        <v>#N/A</v>
      </c>
      <c r="P9" s="30" t="s">
        <v>12</v>
      </c>
      <c r="Q9" s="21" t="e">
        <f>MIN(P38:Q38)</f>
        <v>#N/A</v>
      </c>
    </row>
    <row r="10" spans="1:17" ht="18.75" x14ac:dyDescent="0.25">
      <c r="C10" s="11">
        <v>127</v>
      </c>
      <c r="D10" s="12">
        <f t="shared" ref="D10:E10" si="5">C10-2</f>
        <v>125</v>
      </c>
      <c r="E10" s="13">
        <f t="shared" si="5"/>
        <v>123</v>
      </c>
      <c r="F10" s="28"/>
      <c r="G10" s="25"/>
      <c r="H10" s="27"/>
      <c r="I10" s="25"/>
      <c r="J10" s="27"/>
      <c r="K10" s="25"/>
      <c r="L10" s="27"/>
      <c r="M10" s="25"/>
      <c r="N10" s="27"/>
      <c r="O10" s="25"/>
      <c r="P10" s="27"/>
      <c r="Q10" s="26"/>
    </row>
    <row r="11" spans="1:17" x14ac:dyDescent="0.25">
      <c r="C11" s="11">
        <v>141</v>
      </c>
      <c r="D11" s="12">
        <f t="shared" ref="D11:E11" si="6">C11-2</f>
        <v>139</v>
      </c>
      <c r="E11" s="13">
        <f t="shared" si="6"/>
        <v>137</v>
      </c>
      <c r="F11" s="29" t="s">
        <v>4</v>
      </c>
      <c r="G11" s="18" t="e">
        <f>MIN(F39:G39)</f>
        <v>#N/A</v>
      </c>
      <c r="H11" s="30" t="s">
        <v>5</v>
      </c>
      <c r="I11" s="18" t="e">
        <f>MIN(H39:I39)</f>
        <v>#N/A</v>
      </c>
      <c r="J11" s="30" t="s">
        <v>6</v>
      </c>
      <c r="K11" s="18" t="e">
        <f>MIN(J39:K39)</f>
        <v>#N/A</v>
      </c>
      <c r="L11" s="30" t="s">
        <v>5</v>
      </c>
      <c r="M11" s="18" t="e">
        <f>MIN(L39:M39)</f>
        <v>#N/A</v>
      </c>
      <c r="N11" s="30" t="s">
        <v>6</v>
      </c>
      <c r="O11" s="18" t="e">
        <f>MIN(N39:O39)</f>
        <v>#N/A</v>
      </c>
      <c r="P11" s="30" t="s">
        <v>12</v>
      </c>
      <c r="Q11" s="21" t="e">
        <f>MIN(P39:Q39)</f>
        <v>#N/A</v>
      </c>
    </row>
    <row r="12" spans="1:17" ht="19.5" thickBot="1" x14ac:dyDescent="0.3">
      <c r="C12" s="11">
        <v>155</v>
      </c>
      <c r="D12" s="12">
        <f t="shared" ref="D12:E12" si="7">C12-2</f>
        <v>153</v>
      </c>
      <c r="E12" s="13">
        <f t="shared" si="7"/>
        <v>151</v>
      </c>
      <c r="F12" s="31"/>
      <c r="G12" s="32"/>
      <c r="H12" s="33"/>
      <c r="I12" s="32"/>
      <c r="J12" s="33"/>
      <c r="K12" s="32"/>
      <c r="L12" s="33"/>
      <c r="M12" s="32"/>
      <c r="N12" s="33"/>
      <c r="O12" s="32"/>
      <c r="P12" s="33"/>
      <c r="Q12" s="34"/>
    </row>
    <row r="13" spans="1:17" x14ac:dyDescent="0.25">
      <c r="C13" s="11">
        <v>169</v>
      </c>
      <c r="D13" s="12">
        <f t="shared" ref="D13:E13" si="8">C13-2</f>
        <v>167</v>
      </c>
      <c r="E13" s="14">
        <f t="shared" si="8"/>
        <v>165</v>
      </c>
      <c r="F13" s="53" t="s">
        <v>16</v>
      </c>
      <c r="G13" s="54"/>
      <c r="H13" s="54"/>
      <c r="I13" s="54"/>
      <c r="J13" s="54"/>
      <c r="K13" s="54"/>
      <c r="L13" s="54"/>
      <c r="M13" s="54"/>
      <c r="N13" s="54"/>
      <c r="O13" s="54"/>
      <c r="P13" s="54"/>
      <c r="Q13" s="55"/>
    </row>
    <row r="14" spans="1:17" ht="15.75" x14ac:dyDescent="0.25">
      <c r="C14" s="11">
        <v>183</v>
      </c>
      <c r="D14" s="12">
        <f t="shared" ref="D14:E14" si="9">C14-2</f>
        <v>181</v>
      </c>
      <c r="E14" s="14">
        <f t="shared" si="9"/>
        <v>179</v>
      </c>
      <c r="F14" s="57" t="s">
        <v>8</v>
      </c>
      <c r="G14" s="57"/>
      <c r="H14" s="57" t="s">
        <v>9</v>
      </c>
      <c r="I14" s="57"/>
      <c r="J14" s="57"/>
      <c r="K14" s="58"/>
      <c r="L14" s="59" t="s">
        <v>11</v>
      </c>
      <c r="M14" s="60"/>
      <c r="N14" s="60"/>
      <c r="O14" s="60"/>
      <c r="P14" s="60"/>
      <c r="Q14" s="61"/>
    </row>
    <row r="15" spans="1:17" ht="21" x14ac:dyDescent="0.25">
      <c r="C15" s="11">
        <v>197</v>
      </c>
      <c r="D15" s="12">
        <f t="shared" ref="D15:E15" si="10">C15-2</f>
        <v>195</v>
      </c>
      <c r="E15" s="14">
        <f t="shared" si="10"/>
        <v>193</v>
      </c>
      <c r="F15" s="6" t="s">
        <v>4</v>
      </c>
      <c r="G15" s="36"/>
      <c r="H15" s="6" t="s">
        <v>5</v>
      </c>
      <c r="I15" s="36"/>
      <c r="J15" s="6" t="s">
        <v>6</v>
      </c>
      <c r="K15" s="37"/>
      <c r="L15" s="6" t="s">
        <v>5</v>
      </c>
      <c r="M15" s="36"/>
      <c r="N15" s="6" t="s">
        <v>6</v>
      </c>
      <c r="O15" s="36"/>
      <c r="P15" s="6" t="s">
        <v>12</v>
      </c>
      <c r="Q15" s="20"/>
    </row>
    <row r="16" spans="1:17" x14ac:dyDescent="0.25">
      <c r="C16" s="11">
        <v>211</v>
      </c>
      <c r="D16" s="12">
        <f t="shared" ref="D16:E16" si="11">C16-2</f>
        <v>209</v>
      </c>
      <c r="E16" s="14">
        <f t="shared" si="11"/>
        <v>207</v>
      </c>
      <c r="F16" s="38" t="str">
        <f>_xlfn.CONCAT((G15*14+14+1),"|",(G15*14+14))</f>
        <v>15|14</v>
      </c>
      <c r="G16" s="39" t="str">
        <f>_xlfn.CONCAT(($B$6-(G15*14+14+1)+28), "|", ($B$6-(G15*14+14+1)+28)-1)</f>
        <v>29|28</v>
      </c>
      <c r="H16" s="38" t="str">
        <f>_xlfn.CONCAT((I15*14+14+1),"|",(I15*14+14))</f>
        <v>15|14</v>
      </c>
      <c r="I16" s="39" t="str">
        <f>_xlfn.CONCAT(($B$7-(I15*14+14+1)+28), "|", ($B$7-(I15*14+14+1)+28)-1)</f>
        <v>43|42</v>
      </c>
      <c r="J16" s="38" t="str">
        <f>_xlfn.CONCAT((K15*14+(14*2)+1),"|",(K15*14+(14*2)))</f>
        <v>29|28</v>
      </c>
      <c r="K16" s="39" t="str">
        <f>_xlfn.CONCAT(($B$7-(K15*14+1)),"|",($B$7-(K15*14+1)-1))</f>
        <v>29|28</v>
      </c>
      <c r="L16" s="38" t="str">
        <f>_xlfn.CONCAT((M15*14+14+1),"|",(M15*14+14))</f>
        <v>15|14</v>
      </c>
      <c r="M16" s="39" t="str">
        <f>_xlfn.CONCAT(($B$8-(M15*14+14+1)+28), "|", ($B$8-(M15*14+14+1)+28)-1)</f>
        <v>57|56</v>
      </c>
      <c r="N16" s="38" t="str">
        <f>_xlfn.CONCAT((O15*14+(14*2)+1),"|",(O15*14+(14*2)))</f>
        <v>29|28</v>
      </c>
      <c r="O16" s="39" t="str">
        <f>_xlfn.CONCAT(($B$8-(O15*14+1)),"|",($B$8-(O15*14+1)-1))</f>
        <v>43|42</v>
      </c>
      <c r="P16" s="38" t="str">
        <f>_xlfn.CONCAT((Q15*14+(14*3)+1),"|",(Q15*14+(14*3)))</f>
        <v>43|42</v>
      </c>
      <c r="Q16" s="41" t="str">
        <f>_xlfn.CONCAT(($B$8-(Q15*14+14+1)),"|",($B$8-(Q15*14+14+1)-1))</f>
        <v>29|28</v>
      </c>
    </row>
    <row r="17" spans="3:17" ht="21" x14ac:dyDescent="0.25">
      <c r="C17" s="11">
        <v>225</v>
      </c>
      <c r="D17" s="12">
        <f t="shared" ref="D17:E17" si="12">C17-2</f>
        <v>223</v>
      </c>
      <c r="E17" s="14">
        <f t="shared" si="12"/>
        <v>221</v>
      </c>
      <c r="F17" s="6" t="s">
        <v>4</v>
      </c>
      <c r="G17" s="36"/>
      <c r="H17" s="6" t="s">
        <v>5</v>
      </c>
      <c r="I17" s="36"/>
      <c r="J17" s="6" t="s">
        <v>6</v>
      </c>
      <c r="K17" s="37"/>
      <c r="L17" s="6" t="s">
        <v>5</v>
      </c>
      <c r="M17" s="36"/>
      <c r="N17" s="6" t="s">
        <v>6</v>
      </c>
      <c r="O17" s="36"/>
      <c r="P17" s="6" t="s">
        <v>12</v>
      </c>
      <c r="Q17" s="20"/>
    </row>
    <row r="18" spans="3:17" x14ac:dyDescent="0.25">
      <c r="C18" s="11">
        <v>239</v>
      </c>
      <c r="D18" s="12">
        <f t="shared" ref="D18:E18" si="13">C18-2</f>
        <v>237</v>
      </c>
      <c r="E18" s="14">
        <f t="shared" si="13"/>
        <v>235</v>
      </c>
      <c r="F18" s="38" t="str">
        <f>_xlfn.CONCAT((G17*14+14+1),"|",(G17*14+14))</f>
        <v>15|14</v>
      </c>
      <c r="G18" s="39" t="str">
        <f>_xlfn.CONCAT(($B$6-(G17*14+14+1)+28), "|", ($B$6-(G17*14+14+1)+28)-1)</f>
        <v>29|28</v>
      </c>
      <c r="H18" s="38" t="str">
        <f>_xlfn.CONCAT((I17*14+14+1),"|",(I17*14+14))</f>
        <v>15|14</v>
      </c>
      <c r="I18" s="39" t="str">
        <f>_xlfn.CONCAT(($B$7-(I17*14+14+1)+28), "|", ($B$7-(I17*14+14+1)+28)-1)</f>
        <v>43|42</v>
      </c>
      <c r="J18" s="38" t="str">
        <f>_xlfn.CONCAT((K17*14+(14*2)+1),"|",(K17*14+(14*2)))</f>
        <v>29|28</v>
      </c>
      <c r="K18" s="40" t="str">
        <f>_xlfn.CONCAT(($B$7-(K17*14+1)),"|",($B$7-(K17*14+1)-1))</f>
        <v>29|28</v>
      </c>
      <c r="L18" s="38" t="str">
        <f>_xlfn.CONCAT((M17*14+14+1),"|",(M17*14+14))</f>
        <v>15|14</v>
      </c>
      <c r="M18" s="39" t="str">
        <f>_xlfn.CONCAT(($B$8-(M17*14+14+1)+28), "|", ($B$8-(M17*14+14+1)+28)-1)</f>
        <v>57|56</v>
      </c>
      <c r="N18" s="38" t="str">
        <f>_xlfn.CONCAT((O17*14+(14*2)+1),"|",(O17*14+(14*2)))</f>
        <v>29|28</v>
      </c>
      <c r="O18" s="39" t="str">
        <f>_xlfn.CONCAT(($B$8-(O17*14+1)),"|",($B$8-(O17*14+1)-1))</f>
        <v>43|42</v>
      </c>
      <c r="P18" s="38" t="str">
        <f>_xlfn.CONCAT((Q17*14+(14*3)+1),"|",(Q17*14+(14*3)))</f>
        <v>43|42</v>
      </c>
      <c r="Q18" s="41" t="str">
        <f>_xlfn.CONCAT(($B$8-(Q17*14+14+1)),"|",($B$8-(Q17*14+14+1)-1))</f>
        <v>29|28</v>
      </c>
    </row>
    <row r="19" spans="3:17" ht="21" x14ac:dyDescent="0.25">
      <c r="C19" s="11">
        <v>253</v>
      </c>
      <c r="D19" s="12">
        <f t="shared" ref="D19:E19" si="14">C19-2</f>
        <v>251</v>
      </c>
      <c r="E19" s="14">
        <f t="shared" si="14"/>
        <v>249</v>
      </c>
      <c r="F19" s="6" t="s">
        <v>4</v>
      </c>
      <c r="G19" s="36"/>
      <c r="H19" s="6" t="s">
        <v>5</v>
      </c>
      <c r="I19" s="36"/>
      <c r="J19" s="6" t="s">
        <v>6</v>
      </c>
      <c r="K19" s="37"/>
      <c r="L19" s="6" t="s">
        <v>5</v>
      </c>
      <c r="M19" s="36"/>
      <c r="N19" s="6" t="s">
        <v>6</v>
      </c>
      <c r="O19" s="36"/>
      <c r="P19" s="6" t="s">
        <v>12</v>
      </c>
      <c r="Q19" s="20"/>
    </row>
    <row r="20" spans="3:17" x14ac:dyDescent="0.25">
      <c r="C20" s="11">
        <v>267</v>
      </c>
      <c r="D20" s="12">
        <f t="shared" ref="D20:E20" si="15">C20-2</f>
        <v>265</v>
      </c>
      <c r="E20" s="14">
        <f t="shared" si="15"/>
        <v>263</v>
      </c>
      <c r="F20" s="38" t="str">
        <f>_xlfn.CONCAT((G19*14+14+1),"|",(G19*14+14))</f>
        <v>15|14</v>
      </c>
      <c r="G20" s="39" t="str">
        <f>_xlfn.CONCAT(($B$6-(G19*14+14+1)+28), "|", ($B$6-(G19*14+14+1)+28)-1)</f>
        <v>29|28</v>
      </c>
      <c r="H20" s="38" t="str">
        <f>_xlfn.CONCAT((I19*14+14+1),"|",(I19*14+14))</f>
        <v>15|14</v>
      </c>
      <c r="I20" s="39" t="str">
        <f>_xlfn.CONCAT(($B$7-(I19*14+14+1)+28), "|", ($B$7-(I19*14+14+1)+28)-1)</f>
        <v>43|42</v>
      </c>
      <c r="J20" s="38" t="str">
        <f>_xlfn.CONCAT((K19*14+(14*2)+1),"|",(K19*14+(14*2)))</f>
        <v>29|28</v>
      </c>
      <c r="K20" s="40" t="str">
        <f>_xlfn.CONCAT(($B$7-(K19*14+1)),"|",($B$7-(K19*14+1)-1))</f>
        <v>29|28</v>
      </c>
      <c r="L20" s="38" t="str">
        <f>_xlfn.CONCAT((M19*14+14+1),"|",(M19*14+14))</f>
        <v>15|14</v>
      </c>
      <c r="M20" s="39" t="str">
        <f>_xlfn.CONCAT(($B$8-(M19*14+14+1)+28), "|", ($B$8-(M19*14+14+1)+28)-1)</f>
        <v>57|56</v>
      </c>
      <c r="N20" s="38" t="str">
        <f>_xlfn.CONCAT((O19*14+(14*2)+1),"|",(O19*14+(14*2)))</f>
        <v>29|28</v>
      </c>
      <c r="O20" s="39" t="str">
        <f>_xlfn.CONCAT(($B$8-(O19*14+1)),"|",($B$8-(O19*14+1)-1))</f>
        <v>43|42</v>
      </c>
      <c r="P20" s="38" t="str">
        <f>_xlfn.CONCAT((Q19*14+(14*3)+1),"|",(Q19*14+(14*3)))</f>
        <v>43|42</v>
      </c>
      <c r="Q20" s="41" t="str">
        <f>_xlfn.CONCAT(($B$8-(Q19*14+14+1)),"|",($B$8-(Q19*14+14+1)-1))</f>
        <v>29|28</v>
      </c>
    </row>
    <row r="21" spans="3:17" ht="21" x14ac:dyDescent="0.25">
      <c r="C21" s="11">
        <v>281</v>
      </c>
      <c r="D21" s="12">
        <f t="shared" ref="D21:E21" si="16">C21-2</f>
        <v>279</v>
      </c>
      <c r="E21" s="14">
        <f t="shared" si="16"/>
        <v>277</v>
      </c>
      <c r="F21" s="19" t="s">
        <v>4</v>
      </c>
      <c r="G21" s="36"/>
      <c r="H21" s="6" t="s">
        <v>5</v>
      </c>
      <c r="I21" s="36"/>
      <c r="J21" s="6" t="s">
        <v>6</v>
      </c>
      <c r="K21" s="37"/>
      <c r="L21" s="6" t="s">
        <v>5</v>
      </c>
      <c r="M21" s="36"/>
      <c r="N21" s="6" t="s">
        <v>6</v>
      </c>
      <c r="O21" s="36"/>
      <c r="P21" s="6" t="s">
        <v>12</v>
      </c>
      <c r="Q21" s="20"/>
    </row>
    <row r="22" spans="3:17" x14ac:dyDescent="0.25">
      <c r="C22" s="11">
        <v>295</v>
      </c>
      <c r="D22" s="12">
        <f t="shared" ref="D22:E22" si="17">C22-2</f>
        <v>293</v>
      </c>
      <c r="E22" s="14">
        <f t="shared" si="17"/>
        <v>291</v>
      </c>
      <c r="F22" s="38" t="str">
        <f>_xlfn.CONCAT((G21*14+14+1),"|",(G21*14+14))</f>
        <v>15|14</v>
      </c>
      <c r="G22" s="39" t="str">
        <f>_xlfn.CONCAT(($B$6-(G21*14+14+1)+28), "|", ($B$6-(G21*14+14+1)+28)-1)</f>
        <v>29|28</v>
      </c>
      <c r="H22" s="38" t="str">
        <f>_xlfn.CONCAT((I21*14+14+1),"|",(I21*14+14))</f>
        <v>15|14</v>
      </c>
      <c r="I22" s="39" t="str">
        <f>_xlfn.CONCAT(($B$7-(I21*14+14+1)+28), "|", ($B$7-(I21*14+14+1)+28)-1)</f>
        <v>43|42</v>
      </c>
      <c r="J22" s="38" t="str">
        <f>_xlfn.CONCAT((K21*14+(14*2)+1),"|",(K21*14+(14*2)))</f>
        <v>29|28</v>
      </c>
      <c r="K22" s="40" t="str">
        <f>_xlfn.CONCAT(($B$7-(K21*14+1)),"|",($B$7-(K21*14+1)-1))</f>
        <v>29|28</v>
      </c>
      <c r="L22" s="38" t="str">
        <f>_xlfn.CONCAT((M21*14+14+1),"|",(M21*14+14))</f>
        <v>15|14</v>
      </c>
      <c r="M22" s="39" t="str">
        <f>_xlfn.CONCAT(($B$8-(M21*14+14+1)+28), "|", ($B$8-(M21*14+14+1)+28)-1)</f>
        <v>57|56</v>
      </c>
      <c r="N22" s="38" t="str">
        <f>_xlfn.CONCAT((O21*14+(14*2)+1),"|",(O21*14+(14*2)))</f>
        <v>29|28</v>
      </c>
      <c r="O22" s="39" t="str">
        <f>_xlfn.CONCAT(($B$8-(O21*14+1)),"|",($B$8-(O21*14+1)-1))</f>
        <v>43|42</v>
      </c>
      <c r="P22" s="38" t="str">
        <f>_xlfn.CONCAT((Q21*14+(14*3)+1),"|",(Q21*14+(14*3)))</f>
        <v>43|42</v>
      </c>
      <c r="Q22" s="41" t="str">
        <f>_xlfn.CONCAT(($B$8-(Q21*14+14+1)),"|",($B$8-(Q21*14+14+1)-1))</f>
        <v>29|28</v>
      </c>
    </row>
    <row r="23" spans="3:17" x14ac:dyDescent="0.25">
      <c r="C23" s="11">
        <v>309</v>
      </c>
      <c r="D23" s="12">
        <f t="shared" ref="D23:E23" si="18">C23-2</f>
        <v>307</v>
      </c>
      <c r="E23" s="14">
        <f t="shared" si="18"/>
        <v>305</v>
      </c>
    </row>
    <row r="24" spans="3:17" x14ac:dyDescent="0.25">
      <c r="C24" s="11">
        <v>323</v>
      </c>
      <c r="D24" s="12">
        <f t="shared" ref="D24:E24" si="19">C24-2</f>
        <v>321</v>
      </c>
      <c r="E24" s="14">
        <f t="shared" si="19"/>
        <v>319</v>
      </c>
    </row>
    <row r="25" spans="3:17" x14ac:dyDescent="0.25">
      <c r="C25" s="11">
        <v>337</v>
      </c>
      <c r="D25" s="12">
        <f t="shared" ref="D25:E25" si="20">C25-2</f>
        <v>335</v>
      </c>
      <c r="E25" s="14">
        <f t="shared" si="20"/>
        <v>333</v>
      </c>
    </row>
    <row r="26" spans="3:17" x14ac:dyDescent="0.25">
      <c r="C26" s="11">
        <v>351</v>
      </c>
      <c r="D26" s="12">
        <f t="shared" ref="D26:E26" si="21">C26-2</f>
        <v>349</v>
      </c>
      <c r="E26" s="14">
        <f t="shared" si="21"/>
        <v>347</v>
      </c>
    </row>
    <row r="27" spans="3:17" x14ac:dyDescent="0.25">
      <c r="C27" s="11">
        <v>365</v>
      </c>
      <c r="D27" s="12">
        <f t="shared" ref="D27:E27" si="22">C27-2</f>
        <v>363</v>
      </c>
      <c r="E27" s="14">
        <f t="shared" si="22"/>
        <v>361</v>
      </c>
    </row>
    <row r="28" spans="3:17" x14ac:dyDescent="0.25">
      <c r="C28" s="11">
        <v>379</v>
      </c>
      <c r="D28" s="12">
        <f t="shared" ref="D28:E28" si="23">C28-2</f>
        <v>377</v>
      </c>
      <c r="E28" s="14">
        <f t="shared" si="23"/>
        <v>375</v>
      </c>
    </row>
    <row r="29" spans="3:17" x14ac:dyDescent="0.25">
      <c r="C29" s="11">
        <v>393</v>
      </c>
      <c r="D29" s="12">
        <f t="shared" ref="D29:E29" si="24">C29-2</f>
        <v>391</v>
      </c>
      <c r="E29" s="14">
        <f t="shared" si="24"/>
        <v>389</v>
      </c>
    </row>
    <row r="30" spans="3:17" x14ac:dyDescent="0.25">
      <c r="C30" s="11">
        <v>407</v>
      </c>
      <c r="D30" s="12">
        <f t="shared" ref="D30:E30" si="25">C30-2</f>
        <v>405</v>
      </c>
      <c r="E30" s="14">
        <f t="shared" si="25"/>
        <v>403</v>
      </c>
    </row>
    <row r="31" spans="3:17" ht="15.75" thickBot="1" x14ac:dyDescent="0.3">
      <c r="C31" s="15">
        <v>421</v>
      </c>
      <c r="D31" s="16">
        <f t="shared" ref="D31:E31" si="26">C31-2</f>
        <v>419</v>
      </c>
      <c r="E31" s="17">
        <f t="shared" si="26"/>
        <v>417</v>
      </c>
    </row>
    <row r="34" spans="6:17" ht="15.75" x14ac:dyDescent="0.25">
      <c r="F34" s="52" t="s">
        <v>15</v>
      </c>
      <c r="G34" s="52"/>
      <c r="H34" s="52"/>
      <c r="I34" s="52"/>
      <c r="J34" s="52"/>
      <c r="K34" s="52"/>
      <c r="L34" s="52"/>
      <c r="M34" s="52"/>
      <c r="N34" s="52"/>
      <c r="O34" s="52"/>
      <c r="P34" s="52"/>
      <c r="Q34" s="52"/>
    </row>
    <row r="35" spans="6:17" ht="15.75" x14ac:dyDescent="0.25">
      <c r="F35" s="52" t="s">
        <v>8</v>
      </c>
      <c r="G35" s="52"/>
      <c r="H35" s="52" t="s">
        <v>9</v>
      </c>
      <c r="I35" s="52"/>
      <c r="J35" s="52"/>
      <c r="K35" s="52"/>
      <c r="L35" s="52" t="s">
        <v>11</v>
      </c>
      <c r="M35" s="52"/>
      <c r="N35" s="52"/>
      <c r="O35" s="52"/>
      <c r="P35" s="52"/>
      <c r="Q35" s="52"/>
    </row>
    <row r="36" spans="6:17" x14ac:dyDescent="0.25">
      <c r="F36" s="35" t="e" cm="1">
        <f t="array" ref="F36">_xlfn.IFS(ROUND((F6-15)/14,0)=ROUND((-(G6-28-$B$6)-15)/14,0),ROUND((-(G6-28-$B$6)-15)/14,0),ROUND((G6-15)/14,0)=ROUND((-(F6-28-$B$6)-15)/14,0),ROUND((-(F6-28-$B$6)-15)/14,0))</f>
        <v>#N/A</v>
      </c>
      <c r="G36" s="35" t="e" cm="1">
        <f t="array" ref="G36">_xlfn.IFS(ROUND((G6-15)/14,0)=ROUND((-(F6-28-$B$6)-15)/14,0),ROUND((-(F6-28-$B$6)-15)/14,0),ROUND((F6-15)/14,0)=ROUND((-(G6-28-$B$6)-15)/14,0),ROUND((-(G6-28-$B$6)-15)/14,0))</f>
        <v>#N/A</v>
      </c>
      <c r="H36" s="35" t="e" cm="1">
        <f t="array" ref="H36">_xlfn.IFS(ROUND((H6-15)/14,0)=ROUND((-(I6-28-$B$7)-15)/14,0),ROUND((-(I6-28-$B$7)-15)/14,0),ROUND((I6-15)/14,0)=ROUND((-(H6-28-$B$7)-15)/14,0),ROUND((-(H6-28-$B$7)-15)/14,0))</f>
        <v>#N/A</v>
      </c>
      <c r="I36" s="35" t="e" cm="1">
        <f t="array" ref="I36">_xlfn.IFS(ROUND((I6-15)/14,0)=ROUND((-(H6-28-$B$7)-15)/14,0),ROUND((-(H6-28-$B$7)-15)/14,0),ROUND((H6-15)/14,0)=ROUND((-(I6-28-$B$7)-15)/14,0),ROUND((-(I6-28-$B$7)-15)/14,0))</f>
        <v>#N/A</v>
      </c>
      <c r="J36" s="35" t="e" cm="1">
        <f t="array" ref="J36">_xlfn.IFS(ROUND((J6-28-1)/14,0)=ROUND((-(K6-$B$7)-1)/14,0),(J6-28-1)/14,ROUND((K6-28-1)/14,0)=ROUND((-(J6-$B$7)-1)/14,0),(K6-28-1)/14)</f>
        <v>#N/A</v>
      </c>
      <c r="K36" s="35" t="e" cm="1">
        <f t="array" ref="K36">_xlfn.IFS(ROUND((K6-28-1)/14,0)=ROUND((-(J6-$B$7)-1)/14,0),(K6-28-1)/14,ROUND((J6-28-1)/14,0)=ROUND((-(K6-$B$7)-1)/14,0),(J6-28-1)/14)</f>
        <v>#N/A</v>
      </c>
      <c r="L36" s="35" t="e" cm="1">
        <f t="array" ref="L36">_xlfn.IFS(ROUND((L6-15)/14,0)=ROUND((-(M6-$B$8-28)-15)/14,0),ROUND((L6-15)/14,0),ROUND((M6-15)/14,0)=ROUND((-(L6-$B$8-28)-15)/14,0),ROUND((M6-15)/14,0))</f>
        <v>#N/A</v>
      </c>
      <c r="M36" s="35" t="e" cm="1">
        <f t="array" ref="M36">_xlfn.IFS(ROUND((M6-15)/14,0)=ROUND((-(L6-$B$8-28)-15)/14,0),ROUND((M6-15)/14,0),ROUND((L6-15)/14,0)=ROUND((-(M6-$B$8-28)-15)/14,0),ROUND((L6-15)/14,0))</f>
        <v>#N/A</v>
      </c>
      <c r="N36" s="35" t="e" cm="1">
        <f t="array" ref="N36">_xlfn.IFS(ROUND((N6-29)/14,0)=ROUND((-(O6-$B$8)-1)/14,0),ROUND((N6-29)/14,0),ROUND((O6-29)/14,0)=ROUND((-(N6-$B$8)-1)/14,0),ROUND((O6-29)/14,0))</f>
        <v>#N/A</v>
      </c>
      <c r="O36" s="35" t="e" cm="1">
        <f t="array" ref="O36">_xlfn.IFS(ROUND((O6-29)/14,0)=ROUND((-(N6-$B$8)-1)/14,0),ROUND((O6-29)/14,0),ROUND((N6-29)/14,0)=ROUND((-(O6-$B$8)-1)/14,0),ROUND((N6-29)/14,0))</f>
        <v>#N/A</v>
      </c>
      <c r="P36" s="35" t="e" cm="1">
        <f t="array" ref="P36">_xlfn.IFS(ROUND((P6-43)/14,0)=ROUND((-(Q6-$B$8)-15)/14,0),ROUND((P6-43)/14,0),ROUND((Q6-43)/14,0)=ROUND((-(P6-$B$8)-15)/14,0),ROUND((Q6-43)/14,0))</f>
        <v>#N/A</v>
      </c>
      <c r="Q36" s="35" t="e" cm="1">
        <f t="array" ref="Q36">_xlfn.IFS(ROUND((Q6-43)/14,0)=ROUND((-(P6-$B$8)-15)/14,0),ROUND((Q6-43)/14,0),ROUND((P6-43)/14,0)=ROUND((-(Q6-$B$8)-15)/14,0),ROUND((P6-43)/14,0))</f>
        <v>#N/A</v>
      </c>
    </row>
    <row r="37" spans="6:17" x14ac:dyDescent="0.25">
      <c r="F37" s="35" t="e" cm="1">
        <f t="array" ref="F37">_xlfn.IFS(ROUND((F8-15)/14,0)=ROUND((-(G8-28-$B$6)-15)/14,0),ROUND((-(G8-28-$B$6)-15)/14,0),ROUND((G8-15)/14,0)=ROUND((-(F8-28-$B$6)-15)/14,0),ROUND((-(F8-28-$B$6)-15)/14,0))</f>
        <v>#N/A</v>
      </c>
      <c r="G37" s="35" t="e" cm="1">
        <f t="array" ref="G37">_xlfn.IFS(ROUND((G8-15)/14,0)=ROUND((-(F8-28-$B$6)-15)/14,0),ROUND((-(F8-28-$B$6)-15)/14,0),ROUND((F8-15)/14,0)=ROUND((-(G8-28-$B$6)-15)/14,0),ROUND((-(G8-28-$B$6)-15)/14,0))</f>
        <v>#N/A</v>
      </c>
      <c r="H37" s="35" t="e" cm="1">
        <f t="array" ref="H37">_xlfn.IFS(ROUND((H8-15)/14,0)=ROUND((-(I8-28-$B$7)-15)/14,0),ROUND((-(I8-28-$B$7)-15)/14,0),ROUND((I8-15)/14,0)=ROUND((-(H8-28-$B$7)-15)/14,0),ROUND((-(H8-28-$B$7)-15)/14,0))</f>
        <v>#N/A</v>
      </c>
      <c r="I37" s="35" t="e" cm="1">
        <f t="array" ref="I37">_xlfn.IFS(ROUND((I8-15)/14,0)=ROUND((-(H8-28-$B$7)-15)/14,0),ROUND((-(H8-28-$B$7)-15)/14,0),ROUND((H8-15)/14,0)=ROUND((-(I8-28-$B$7)-15)/14,0),ROUND((-(I8-28-$B$7)-15)/14,0))</f>
        <v>#N/A</v>
      </c>
      <c r="J37" s="35" t="e" cm="1">
        <f t="array" ref="J37">_xlfn.IFS(ROUND((J8-28-1)/14,0)=ROUND((-(K8-$B$7)-1)/14,0),(J8-28-1)/14,ROUND((K8-28-1)/14,0)=ROUND((-(J8-$B$7)-1)/14,0),(K8-28-1)/14)</f>
        <v>#N/A</v>
      </c>
      <c r="K37" s="35" t="e" cm="1">
        <f t="array" ref="K37">_xlfn.IFS(ROUND((K8-28-1)/14,0)=ROUND((-(J8-$B$7)-1)/14,0),(K8-28-1)/14,ROUND((J8-28-1)/14,0)=ROUND((-(K8-$B$7)-1)/14,0),(J8-28-1)/14)</f>
        <v>#N/A</v>
      </c>
      <c r="L37" s="35" t="e" cm="1">
        <f t="array" ref="L37">_xlfn.IFS(ROUND((L8-15)/14,0)=ROUND((-(M8-$B$8-28)-15)/14,0),ROUND((L8-15)/14,0),ROUND((M8-15)/14,0)=ROUND((-(L8-$B$8-28)-15)/14,0),ROUND((M8-15)/14,0))</f>
        <v>#N/A</v>
      </c>
      <c r="M37" s="35" t="e" cm="1">
        <f t="array" ref="M37">_xlfn.IFS(ROUND((M8-15)/14,0)=ROUND((-(L8-$B$8-28)-15)/14,0),ROUND((M8-15)/14,0),ROUND((L8-15)/14,0)=ROUND((-(M8-$B$8-28)-15)/14,0),ROUND((L8-15)/14,0))</f>
        <v>#N/A</v>
      </c>
      <c r="N37" s="35" t="e" cm="1">
        <f t="array" ref="N37">_xlfn.IFS(ROUND((N8-29)/14,0)=ROUND((-(O8-$B$8)-1)/14,0),ROUND((N8-29)/14,0),ROUND((O8-29)/14,0)=ROUND((-(N8-$B$8)-1)/14,0),ROUND((O8-29)/14,0))</f>
        <v>#N/A</v>
      </c>
      <c r="O37" s="35" t="e" cm="1">
        <f t="array" ref="O37">_xlfn.IFS(ROUND((O8-29)/14,0)=ROUND((-(N8-$B$8)-1)/14,0),ROUND((O8-29)/14,0),ROUND((N8-29)/14,0)=ROUND((-(O8-$B$8)-1)/14,0),ROUND((N8-29)/14,0))</f>
        <v>#N/A</v>
      </c>
      <c r="P37" s="35" t="e" cm="1">
        <f t="array" ref="P37">_xlfn.IFS(ROUND((P8-43)/14,0)=ROUND((-(Q8-$B$8)-15)/14,0),ROUND((P8-43)/14,0),ROUND((Q8-43)/14,0)=ROUND((-(P8-$B$8)-15)/14,0),ROUND((Q8-43)/14,0))</f>
        <v>#N/A</v>
      </c>
      <c r="Q37" s="35" t="e" cm="1">
        <f t="array" ref="Q37">_xlfn.IFS(ROUND((Q8-43)/14,0)=ROUND((-(P8-$B$8)-15)/14,0),ROUND((Q8-43)/14,0),ROUND((P8-43)/14,0)=ROUND((-(Q8-$B$8)-15)/14,0),ROUND((P8-43)/14,0))</f>
        <v>#N/A</v>
      </c>
    </row>
    <row r="38" spans="6:17" x14ac:dyDescent="0.25">
      <c r="F38" s="35" t="e" cm="1">
        <f t="array" ref="F38">_xlfn.IFS(ROUND((F10-15)/14,0)=ROUND((-(G10-28-$B$6)-15)/14,0),ROUND((-(G10-28-$B$6)-15)/14,0),ROUND((G10-15)/14,0)=ROUND((-(F10-28-$B$6)-15)/14,0),ROUND((-(F10-28-$B$6)-15)/14,0))</f>
        <v>#N/A</v>
      </c>
      <c r="G38" s="35" t="e" cm="1">
        <f t="array" ref="G38">_xlfn.IFS(ROUND((G10-15)/14,0)=ROUND((-(F10-28-$B$6)-15)/14,0),ROUND((-(F10-28-$B$6)-15)/14,0),ROUND((F10-15)/14,0)=ROUND((-(G10-28-$B$6)-15)/14,0),ROUND((-(G10-28-$B$6)-15)/14,0))</f>
        <v>#N/A</v>
      </c>
      <c r="H38" s="35" t="e" cm="1">
        <f t="array" ref="H38">_xlfn.IFS(ROUND((H10-15)/14,0)=ROUND((-(I10-28-$B$7)-15)/14,0),ROUND((-(I10-28-$B$7)-15)/14,0),ROUND((I10-15)/14,0)=ROUND((-(H10-28-$B$7)-15)/14,0),ROUND((-(H10-28-$B$7)-15)/14,0))</f>
        <v>#N/A</v>
      </c>
      <c r="I38" s="35" t="e" cm="1">
        <f t="array" ref="I38">_xlfn.IFS(ROUND((I10-15)/14,0)=ROUND((-(H10-28-$B$7)-15)/14,0),ROUND((-(H10-28-$B$7)-15)/14,0),ROUND((H10-15)/14,0)=ROUND((-(I10-28-$B$7)-15)/14,0),ROUND((-(I10-28-$B$7)-15)/14,0))</f>
        <v>#N/A</v>
      </c>
      <c r="J38" s="35" t="e" cm="1">
        <f t="array" ref="J38">_xlfn.IFS(ROUND((J10-28-1)/14,0)=ROUND((-(K10-$B$7)-1)/14,0),(J10-28-1)/14,ROUND((K10-28-1)/14,0)=ROUND((-(J10-$B$7)-1)/14,0),(K10-28-1)/14)</f>
        <v>#N/A</v>
      </c>
      <c r="K38" s="35" t="e" cm="1">
        <f t="array" ref="K38">_xlfn.IFS(ROUND((K10-28-1)/14,0)=ROUND((-(J10-$B$7)-1)/14,0),(K10-28-1)/14,ROUND((J10-28-1)/14,0)=ROUND((-(K10-$B$7)-1)/14,0),(J10-28-1)/14)</f>
        <v>#N/A</v>
      </c>
      <c r="L38" s="35" t="e" cm="1">
        <f t="array" ref="L38">_xlfn.IFS(ROUND((L10-15)/14,0)=ROUND((-(M10-$B$8-28)-15)/14,0),ROUND((L10-15)/14,0),ROUND((M10-15)/14,0)=ROUND((-(L10-$B$8-28)-15)/14,0),ROUND((M10-15)/14,0))</f>
        <v>#N/A</v>
      </c>
      <c r="M38" s="35" t="e" cm="1">
        <f t="array" ref="M38">_xlfn.IFS(ROUND((M10-15)/14,0)=ROUND((-(L10-$B$8-28)-15)/14,0),ROUND((M10-15)/14,0),ROUND((L10-15)/14,0)=ROUND((-(M10-$B$8-28)-15)/14,0),ROUND((L10-15)/14,0))</f>
        <v>#N/A</v>
      </c>
      <c r="N38" s="35" t="e" cm="1">
        <f t="array" ref="N38">_xlfn.IFS(ROUND((N10-29)/14,0)=ROUND((-(O10-$B$8)-1)/14,0),ROUND((N10-29)/14,0),ROUND((O10-29)/14,0)=ROUND((-(N10-$B$8)-1)/14,0),ROUND((O10-29)/14,0))</f>
        <v>#N/A</v>
      </c>
      <c r="O38" s="35" t="e" cm="1">
        <f t="array" ref="O38">_xlfn.IFS(ROUND((O10-29)/14,0)=ROUND((-(N10-$B$8)-1)/14,0),ROUND((O10-29)/14,0),ROUND((N10-29)/14,0)=ROUND((-(O10-$B$8)-1)/14,0),ROUND((N10-29)/14,0))</f>
        <v>#N/A</v>
      </c>
      <c r="P38" s="35" t="e" cm="1">
        <f t="array" ref="P38">_xlfn.IFS(ROUND((P10-43)/14,0)=ROUND((-(Q10-$B$8)-15)/14,0),ROUND((P10-43)/14,0),ROUND((Q10-43)/14,0)=ROUND((-(P10-$B$8)-15)/14,0),ROUND((Q10-43)/14,0))</f>
        <v>#N/A</v>
      </c>
      <c r="Q38" s="35" t="e" cm="1">
        <f t="array" ref="Q38">_xlfn.IFS(ROUND((Q10-43)/14,0)=ROUND((-(P10-$B$8)-15)/14,0),ROUND((Q10-43)/14,0),ROUND((P10-43)/14,0)=ROUND((-(Q10-$B$8)-15)/14,0),ROUND((P10-43)/14,0))</f>
        <v>#N/A</v>
      </c>
    </row>
    <row r="39" spans="6:17" x14ac:dyDescent="0.25">
      <c r="F39" s="35" t="e" cm="1">
        <f t="array" ref="F39">_xlfn.IFS(ROUND((F12-15)/14,0)=ROUND((-(G12-28-$B$6)-15)/14,0),ROUND((-(G12-28-$B$6)-15)/14,0),ROUND((G12-15)/14,0)=ROUND((-(F12-28-$B$6)-15)/14,0),ROUND((-(F12-28-$B$6)-15)/14,0))</f>
        <v>#N/A</v>
      </c>
      <c r="G39" s="35" t="e" cm="1">
        <f t="array" ref="G39">_xlfn.IFS(ROUND((G12-15)/14,0)=ROUND((-(F12-28-$B$6)-15)/14,0),ROUND((-(F12-28-$B$6)-15)/14,0),ROUND((F12-15)/14,0)=ROUND((-(G12-28-$B$6)-15)/14,0),ROUND((-(G12-28-$B$6)-15)/14,0))</f>
        <v>#N/A</v>
      </c>
      <c r="H39" s="35" t="e" cm="1">
        <f t="array" ref="H39">_xlfn.IFS(ROUND((H12-15)/14,0)=ROUND((-(I12-28-$B$7)-15)/14,0),ROUND((-(I12-28-$B$7)-15)/14,0),ROUND((I12-15)/14,0)=ROUND((-(H12-28-$B$7)-15)/14,0),ROUND((-(H12-28-$B$7)-15)/14,0))</f>
        <v>#N/A</v>
      </c>
      <c r="I39" s="35" t="e" cm="1">
        <f t="array" ref="I39">_xlfn.IFS(ROUND((I12-15)/14,0)=ROUND((-(H12-28-$B$7)-15)/14,0),ROUND((-(H12-28-$B$7)-15)/14,0),ROUND((H12-15)/14,0)=ROUND((-(I12-28-$B$7)-15)/14,0),ROUND((-(I12-28-$B$7)-15)/14,0))</f>
        <v>#N/A</v>
      </c>
      <c r="J39" s="35" t="e" cm="1">
        <f t="array" ref="J39">_xlfn.IFS(ROUND((J12-28-1)/14,0)=ROUND((-(K12-$B$7)-1)/14,0),(J12-28-1)/14,ROUND((K12-28-1)/14,0)=ROUND((-(J12-$B$7)-1)/14,0),(K12-28-1)/14)</f>
        <v>#N/A</v>
      </c>
      <c r="K39" s="35" t="e" cm="1">
        <f t="array" ref="K39">_xlfn.IFS(ROUND((K12-28-1)/14,0)=ROUND((-(J12-$B$7)-1)/14,0),(K12-28-1)/14,ROUND((J12-28-1)/14,0)=ROUND((-(K12-$B$7)-1)/14,0),(J12-28-1)/14)</f>
        <v>#N/A</v>
      </c>
      <c r="L39" s="35" t="e" cm="1">
        <f t="array" ref="L39">_xlfn.IFS(ROUND((L12-15)/14,0)=ROUND((-(M12-$B$8-28)-15)/14,0),ROUND((L12-15)/14,0),ROUND((M12-15)/14,0)=ROUND((-(L12-$B$8-28)-15)/14,0),ROUND((M12-15)/14,0))</f>
        <v>#N/A</v>
      </c>
      <c r="M39" s="35" t="e" cm="1">
        <f t="array" ref="M39">_xlfn.IFS(ROUND((M12-15)/14,0)=ROUND((-(L12-$B$8-28)-15)/14,0),ROUND((M12-15)/14,0),ROUND((L12-15)/14,0)=ROUND((-(M12-$B$8-28)-15)/14,0),ROUND((L12-15)/14,0))</f>
        <v>#N/A</v>
      </c>
      <c r="N39" s="35" t="e" cm="1">
        <f t="array" ref="N39">_xlfn.IFS(ROUND((N12-29)/14,0)=ROUND((-(O12-$B$8)-1)/14,0),ROUND((N12-29)/14,0),ROUND((O12-29)/14,0)=ROUND((-(N12-$B$8)-1)/14,0),ROUND((O12-29)/14,0))</f>
        <v>#N/A</v>
      </c>
      <c r="O39" s="35" t="e" cm="1">
        <f t="array" ref="O39">_xlfn.IFS(ROUND((O12-29)/14,0)=ROUND((-(N12-$B$8)-1)/14,0),ROUND((O12-29)/14,0),ROUND((N12-29)/14,0)=ROUND((-(O12-$B$8)-1)/14,0),ROUND((N12-29)/14,0))</f>
        <v>#N/A</v>
      </c>
      <c r="P39" s="35" t="e" cm="1">
        <f t="array" ref="P39">_xlfn.IFS(ROUND((P12-43)/14,0)=ROUND((-(Q12-$B$8)-15)/14,0),ROUND((P12-43)/14,0),ROUND((Q12-43)/14,0)=ROUND((-(P12-$B$8)-15)/14,0),ROUND((Q12-43)/14,0))</f>
        <v>#N/A</v>
      </c>
      <c r="Q39" s="35" t="e" cm="1">
        <f t="array" ref="Q39">_xlfn.IFS(ROUND((Q12-43)/14,0)=ROUND((-(P12-$B$8)-15)/14,0),ROUND((Q12-43)/14,0),ROUND((P12-43)/14,0)=ROUND((-(Q12-$B$8)-15)/14,0),ROUND((P12-43)/14,0))</f>
        <v>#N/A</v>
      </c>
    </row>
  </sheetData>
  <mergeCells count="16">
    <mergeCell ref="A2:B2"/>
    <mergeCell ref="C1:N1"/>
    <mergeCell ref="C2:Q2"/>
    <mergeCell ref="O1:P1"/>
    <mergeCell ref="F35:G35"/>
    <mergeCell ref="H35:K35"/>
    <mergeCell ref="L35:Q35"/>
    <mergeCell ref="F3:Q3"/>
    <mergeCell ref="F4:G4"/>
    <mergeCell ref="H4:K4"/>
    <mergeCell ref="L4:Q4"/>
    <mergeCell ref="F34:Q34"/>
    <mergeCell ref="F14:G14"/>
    <mergeCell ref="H14:K14"/>
    <mergeCell ref="L14:Q14"/>
    <mergeCell ref="F13:Q13"/>
  </mergeCells>
  <conditionalFormatting sqref="C4:C31">
    <cfRule type="cellIs" dxfId="51" priority="201" operator="greaterThanOrEqual">
      <formula>$B$3-14</formula>
    </cfRule>
  </conditionalFormatting>
  <conditionalFormatting sqref="D4:D31">
    <cfRule type="cellIs" dxfId="50" priority="200" operator="greaterThanOrEqual">
      <formula>$B$4-14</formula>
    </cfRule>
  </conditionalFormatting>
  <conditionalFormatting sqref="E4:E31">
    <cfRule type="cellIs" dxfId="49" priority="198" operator="greaterThanOrEqual">
      <formula>$B$5-14</formula>
    </cfRule>
  </conditionalFormatting>
  <conditionalFormatting sqref="B3:B8">
    <cfRule type="expression" dxfId="48" priority="108">
      <formula>COUNTIF($B$1,"")</formula>
    </cfRule>
  </conditionalFormatting>
  <conditionalFormatting sqref="G5">
    <cfRule type="expression" dxfId="47" priority="97">
      <formula>COUNTIF(F$6:G$6,"")</formula>
    </cfRule>
  </conditionalFormatting>
  <conditionalFormatting sqref="K5">
    <cfRule type="expression" dxfId="46" priority="90">
      <formula>COUNTIF(J6:K6,"")</formula>
    </cfRule>
  </conditionalFormatting>
  <conditionalFormatting sqref="M5">
    <cfRule type="expression" dxfId="45" priority="89">
      <formula>COUNTIF(L6:M6,"")</formula>
    </cfRule>
  </conditionalFormatting>
  <conditionalFormatting sqref="O5">
    <cfRule type="expression" dxfId="44" priority="88">
      <formula>COUNTIF(N6:O6,"")</formula>
    </cfRule>
  </conditionalFormatting>
  <conditionalFormatting sqref="Q5">
    <cfRule type="expression" dxfId="43" priority="87">
      <formula>COUNTIF(P6:Q6,"")</formula>
    </cfRule>
  </conditionalFormatting>
  <conditionalFormatting sqref="G7">
    <cfRule type="expression" dxfId="42" priority="86">
      <formula>COUNTIF(F8:G8,"")</formula>
    </cfRule>
  </conditionalFormatting>
  <conditionalFormatting sqref="G9">
    <cfRule type="expression" dxfId="41" priority="68">
      <formula>COUNTIF(F10:G10,"")</formula>
    </cfRule>
  </conditionalFormatting>
  <conditionalFormatting sqref="G11">
    <cfRule type="expression" dxfId="40" priority="67">
      <formula>COUNTIF(F12:G12,"")</formula>
    </cfRule>
  </conditionalFormatting>
  <conditionalFormatting sqref="I5">
    <cfRule type="expression" dxfId="39" priority="65">
      <formula>COUNTIF(H$6:I$6,"")</formula>
    </cfRule>
  </conditionalFormatting>
  <conditionalFormatting sqref="I7">
    <cfRule type="expression" dxfId="38" priority="60">
      <formula>COUNTIF(H8:I8,"")</formula>
    </cfRule>
  </conditionalFormatting>
  <conditionalFormatting sqref="I9">
    <cfRule type="expression" dxfId="37" priority="57">
      <formula>COUNTIF(H10:I10,"")</formula>
    </cfRule>
  </conditionalFormatting>
  <conditionalFormatting sqref="I11">
    <cfRule type="expression" dxfId="36" priority="56">
      <formula>COUNTIF(H12:I12,"")</formula>
    </cfRule>
  </conditionalFormatting>
  <conditionalFormatting sqref="K9">
    <cfRule type="expression" dxfId="35" priority="54">
      <formula>COUNTIF(J10:K10,"")</formula>
    </cfRule>
  </conditionalFormatting>
  <conditionalFormatting sqref="K11">
    <cfRule type="expression" dxfId="34" priority="53">
      <formula>COUNTIF(J12:K12,"")</formula>
    </cfRule>
  </conditionalFormatting>
  <conditionalFormatting sqref="K7">
    <cfRule type="expression" dxfId="33" priority="52">
      <formula>COUNTIF(J8:K8,"")</formula>
    </cfRule>
  </conditionalFormatting>
  <conditionalFormatting sqref="M7">
    <cfRule type="expression" dxfId="32" priority="50">
      <formula>COUNTIF(L8:M8,"")</formula>
    </cfRule>
  </conditionalFormatting>
  <conditionalFormatting sqref="M9">
    <cfRule type="expression" dxfId="31" priority="49">
      <formula>COUNTIF(L10:M10,"")</formula>
    </cfRule>
  </conditionalFormatting>
  <conditionalFormatting sqref="M11">
    <cfRule type="expression" dxfId="30" priority="48">
      <formula>COUNTIF(L12:M12,"")</formula>
    </cfRule>
  </conditionalFormatting>
  <conditionalFormatting sqref="O7">
    <cfRule type="expression" dxfId="29" priority="47">
      <formula>COUNTIF(N8:O8,"")</formula>
    </cfRule>
  </conditionalFormatting>
  <conditionalFormatting sqref="O9">
    <cfRule type="expression" dxfId="28" priority="46">
      <formula>COUNTIF(N10:O10,"")</formula>
    </cfRule>
  </conditionalFormatting>
  <conditionalFormatting sqref="O11">
    <cfRule type="expression" dxfId="27" priority="45">
      <formula>COUNTIF(N12:O12,"")</formula>
    </cfRule>
  </conditionalFormatting>
  <conditionalFormatting sqref="Q7">
    <cfRule type="expression" dxfId="26" priority="44">
      <formula>COUNTIF(P8:Q8,"")</formula>
    </cfRule>
  </conditionalFormatting>
  <conditionalFormatting sqref="Q9">
    <cfRule type="expression" dxfId="25" priority="43">
      <formula>COUNTIF(P10:Q10,"")</formula>
    </cfRule>
  </conditionalFormatting>
  <conditionalFormatting sqref="Q11">
    <cfRule type="expression" dxfId="24" priority="42">
      <formula>COUNTIF(P12:Q12,"")</formula>
    </cfRule>
  </conditionalFormatting>
  <conditionalFormatting sqref="F16:G16">
    <cfRule type="expression" dxfId="23" priority="41">
      <formula>COUNTIF($G$15,"")</formula>
    </cfRule>
  </conditionalFormatting>
  <conditionalFormatting sqref="H18:I18">
    <cfRule type="expression" dxfId="22" priority="36">
      <formula>COUNTIF($I$17,"")</formula>
    </cfRule>
  </conditionalFormatting>
  <conditionalFormatting sqref="H20:I20">
    <cfRule type="expression" dxfId="21" priority="35">
      <formula>COUNTIF($I$21,"")</formula>
    </cfRule>
  </conditionalFormatting>
  <conditionalFormatting sqref="H22:I22">
    <cfRule type="expression" dxfId="20" priority="34">
      <formula>COUNTIF($I$19,"")</formula>
    </cfRule>
  </conditionalFormatting>
  <conditionalFormatting sqref="J18:K18">
    <cfRule type="expression" dxfId="19" priority="32">
      <formula>COUNTIF($K$17,"")</formula>
    </cfRule>
  </conditionalFormatting>
  <conditionalFormatting sqref="J20:K20">
    <cfRule type="expression" dxfId="18" priority="31">
      <formula>COUNTIF($K$19,"")</formula>
    </cfRule>
  </conditionalFormatting>
  <conditionalFormatting sqref="J22:K22">
    <cfRule type="expression" dxfId="17" priority="30">
      <formula>COUNTIF($K$21,"")</formula>
    </cfRule>
  </conditionalFormatting>
  <conditionalFormatting sqref="L16:M16">
    <cfRule type="expression" dxfId="16" priority="17">
      <formula>COUNTIF($M$15,"")</formula>
    </cfRule>
  </conditionalFormatting>
  <conditionalFormatting sqref="N16:O16">
    <cfRule type="expression" dxfId="15" priority="16">
      <formula>COUNTIF($O$15,"")</formula>
    </cfRule>
  </conditionalFormatting>
  <conditionalFormatting sqref="P16:Q16">
    <cfRule type="expression" dxfId="14" priority="15">
      <formula>COUNTIF($Q$15,"")</formula>
    </cfRule>
  </conditionalFormatting>
  <conditionalFormatting sqref="L18:M18">
    <cfRule type="expression" dxfId="13" priority="14">
      <formula>COUNTIF($M$17,"")</formula>
    </cfRule>
  </conditionalFormatting>
  <conditionalFormatting sqref="N18:O18">
    <cfRule type="expression" dxfId="12" priority="11">
      <formula>COUNTIF($O$17,"")</formula>
    </cfRule>
  </conditionalFormatting>
  <conditionalFormatting sqref="P18:Q18">
    <cfRule type="expression" dxfId="11" priority="8">
      <formula>COUNTIF($Q$17,"")</formula>
    </cfRule>
  </conditionalFormatting>
  <conditionalFormatting sqref="L20:M20">
    <cfRule type="expression" dxfId="10" priority="13">
      <formula>COUNTIF($M$19,"")</formula>
    </cfRule>
  </conditionalFormatting>
  <conditionalFormatting sqref="N20:O20">
    <cfRule type="expression" dxfId="9" priority="10">
      <formula>COUNTIF($O$19,"")</formula>
    </cfRule>
  </conditionalFormatting>
  <conditionalFormatting sqref="P20:Q20">
    <cfRule type="expression" dxfId="8" priority="7">
      <formula>COUNTIF($Q$19,"")</formula>
    </cfRule>
  </conditionalFormatting>
  <conditionalFormatting sqref="L22:M22">
    <cfRule type="expression" dxfId="7" priority="12">
      <formula>COUNTIF($M$21,"")</formula>
    </cfRule>
  </conditionalFormatting>
  <conditionalFormatting sqref="N22:O22">
    <cfRule type="expression" dxfId="6" priority="9">
      <formula>COUNTIF($O$21,"")</formula>
    </cfRule>
  </conditionalFormatting>
  <conditionalFormatting sqref="P22:Q22">
    <cfRule type="expression" dxfId="5" priority="6">
      <formula>COUNTIF($Q$21,"")</formula>
    </cfRule>
  </conditionalFormatting>
  <conditionalFormatting sqref="F18:G18">
    <cfRule type="expression" dxfId="4" priority="5">
      <formula>COUNTIF($G$17,"")</formula>
    </cfRule>
  </conditionalFormatting>
  <conditionalFormatting sqref="F20:G20">
    <cfRule type="expression" dxfId="3" priority="4">
      <formula>COUNTIF($G$19,"")</formula>
    </cfRule>
  </conditionalFormatting>
  <conditionalFormatting sqref="F22:G22">
    <cfRule type="expression" dxfId="2" priority="3">
      <formula>COUNTIF($G$21,"")</formula>
    </cfRule>
  </conditionalFormatting>
  <conditionalFormatting sqref="H16:I16">
    <cfRule type="expression" dxfId="1" priority="2">
      <formula>COUNTIF($I$15,"")</formula>
    </cfRule>
  </conditionalFormatting>
  <conditionalFormatting sqref="J16:K16">
    <cfRule type="expression" dxfId="0" priority="1">
      <formula>COUNTIF($K$15,"")</formula>
    </cfRule>
  </conditionalFormatting>
  <dataValidations count="5">
    <dataValidation type="whole" operator="greaterThanOrEqual" allowBlank="1" showInputMessage="1" showErrorMessage="1" promptTitle="Hydrocarbon chain length" prompt="Enter a whole number (greater than 1) indicating the number of carbons in the hydrocarbon chain of your target compound." sqref="B1" xr:uid="{59034CD3-07AD-43DA-BF0A-C169AB9D5C12}">
      <formula1>2</formula1>
    </dataValidation>
    <dataValidation type="whole" operator="greaterThan" allowBlank="1" showInputMessage="1" showErrorMessage="1" promptTitle="Methylation  position" prompt="Enter a whole number (greater than 1, and smaller than the chain length of your target compound) indicating the position on the hydrocarbon chain length of your target trimethyl alkane, where you expect the methyl group to be located." sqref="M15 O15 Q15 M17 O17 Q17 M19 O19 Q19 M21 O21 Q21" xr:uid="{0B24CC8A-C58C-4D38-BC71-B4113371FCE0}">
      <formula1>1</formula1>
    </dataValidation>
    <dataValidation type="whole" operator="greaterThan" allowBlank="1" showInputMessage="1" showErrorMessage="1" promptTitle="Methylation  position" prompt="Enter a whole number (greater than 1, and smaller than the chain length of your target compound) indicating the position on the hydrocarbon chain length of your target dimethyl alkane, where you expect the methyl group to be located." sqref="I15 K15 K17 I17 I19 K19 I21 K21" xr:uid="{9507EB1B-D621-4E76-AD73-96FD6786582F}">
      <formula1>1</formula1>
    </dataValidation>
    <dataValidation type="whole" operator="greaterThan" allowBlank="1" showInputMessage="1" showErrorMessage="1" promptTitle="Methylation position" prompt="Enter a whole number (greater than 1, smaller than the chain length of the target compound) indicating the position on the hydrocarbon chain length of your target monomethyl alkane, where you expect the methyl group to be located." sqref="G15 G17 G19 G21" xr:uid="{D5EE7E83-0507-4062-835B-B9CFD374095C}">
      <formula1>1</formula1>
    </dataValidation>
    <dataValidation allowBlank="1" showInputMessage="1" showErrorMessage="1" promptTitle="Information display cell" prompt="Do not modify the content of this cell!_x000a_" sqref="B3:B8 C4:E31 F22:Q22 F20:Q20 F18:Q18 F16:Q16 G11 G9 G7 G5 I5 I7 I9 I11 K11 K9 K7 K5 M5 M7 M9 M11 O11 O9 O7 O5 Q5 Q7 Q9 Q11" xr:uid="{6031726E-2666-4FBA-A999-45AFAFAD390B}"/>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9C01F-D0C8-4179-B9E2-43A810D01174}">
  <dimension ref="A1:T1"/>
  <sheetViews>
    <sheetView workbookViewId="0">
      <selection activeCell="V14" sqref="V14"/>
    </sheetView>
  </sheetViews>
  <sheetFormatPr defaultRowHeight="15" x14ac:dyDescent="0.25"/>
  <sheetData>
    <row r="1" spans="1:20" ht="15.75" x14ac:dyDescent="0.25">
      <c r="A1" s="23" t="s">
        <v>14</v>
      </c>
      <c r="B1" s="62" t="s">
        <v>13</v>
      </c>
      <c r="C1" s="62"/>
      <c r="D1" s="62"/>
      <c r="E1" s="62"/>
      <c r="F1" s="62"/>
      <c r="G1" s="62"/>
      <c r="H1" s="62"/>
      <c r="I1" s="62"/>
      <c r="J1" s="62"/>
      <c r="K1" s="62"/>
      <c r="L1" s="62"/>
      <c r="M1" s="62"/>
      <c r="N1" s="62"/>
      <c r="O1" s="62"/>
      <c r="P1" s="62"/>
      <c r="Q1" s="62"/>
      <c r="R1" s="62"/>
      <c r="S1" s="62"/>
      <c r="T1" s="63"/>
    </row>
  </sheetData>
  <mergeCells count="1">
    <mergeCell ref="B1:T1"/>
  </mergeCells>
  <hyperlinks>
    <hyperlink ref="B1" r:id="rId1" xr:uid="{6D56073B-FE1F-4554-A64E-EAC8CF0B1434}"/>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A751E-AC0F-4038-95D2-ABBAAB30BEF5}">
  <dimension ref="A1"/>
  <sheetViews>
    <sheetView workbookViewId="0">
      <selection activeCell="H32" sqref="H32"/>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2</DocSecurity>
  <ScaleCrop>false</ScaleCrop>
  <HeadingPairs>
    <vt:vector size="2" baseType="variant">
      <vt:variant>
        <vt:lpstr>Worksheets</vt:lpstr>
      </vt:variant>
      <vt:variant>
        <vt:i4>3</vt:i4>
      </vt:variant>
    </vt:vector>
  </HeadingPairs>
  <TitlesOfParts>
    <vt:vector size="3" baseType="lpstr">
      <vt:lpstr>CHC-Identification</vt:lpstr>
      <vt:lpstr>Carlson(1998)-methyl alkanes</vt:lpstr>
      <vt:lpstr>post-DMDS</vt:lpstr>
    </vt:vector>
  </TitlesOfParts>
  <Company>Universitaet Wuerzburg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Rodriguez Leon</dc:creator>
  <cp:lastModifiedBy>Daniel Rodriguez Leon</cp:lastModifiedBy>
  <dcterms:created xsi:type="dcterms:W3CDTF">2022-04-12T07:14:37Z</dcterms:created>
  <dcterms:modified xsi:type="dcterms:W3CDTF">2022-04-15T10:59:44Z</dcterms:modified>
</cp:coreProperties>
</file>