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rc\OpenDSS\Version8\Distrib\Examples\ExpControl\"/>
    </mc:Choice>
  </mc:AlternateContent>
  <xr:revisionPtr revIDLastSave="0" documentId="13_ncr:1_{3F4727D8-DC23-4CDE-B074-9D0C12A58C1A}" xr6:coauthVersionLast="47" xr6:coauthVersionMax="47" xr10:uidLastSave="{00000000-0000-0000-0000-000000000000}"/>
  <bookViews>
    <workbookView xWindow="10329" yWindow="1217" windowWidth="17845" windowHeight="15240" activeTab="2" xr2:uid="{7F0E98FC-012E-4DF5-8696-4CB6DBA72C05}"/>
  </bookViews>
  <sheets>
    <sheet name="Hawaii" sheetId="6" r:id="rId1"/>
    <sheet name="NoLoad" sheetId="8" r:id="rId2"/>
    <sheet name="FullLoad" sheetId="2" r:id="rId3"/>
    <sheet name="NoLoadXfmr" sheetId="3" r:id="rId4"/>
    <sheet name="FullLoadXfmr" sheetId="7" r:id="rId5"/>
    <sheet name="Optimal" sheetId="9" r:id="rId6"/>
    <sheet name="NoLoadLegacy" sheetId="1" r:id="rId7"/>
    <sheet name="Approx" sheetId="5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" i="3" l="1"/>
  <c r="G3" i="7"/>
  <c r="G4" i="7" s="1"/>
  <c r="M4" i="7" s="1"/>
  <c r="F26" i="2"/>
  <c r="A26" i="2"/>
  <c r="F25" i="2"/>
  <c r="A25" i="2"/>
  <c r="D25" i="2" s="1"/>
  <c r="A24" i="2"/>
  <c r="J26" i="8"/>
  <c r="J25" i="8"/>
  <c r="I26" i="8"/>
  <c r="I25" i="8"/>
  <c r="H26" i="8"/>
  <c r="H25" i="8"/>
  <c r="G26" i="8"/>
  <c r="G25" i="8"/>
  <c r="F26" i="8"/>
  <c r="F25" i="8"/>
  <c r="D26" i="8"/>
  <c r="D25" i="8"/>
  <c r="A26" i="8"/>
  <c r="A25" i="8"/>
  <c r="A24" i="8"/>
  <c r="A21" i="8"/>
  <c r="D20" i="8" s="1"/>
  <c r="F20" i="8" s="1"/>
  <c r="G20" i="8" s="1"/>
  <c r="A20" i="8"/>
  <c r="C20" i="8" s="1"/>
  <c r="E20" i="8" s="1"/>
  <c r="A19" i="8"/>
  <c r="D21" i="2"/>
  <c r="A21" i="2"/>
  <c r="D20" i="2"/>
  <c r="F20" i="2" s="1"/>
  <c r="G20" i="2" s="1"/>
  <c r="A20" i="2"/>
  <c r="C20" i="2" s="1"/>
  <c r="E20" i="2" s="1"/>
  <c r="A19" i="2"/>
  <c r="F402" i="9"/>
  <c r="F401" i="9"/>
  <c r="F400" i="9"/>
  <c r="F399" i="9"/>
  <c r="F398" i="9"/>
  <c r="F397" i="9"/>
  <c r="F396" i="9"/>
  <c r="F395" i="9"/>
  <c r="F394" i="9"/>
  <c r="F393" i="9"/>
  <c r="F392" i="9"/>
  <c r="F391" i="9"/>
  <c r="F390" i="9"/>
  <c r="F389" i="9"/>
  <c r="F388" i="9"/>
  <c r="F387" i="9"/>
  <c r="F386" i="9"/>
  <c r="F385" i="9"/>
  <c r="F384" i="9"/>
  <c r="F383" i="9"/>
  <c r="F382" i="9"/>
  <c r="F381" i="9"/>
  <c r="F380" i="9"/>
  <c r="F379" i="9"/>
  <c r="F378" i="9"/>
  <c r="F377" i="9"/>
  <c r="F376" i="9"/>
  <c r="F375" i="9"/>
  <c r="F374" i="9"/>
  <c r="F373" i="9"/>
  <c r="F372" i="9"/>
  <c r="F371" i="9"/>
  <c r="F370" i="9"/>
  <c r="F369" i="9"/>
  <c r="F368" i="9"/>
  <c r="F367" i="9"/>
  <c r="F366" i="9"/>
  <c r="F365" i="9"/>
  <c r="F364" i="9"/>
  <c r="F363" i="9"/>
  <c r="F362" i="9"/>
  <c r="F361" i="9"/>
  <c r="F360" i="9"/>
  <c r="F359" i="9"/>
  <c r="F358" i="9"/>
  <c r="F357" i="9"/>
  <c r="F356" i="9"/>
  <c r="F355" i="9"/>
  <c r="F354" i="9"/>
  <c r="F353" i="9"/>
  <c r="F352" i="9"/>
  <c r="F351" i="9"/>
  <c r="F350" i="9"/>
  <c r="F349" i="9"/>
  <c r="F348" i="9"/>
  <c r="F347" i="9"/>
  <c r="F346" i="9"/>
  <c r="F345" i="9"/>
  <c r="F344" i="9"/>
  <c r="F343" i="9"/>
  <c r="F342" i="9"/>
  <c r="F341" i="9"/>
  <c r="F340" i="9"/>
  <c r="F339" i="9"/>
  <c r="F338" i="9"/>
  <c r="F337" i="9"/>
  <c r="F336" i="9"/>
  <c r="F335" i="9"/>
  <c r="F334" i="9"/>
  <c r="F333" i="9"/>
  <c r="F332" i="9"/>
  <c r="F331" i="9"/>
  <c r="F330" i="9"/>
  <c r="F329" i="9"/>
  <c r="F328" i="9"/>
  <c r="F327" i="9"/>
  <c r="F326" i="9"/>
  <c r="F325" i="9"/>
  <c r="F324" i="9"/>
  <c r="F323" i="9"/>
  <c r="F322" i="9"/>
  <c r="F321" i="9"/>
  <c r="F320" i="9"/>
  <c r="F319" i="9"/>
  <c r="F318" i="9"/>
  <c r="F317" i="9"/>
  <c r="F316" i="9"/>
  <c r="F315" i="9"/>
  <c r="F314" i="9"/>
  <c r="F313" i="9"/>
  <c r="F312" i="9"/>
  <c r="F311" i="9"/>
  <c r="F310" i="9"/>
  <c r="F309" i="9"/>
  <c r="F308" i="9"/>
  <c r="F307" i="9"/>
  <c r="F306" i="9"/>
  <c r="F305" i="9"/>
  <c r="F304" i="9"/>
  <c r="F303" i="9"/>
  <c r="F302" i="9"/>
  <c r="F301" i="9"/>
  <c r="F300" i="9"/>
  <c r="F299" i="9"/>
  <c r="F298" i="9"/>
  <c r="F297" i="9"/>
  <c r="F296" i="9"/>
  <c r="F295" i="9"/>
  <c r="F294" i="9"/>
  <c r="F293" i="9"/>
  <c r="F292" i="9"/>
  <c r="F291" i="9"/>
  <c r="F290" i="9"/>
  <c r="F289" i="9"/>
  <c r="F288" i="9"/>
  <c r="F287" i="9"/>
  <c r="F286" i="9"/>
  <c r="F285" i="9"/>
  <c r="F284" i="9"/>
  <c r="F283" i="9"/>
  <c r="F282" i="9"/>
  <c r="F281" i="9"/>
  <c r="F280" i="9"/>
  <c r="F279" i="9"/>
  <c r="F278" i="9"/>
  <c r="F277" i="9"/>
  <c r="F276" i="9"/>
  <c r="F275" i="9"/>
  <c r="F274" i="9"/>
  <c r="F273" i="9"/>
  <c r="F272" i="9"/>
  <c r="F271" i="9"/>
  <c r="F270" i="9"/>
  <c r="F269" i="9"/>
  <c r="F268" i="9"/>
  <c r="F267" i="9"/>
  <c r="F266" i="9"/>
  <c r="F265" i="9"/>
  <c r="F264" i="9"/>
  <c r="F263" i="9"/>
  <c r="F262" i="9"/>
  <c r="F261" i="9"/>
  <c r="F260" i="9"/>
  <c r="F259" i="9"/>
  <c r="F258" i="9"/>
  <c r="F257" i="9"/>
  <c r="F256" i="9"/>
  <c r="F255" i="9"/>
  <c r="F254" i="9"/>
  <c r="F253" i="9"/>
  <c r="F252" i="9"/>
  <c r="F251" i="9"/>
  <c r="F250" i="9"/>
  <c r="F249" i="9"/>
  <c r="F248" i="9"/>
  <c r="F247" i="9"/>
  <c r="F246" i="9"/>
  <c r="F245" i="9"/>
  <c r="F244" i="9"/>
  <c r="F243" i="9"/>
  <c r="F242" i="9"/>
  <c r="F241" i="9"/>
  <c r="F240" i="9"/>
  <c r="F239" i="9"/>
  <c r="F238" i="9"/>
  <c r="F237" i="9"/>
  <c r="F236" i="9"/>
  <c r="F235" i="9"/>
  <c r="F234" i="9"/>
  <c r="F233" i="9"/>
  <c r="F232" i="9"/>
  <c r="F231" i="9"/>
  <c r="F230" i="9"/>
  <c r="F229" i="9"/>
  <c r="F228" i="9"/>
  <c r="F227" i="9"/>
  <c r="F226" i="9"/>
  <c r="F225" i="9"/>
  <c r="F224" i="9"/>
  <c r="F223" i="9"/>
  <c r="F222" i="9"/>
  <c r="F221" i="9"/>
  <c r="F220" i="9"/>
  <c r="F219" i="9"/>
  <c r="F218" i="9"/>
  <c r="F217" i="9"/>
  <c r="F216" i="9"/>
  <c r="F215" i="9"/>
  <c r="F214" i="9"/>
  <c r="F213" i="9"/>
  <c r="F212" i="9"/>
  <c r="F211" i="9"/>
  <c r="F210" i="9"/>
  <c r="F209" i="9"/>
  <c r="F208" i="9"/>
  <c r="F207" i="9"/>
  <c r="F206" i="9"/>
  <c r="F205" i="9"/>
  <c r="F204" i="9"/>
  <c r="F203" i="9"/>
  <c r="F202" i="9"/>
  <c r="F201" i="9"/>
  <c r="F200" i="9"/>
  <c r="F199" i="9"/>
  <c r="F198" i="9"/>
  <c r="F197" i="9"/>
  <c r="F196" i="9"/>
  <c r="F195" i="9"/>
  <c r="F194" i="9"/>
  <c r="F193" i="9"/>
  <c r="F192" i="9"/>
  <c r="F191" i="9"/>
  <c r="F190" i="9"/>
  <c r="F189" i="9"/>
  <c r="F188" i="9"/>
  <c r="F187" i="9"/>
  <c r="F186" i="9"/>
  <c r="F185" i="9"/>
  <c r="F184" i="9"/>
  <c r="F183" i="9"/>
  <c r="F182" i="9"/>
  <c r="F181" i="9"/>
  <c r="F180" i="9"/>
  <c r="F179" i="9"/>
  <c r="F178" i="9"/>
  <c r="F177" i="9"/>
  <c r="F176" i="9"/>
  <c r="F175" i="9"/>
  <c r="F174" i="9"/>
  <c r="F173" i="9"/>
  <c r="F172" i="9"/>
  <c r="F171" i="9"/>
  <c r="F170" i="9"/>
  <c r="F169" i="9"/>
  <c r="F168" i="9"/>
  <c r="F167" i="9"/>
  <c r="F166" i="9"/>
  <c r="F165" i="9"/>
  <c r="F164" i="9"/>
  <c r="F163" i="9"/>
  <c r="F162" i="9"/>
  <c r="F161" i="9"/>
  <c r="F160" i="9"/>
  <c r="F159" i="9"/>
  <c r="F158" i="9"/>
  <c r="F157" i="9"/>
  <c r="F156" i="9"/>
  <c r="F155" i="9"/>
  <c r="F154" i="9"/>
  <c r="F153" i="9"/>
  <c r="F152" i="9"/>
  <c r="F151" i="9"/>
  <c r="F150" i="9"/>
  <c r="F149" i="9"/>
  <c r="F148" i="9"/>
  <c r="F147" i="9"/>
  <c r="F146" i="9"/>
  <c r="F145" i="9"/>
  <c r="F144" i="9"/>
  <c r="F143" i="9"/>
  <c r="F142" i="9"/>
  <c r="F141" i="9"/>
  <c r="F140" i="9"/>
  <c r="F139" i="9"/>
  <c r="F138" i="9"/>
  <c r="F137" i="9"/>
  <c r="F136" i="9"/>
  <c r="F135" i="9"/>
  <c r="F134" i="9"/>
  <c r="F133" i="9"/>
  <c r="F132" i="9"/>
  <c r="F131" i="9"/>
  <c r="F130" i="9"/>
  <c r="F129" i="9"/>
  <c r="F128" i="9"/>
  <c r="F127" i="9"/>
  <c r="F126" i="9"/>
  <c r="F125" i="9"/>
  <c r="F124" i="9"/>
  <c r="F123" i="9"/>
  <c r="F122" i="9"/>
  <c r="F121" i="9"/>
  <c r="F120" i="9"/>
  <c r="F119" i="9"/>
  <c r="F118" i="9"/>
  <c r="F117" i="9"/>
  <c r="F116" i="9"/>
  <c r="F115" i="9"/>
  <c r="F114" i="9"/>
  <c r="F113" i="9"/>
  <c r="F112" i="9"/>
  <c r="F111" i="9"/>
  <c r="F110" i="9"/>
  <c r="F109" i="9"/>
  <c r="F108" i="9"/>
  <c r="F107" i="9"/>
  <c r="F106" i="9"/>
  <c r="F105" i="9"/>
  <c r="F104" i="9"/>
  <c r="F103" i="9"/>
  <c r="F102" i="9"/>
  <c r="F101" i="9"/>
  <c r="F100" i="9"/>
  <c r="F99" i="9"/>
  <c r="F98" i="9"/>
  <c r="F97" i="9"/>
  <c r="F96" i="9"/>
  <c r="F95" i="9"/>
  <c r="F94" i="9"/>
  <c r="F93" i="9"/>
  <c r="F92" i="9"/>
  <c r="F91" i="9"/>
  <c r="F90" i="9"/>
  <c r="F89" i="9"/>
  <c r="F88" i="9"/>
  <c r="F87" i="9"/>
  <c r="F86" i="9"/>
  <c r="F85" i="9"/>
  <c r="F84" i="9"/>
  <c r="F83" i="9"/>
  <c r="F82" i="9"/>
  <c r="F81" i="9"/>
  <c r="F80" i="9"/>
  <c r="F79" i="9"/>
  <c r="F78" i="9"/>
  <c r="F77" i="9"/>
  <c r="F76" i="9"/>
  <c r="F75" i="9"/>
  <c r="F74" i="9"/>
  <c r="F73" i="9"/>
  <c r="F72" i="9"/>
  <c r="F71" i="9"/>
  <c r="F70" i="9"/>
  <c r="F69" i="9"/>
  <c r="F68" i="9"/>
  <c r="F67" i="9"/>
  <c r="F66" i="9"/>
  <c r="F65" i="9"/>
  <c r="F64" i="9"/>
  <c r="F63" i="9"/>
  <c r="F62" i="9"/>
  <c r="F61" i="9"/>
  <c r="F60" i="9"/>
  <c r="F59" i="9"/>
  <c r="F58" i="9"/>
  <c r="F57" i="9"/>
  <c r="F56" i="9"/>
  <c r="F55" i="9"/>
  <c r="F54" i="9"/>
  <c r="F53" i="9"/>
  <c r="F52" i="9"/>
  <c r="F51" i="9"/>
  <c r="F50" i="9"/>
  <c r="F49" i="9"/>
  <c r="F48" i="9"/>
  <c r="F47" i="9"/>
  <c r="F46" i="9"/>
  <c r="F45" i="9"/>
  <c r="F44" i="9"/>
  <c r="F43" i="9"/>
  <c r="F42" i="9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E402" i="9"/>
  <c r="E401" i="9"/>
  <c r="E400" i="9"/>
  <c r="E399" i="9"/>
  <c r="E398" i="9"/>
  <c r="E397" i="9"/>
  <c r="E396" i="9"/>
  <c r="E395" i="9"/>
  <c r="E394" i="9"/>
  <c r="E393" i="9"/>
  <c r="E392" i="9"/>
  <c r="E391" i="9"/>
  <c r="E390" i="9"/>
  <c r="E389" i="9"/>
  <c r="E388" i="9"/>
  <c r="E387" i="9"/>
  <c r="E386" i="9"/>
  <c r="E385" i="9"/>
  <c r="E384" i="9"/>
  <c r="E383" i="9"/>
  <c r="E382" i="9"/>
  <c r="E381" i="9"/>
  <c r="E380" i="9"/>
  <c r="E379" i="9"/>
  <c r="E378" i="9"/>
  <c r="E377" i="9"/>
  <c r="E376" i="9"/>
  <c r="E375" i="9"/>
  <c r="E374" i="9"/>
  <c r="E373" i="9"/>
  <c r="E372" i="9"/>
  <c r="E371" i="9"/>
  <c r="E370" i="9"/>
  <c r="E369" i="9"/>
  <c r="E368" i="9"/>
  <c r="E367" i="9"/>
  <c r="E366" i="9"/>
  <c r="E365" i="9"/>
  <c r="E364" i="9"/>
  <c r="E363" i="9"/>
  <c r="E362" i="9"/>
  <c r="E361" i="9"/>
  <c r="E360" i="9"/>
  <c r="E359" i="9"/>
  <c r="E358" i="9"/>
  <c r="E357" i="9"/>
  <c r="E356" i="9"/>
  <c r="E355" i="9"/>
  <c r="E354" i="9"/>
  <c r="E353" i="9"/>
  <c r="E352" i="9"/>
  <c r="E351" i="9"/>
  <c r="E350" i="9"/>
  <c r="E349" i="9"/>
  <c r="E348" i="9"/>
  <c r="E347" i="9"/>
  <c r="E346" i="9"/>
  <c r="E345" i="9"/>
  <c r="E344" i="9"/>
  <c r="E343" i="9"/>
  <c r="E342" i="9"/>
  <c r="E341" i="9"/>
  <c r="E340" i="9"/>
  <c r="E339" i="9"/>
  <c r="E338" i="9"/>
  <c r="E337" i="9"/>
  <c r="E336" i="9"/>
  <c r="E335" i="9"/>
  <c r="E334" i="9"/>
  <c r="E333" i="9"/>
  <c r="E332" i="9"/>
  <c r="E331" i="9"/>
  <c r="E330" i="9"/>
  <c r="E329" i="9"/>
  <c r="E328" i="9"/>
  <c r="E327" i="9"/>
  <c r="E326" i="9"/>
  <c r="E325" i="9"/>
  <c r="E324" i="9"/>
  <c r="E323" i="9"/>
  <c r="E322" i="9"/>
  <c r="E321" i="9"/>
  <c r="E320" i="9"/>
  <c r="E319" i="9"/>
  <c r="E318" i="9"/>
  <c r="E317" i="9"/>
  <c r="E316" i="9"/>
  <c r="E315" i="9"/>
  <c r="E314" i="9"/>
  <c r="E313" i="9"/>
  <c r="E312" i="9"/>
  <c r="E311" i="9"/>
  <c r="E310" i="9"/>
  <c r="E309" i="9"/>
  <c r="E308" i="9"/>
  <c r="E307" i="9"/>
  <c r="E306" i="9"/>
  <c r="E305" i="9"/>
  <c r="E304" i="9"/>
  <c r="E303" i="9"/>
  <c r="E302" i="9"/>
  <c r="E301" i="9"/>
  <c r="E300" i="9"/>
  <c r="E299" i="9"/>
  <c r="E298" i="9"/>
  <c r="E297" i="9"/>
  <c r="E296" i="9"/>
  <c r="E295" i="9"/>
  <c r="E294" i="9"/>
  <c r="E293" i="9"/>
  <c r="E292" i="9"/>
  <c r="E291" i="9"/>
  <c r="E290" i="9"/>
  <c r="E289" i="9"/>
  <c r="E288" i="9"/>
  <c r="E287" i="9"/>
  <c r="E286" i="9"/>
  <c r="E285" i="9"/>
  <c r="E284" i="9"/>
  <c r="E283" i="9"/>
  <c r="E282" i="9"/>
  <c r="E281" i="9"/>
  <c r="E280" i="9"/>
  <c r="E279" i="9"/>
  <c r="E278" i="9"/>
  <c r="E277" i="9"/>
  <c r="E276" i="9"/>
  <c r="E275" i="9"/>
  <c r="E274" i="9"/>
  <c r="E273" i="9"/>
  <c r="E272" i="9"/>
  <c r="E271" i="9"/>
  <c r="E270" i="9"/>
  <c r="E269" i="9"/>
  <c r="E268" i="9"/>
  <c r="E267" i="9"/>
  <c r="E266" i="9"/>
  <c r="E265" i="9"/>
  <c r="E264" i="9"/>
  <c r="E263" i="9"/>
  <c r="E262" i="9"/>
  <c r="E261" i="9"/>
  <c r="E260" i="9"/>
  <c r="E259" i="9"/>
  <c r="E258" i="9"/>
  <c r="E257" i="9"/>
  <c r="E256" i="9"/>
  <c r="E255" i="9"/>
  <c r="E254" i="9"/>
  <c r="E253" i="9"/>
  <c r="E252" i="9"/>
  <c r="E251" i="9"/>
  <c r="E250" i="9"/>
  <c r="E249" i="9"/>
  <c r="E248" i="9"/>
  <c r="E247" i="9"/>
  <c r="E246" i="9"/>
  <c r="E245" i="9"/>
  <c r="E244" i="9"/>
  <c r="E243" i="9"/>
  <c r="E242" i="9"/>
  <c r="E241" i="9"/>
  <c r="E240" i="9"/>
  <c r="E239" i="9"/>
  <c r="E238" i="9"/>
  <c r="E237" i="9"/>
  <c r="E236" i="9"/>
  <c r="E235" i="9"/>
  <c r="E234" i="9"/>
  <c r="E233" i="9"/>
  <c r="E232" i="9"/>
  <c r="E231" i="9"/>
  <c r="E230" i="9"/>
  <c r="E229" i="9"/>
  <c r="E228" i="9"/>
  <c r="E227" i="9"/>
  <c r="E226" i="9"/>
  <c r="E225" i="9"/>
  <c r="E224" i="9"/>
  <c r="E223" i="9"/>
  <c r="E222" i="9"/>
  <c r="E221" i="9"/>
  <c r="E220" i="9"/>
  <c r="E219" i="9"/>
  <c r="E218" i="9"/>
  <c r="E217" i="9"/>
  <c r="E216" i="9"/>
  <c r="E215" i="9"/>
  <c r="E214" i="9"/>
  <c r="E213" i="9"/>
  <c r="E212" i="9"/>
  <c r="E211" i="9"/>
  <c r="E210" i="9"/>
  <c r="E209" i="9"/>
  <c r="E208" i="9"/>
  <c r="E207" i="9"/>
  <c r="E206" i="9"/>
  <c r="E205" i="9"/>
  <c r="E204" i="9"/>
  <c r="E203" i="9"/>
  <c r="E202" i="9"/>
  <c r="E201" i="9"/>
  <c r="E200" i="9"/>
  <c r="E199" i="9"/>
  <c r="E198" i="9"/>
  <c r="E197" i="9"/>
  <c r="E196" i="9"/>
  <c r="E195" i="9"/>
  <c r="E194" i="9"/>
  <c r="E193" i="9"/>
  <c r="E192" i="9"/>
  <c r="E191" i="9"/>
  <c r="E190" i="9"/>
  <c r="E189" i="9"/>
  <c r="E188" i="9"/>
  <c r="E187" i="9"/>
  <c r="E186" i="9"/>
  <c r="E185" i="9"/>
  <c r="E184" i="9"/>
  <c r="E183" i="9"/>
  <c r="E182" i="9"/>
  <c r="E181" i="9"/>
  <c r="E180" i="9"/>
  <c r="E179" i="9"/>
  <c r="E178" i="9"/>
  <c r="E177" i="9"/>
  <c r="E176" i="9"/>
  <c r="E175" i="9"/>
  <c r="E174" i="9"/>
  <c r="E173" i="9"/>
  <c r="E172" i="9"/>
  <c r="E171" i="9"/>
  <c r="E170" i="9"/>
  <c r="E169" i="9"/>
  <c r="E168" i="9"/>
  <c r="E167" i="9"/>
  <c r="E166" i="9"/>
  <c r="E165" i="9"/>
  <c r="E164" i="9"/>
  <c r="E163" i="9"/>
  <c r="E162" i="9"/>
  <c r="E161" i="9"/>
  <c r="E160" i="9"/>
  <c r="E159" i="9"/>
  <c r="E158" i="9"/>
  <c r="E157" i="9"/>
  <c r="E156" i="9"/>
  <c r="E155" i="9"/>
  <c r="E154" i="9"/>
  <c r="E153" i="9"/>
  <c r="E152" i="9"/>
  <c r="E151" i="9"/>
  <c r="E150" i="9"/>
  <c r="E149" i="9"/>
  <c r="E148" i="9"/>
  <c r="E147" i="9"/>
  <c r="E146" i="9"/>
  <c r="E145" i="9"/>
  <c r="E144" i="9"/>
  <c r="E143" i="9"/>
  <c r="E142" i="9"/>
  <c r="E141" i="9"/>
  <c r="E140" i="9"/>
  <c r="E139" i="9"/>
  <c r="E138" i="9"/>
  <c r="E137" i="9"/>
  <c r="E136" i="9"/>
  <c r="E135" i="9"/>
  <c r="E134" i="9"/>
  <c r="E133" i="9"/>
  <c r="E132" i="9"/>
  <c r="E131" i="9"/>
  <c r="E130" i="9"/>
  <c r="E129" i="9"/>
  <c r="E128" i="9"/>
  <c r="E127" i="9"/>
  <c r="E126" i="9"/>
  <c r="E125" i="9"/>
  <c r="E124" i="9"/>
  <c r="E123" i="9"/>
  <c r="E122" i="9"/>
  <c r="E121" i="9"/>
  <c r="E120" i="9"/>
  <c r="E119" i="9"/>
  <c r="E118" i="9"/>
  <c r="E117" i="9"/>
  <c r="E116" i="9"/>
  <c r="E115" i="9"/>
  <c r="E114" i="9"/>
  <c r="E113" i="9"/>
  <c r="E112" i="9"/>
  <c r="E111" i="9"/>
  <c r="E110" i="9"/>
  <c r="E109" i="9"/>
  <c r="E108" i="9"/>
  <c r="E107" i="9"/>
  <c r="E106" i="9"/>
  <c r="E105" i="9"/>
  <c r="E104" i="9"/>
  <c r="E103" i="9"/>
  <c r="E102" i="9"/>
  <c r="E101" i="9"/>
  <c r="E100" i="9"/>
  <c r="E99" i="9"/>
  <c r="E98" i="9"/>
  <c r="E97" i="9"/>
  <c r="E96" i="9"/>
  <c r="E95" i="9"/>
  <c r="E94" i="9"/>
  <c r="E93" i="9"/>
  <c r="E92" i="9"/>
  <c r="E91" i="9"/>
  <c r="E90" i="9"/>
  <c r="E89" i="9"/>
  <c r="E88" i="9"/>
  <c r="E87" i="9"/>
  <c r="E86" i="9"/>
  <c r="E85" i="9"/>
  <c r="E84" i="9"/>
  <c r="E83" i="9"/>
  <c r="E82" i="9"/>
  <c r="E81" i="9"/>
  <c r="E80" i="9"/>
  <c r="E79" i="9"/>
  <c r="E78" i="9"/>
  <c r="E77" i="9"/>
  <c r="E76" i="9"/>
  <c r="E75" i="9"/>
  <c r="E74" i="9"/>
  <c r="E73" i="9"/>
  <c r="E72" i="9"/>
  <c r="E71" i="9"/>
  <c r="E70" i="9"/>
  <c r="E69" i="9"/>
  <c r="E68" i="9"/>
  <c r="E67" i="9"/>
  <c r="E66" i="9"/>
  <c r="E65" i="9"/>
  <c r="E64" i="9"/>
  <c r="E63" i="9"/>
  <c r="E62" i="9"/>
  <c r="E61" i="9"/>
  <c r="E60" i="9"/>
  <c r="E59" i="9"/>
  <c r="E58" i="9"/>
  <c r="E57" i="9"/>
  <c r="E56" i="9"/>
  <c r="E55" i="9"/>
  <c r="E54" i="9"/>
  <c r="E53" i="9"/>
  <c r="E52" i="9"/>
  <c r="E51" i="9"/>
  <c r="E50" i="9"/>
  <c r="E49" i="9"/>
  <c r="E48" i="9"/>
  <c r="E47" i="9"/>
  <c r="E46" i="9"/>
  <c r="E45" i="9"/>
  <c r="E44" i="9"/>
  <c r="E43" i="9"/>
  <c r="E42" i="9"/>
  <c r="E41" i="9"/>
  <c r="E40" i="9"/>
  <c r="E39" i="9"/>
  <c r="E38" i="9"/>
  <c r="E37" i="9"/>
  <c r="E36" i="9"/>
  <c r="E35" i="9"/>
  <c r="E34" i="9"/>
  <c r="E33" i="9"/>
  <c r="E32" i="9"/>
  <c r="E31" i="9"/>
  <c r="E30" i="9"/>
  <c r="E29" i="9"/>
  <c r="E28" i="9"/>
  <c r="E27" i="9"/>
  <c r="E26" i="9"/>
  <c r="E25" i="9"/>
  <c r="E24" i="9"/>
  <c r="E23" i="9"/>
  <c r="E22" i="9"/>
  <c r="E21" i="9"/>
  <c r="E20" i="9"/>
  <c r="E19" i="9"/>
  <c r="E18" i="9"/>
  <c r="E17" i="9"/>
  <c r="E16" i="9"/>
  <c r="E15" i="9"/>
  <c r="E14" i="9"/>
  <c r="E13" i="9"/>
  <c r="E12" i="9"/>
  <c r="E11" i="9"/>
  <c r="E10" i="9"/>
  <c r="E9" i="9"/>
  <c r="E8" i="9"/>
  <c r="E7" i="9"/>
  <c r="E6" i="9"/>
  <c r="E5" i="9"/>
  <c r="E4" i="9"/>
  <c r="E3" i="9"/>
  <c r="E2" i="9"/>
  <c r="B7" i="1"/>
  <c r="B15" i="8"/>
  <c r="E13" i="8"/>
  <c r="C13" i="8"/>
  <c r="G13" i="8" s="1"/>
  <c r="E12" i="8"/>
  <c r="C12" i="8"/>
  <c r="G12" i="8" s="1"/>
  <c r="H10" i="8"/>
  <c r="F10" i="8"/>
  <c r="C10" i="8"/>
  <c r="G10" i="8" s="1"/>
  <c r="H9" i="8"/>
  <c r="G9" i="8"/>
  <c r="J9" i="8" s="1"/>
  <c r="L9" i="8" s="1"/>
  <c r="N9" i="8" s="1"/>
  <c r="F9" i="8"/>
  <c r="C9" i="8"/>
  <c r="E9" i="8" s="1"/>
  <c r="I9" i="8" s="1"/>
  <c r="K9" i="8" s="1"/>
  <c r="B6" i="8"/>
  <c r="C6" i="8" s="1"/>
  <c r="B5" i="8"/>
  <c r="B8" i="8" s="1"/>
  <c r="B11" i="8" s="1"/>
  <c r="D12" i="8" s="1"/>
  <c r="B2" i="8"/>
  <c r="C6" i="2"/>
  <c r="C13" i="7"/>
  <c r="C12" i="7"/>
  <c r="C10" i="7"/>
  <c r="C9" i="7"/>
  <c r="G5" i="7"/>
  <c r="L4" i="7" s="1"/>
  <c r="B2" i="7"/>
  <c r="A24" i="7" s="1"/>
  <c r="G5" i="3"/>
  <c r="L4" i="3" s="1"/>
  <c r="G4" i="3"/>
  <c r="M3" i="3" s="1"/>
  <c r="E14" i="6"/>
  <c r="H5" i="6" s="1"/>
  <c r="H8" i="6" s="1"/>
  <c r="E11" i="6"/>
  <c r="H3" i="6"/>
  <c r="H7" i="6" s="1"/>
  <c r="H6" i="6"/>
  <c r="H4" i="6"/>
  <c r="E10" i="6"/>
  <c r="E15" i="6"/>
  <c r="E16" i="6" s="1"/>
  <c r="E13" i="6"/>
  <c r="E12" i="6"/>
  <c r="E9" i="6"/>
  <c r="E8" i="6"/>
  <c r="E7" i="6"/>
  <c r="B9" i="6"/>
  <c r="B8" i="6"/>
  <c r="L3" i="3" l="1"/>
  <c r="N3" i="3" s="1"/>
  <c r="B3" i="3" s="1"/>
  <c r="M4" i="3"/>
  <c r="N4" i="3" s="1"/>
  <c r="B4" i="3" s="1"/>
  <c r="A21" i="3" s="1"/>
  <c r="A19" i="7"/>
  <c r="F25" i="7"/>
  <c r="F26" i="7"/>
  <c r="B15" i="7"/>
  <c r="L3" i="7"/>
  <c r="G25" i="2"/>
  <c r="H25" i="2" s="1"/>
  <c r="I25" i="2" s="1"/>
  <c r="J25" i="2" s="1"/>
  <c r="D26" i="2"/>
  <c r="C21" i="8"/>
  <c r="E21" i="8" s="1"/>
  <c r="D21" i="8"/>
  <c r="C21" i="2"/>
  <c r="J10" i="8"/>
  <c r="L10" i="8" s="1"/>
  <c r="N10" i="8" s="1"/>
  <c r="M9" i="8"/>
  <c r="O9" i="8" s="1"/>
  <c r="P9" i="8" s="1"/>
  <c r="B9" i="8" s="1"/>
  <c r="H12" i="8"/>
  <c r="J12" i="8" s="1"/>
  <c r="L12" i="8" s="1"/>
  <c r="N12" i="8" s="1"/>
  <c r="F12" i="8"/>
  <c r="I12" i="8" s="1"/>
  <c r="K12" i="8" s="1"/>
  <c r="M12" i="8" s="1"/>
  <c r="B7" i="8"/>
  <c r="B16" i="8" s="1"/>
  <c r="D13" i="8"/>
  <c r="E10" i="8"/>
  <c r="I10" i="8" s="1"/>
  <c r="K10" i="8" s="1"/>
  <c r="M10" i="8" s="1"/>
  <c r="O10" i="8" s="1"/>
  <c r="P10" i="8" s="1"/>
  <c r="B10" i="8" s="1"/>
  <c r="N4" i="7"/>
  <c r="B4" i="7" s="1"/>
  <c r="M3" i="7"/>
  <c r="H9" i="6"/>
  <c r="B10" i="6"/>
  <c r="B15" i="1"/>
  <c r="I13" i="1"/>
  <c r="H13" i="1"/>
  <c r="G13" i="1"/>
  <c r="F13" i="1"/>
  <c r="E13" i="1"/>
  <c r="I12" i="1"/>
  <c r="H12" i="1"/>
  <c r="G12" i="1"/>
  <c r="F12" i="1"/>
  <c r="E12" i="1"/>
  <c r="I10" i="1"/>
  <c r="H10" i="1"/>
  <c r="G10" i="1"/>
  <c r="F10" i="1"/>
  <c r="E10" i="1"/>
  <c r="I9" i="1"/>
  <c r="K13" i="1" s="1"/>
  <c r="C10" i="1"/>
  <c r="C13" i="1"/>
  <c r="C12" i="1"/>
  <c r="C9" i="1"/>
  <c r="G9" i="1" s="1"/>
  <c r="B6" i="5"/>
  <c r="B7" i="5" s="1"/>
  <c r="C13" i="3"/>
  <c r="C12" i="3"/>
  <c r="C10" i="3"/>
  <c r="C9" i="3"/>
  <c r="B2" i="3"/>
  <c r="C13" i="2"/>
  <c r="E13" i="2" s="1"/>
  <c r="C10" i="2"/>
  <c r="G10" i="2" s="1"/>
  <c r="J10" i="2" s="1"/>
  <c r="L10" i="2" s="1"/>
  <c r="N10" i="2" s="1"/>
  <c r="C12" i="2"/>
  <c r="E10" i="2"/>
  <c r="I10" i="2" s="1"/>
  <c r="K10" i="2" s="1"/>
  <c r="C9" i="2"/>
  <c r="B15" i="2"/>
  <c r="G12" i="2"/>
  <c r="E12" i="2"/>
  <c r="H10" i="2"/>
  <c r="F10" i="2"/>
  <c r="H9" i="2"/>
  <c r="G9" i="2"/>
  <c r="J9" i="2" s="1"/>
  <c r="L9" i="2" s="1"/>
  <c r="N9" i="2" s="1"/>
  <c r="F9" i="2"/>
  <c r="E9" i="2"/>
  <c r="B6" i="2"/>
  <c r="B5" i="2"/>
  <c r="B8" i="2" s="1"/>
  <c r="B11" i="2" s="1"/>
  <c r="B2" i="2"/>
  <c r="B11" i="1"/>
  <c r="H9" i="1"/>
  <c r="F9" i="1"/>
  <c r="B6" i="1"/>
  <c r="B5" i="1"/>
  <c r="B8" i="1" s="1"/>
  <c r="H9" i="3" l="1"/>
  <c r="E9" i="3"/>
  <c r="A20" i="3"/>
  <c r="C20" i="3" s="1"/>
  <c r="H10" i="3"/>
  <c r="A25" i="3"/>
  <c r="A24" i="3"/>
  <c r="A19" i="3"/>
  <c r="D21" i="3" s="1"/>
  <c r="A26" i="3"/>
  <c r="E12" i="3"/>
  <c r="E10" i="3"/>
  <c r="N3" i="7"/>
  <c r="B3" i="7" s="1"/>
  <c r="H10" i="7" s="1"/>
  <c r="A26" i="7"/>
  <c r="A21" i="7"/>
  <c r="C21" i="3"/>
  <c r="G26" i="2"/>
  <c r="H26" i="2" s="1"/>
  <c r="I26" i="2" s="1"/>
  <c r="J26" i="2" s="1"/>
  <c r="F21" i="8"/>
  <c r="G21" i="8" s="1"/>
  <c r="G22" i="8" s="1"/>
  <c r="E21" i="2"/>
  <c r="F21" i="2" s="1"/>
  <c r="G21" i="2" s="1"/>
  <c r="G22" i="2" s="1"/>
  <c r="H13" i="8"/>
  <c r="J13" i="8" s="1"/>
  <c r="L13" i="8" s="1"/>
  <c r="N13" i="8" s="1"/>
  <c r="F13" i="8"/>
  <c r="I13" i="8" s="1"/>
  <c r="K13" i="8" s="1"/>
  <c r="M13" i="8" s="1"/>
  <c r="O12" i="8"/>
  <c r="P12" i="8" s="1"/>
  <c r="B12" i="8" s="1"/>
  <c r="J13" i="1"/>
  <c r="L13" i="1" s="1"/>
  <c r="M13" i="1" s="1"/>
  <c r="B13" i="1" s="1"/>
  <c r="J12" i="1"/>
  <c r="K10" i="1"/>
  <c r="J9" i="1"/>
  <c r="K9" i="1"/>
  <c r="J10" i="1"/>
  <c r="K12" i="1"/>
  <c r="E9" i="7"/>
  <c r="G13" i="7"/>
  <c r="F10" i="7"/>
  <c r="G12" i="7"/>
  <c r="G10" i="7"/>
  <c r="G9" i="7"/>
  <c r="F9" i="7"/>
  <c r="G12" i="3"/>
  <c r="G10" i="3"/>
  <c r="J10" i="3" s="1"/>
  <c r="L10" i="3" s="1"/>
  <c r="N10" i="3" s="1"/>
  <c r="F10" i="3"/>
  <c r="I10" i="3" s="1"/>
  <c r="K10" i="3" s="1"/>
  <c r="M10" i="3" s="1"/>
  <c r="G9" i="3"/>
  <c r="J9" i="3" s="1"/>
  <c r="L9" i="3" s="1"/>
  <c r="N9" i="3" s="1"/>
  <c r="F9" i="3"/>
  <c r="B6" i="3"/>
  <c r="B5" i="3"/>
  <c r="B8" i="3" s="1"/>
  <c r="B11" i="3" s="1"/>
  <c r="D13" i="3" s="1"/>
  <c r="B16" i="1"/>
  <c r="G13" i="3"/>
  <c r="B15" i="3"/>
  <c r="E13" i="3"/>
  <c r="D13" i="1"/>
  <c r="D12" i="1"/>
  <c r="E9" i="1"/>
  <c r="G13" i="2"/>
  <c r="I9" i="2"/>
  <c r="K9" i="2" s="1"/>
  <c r="D12" i="2"/>
  <c r="D13" i="2"/>
  <c r="M10" i="2"/>
  <c r="O10" i="2" s="1"/>
  <c r="P10" i="2" s="1"/>
  <c r="B10" i="2" s="1"/>
  <c r="M9" i="2"/>
  <c r="O9" i="2" s="1"/>
  <c r="P9" i="2" s="1"/>
  <c r="B9" i="2" s="1"/>
  <c r="B7" i="2"/>
  <c r="B16" i="2" s="1"/>
  <c r="D26" i="3" l="1"/>
  <c r="G26" i="3" s="1"/>
  <c r="D20" i="3"/>
  <c r="F25" i="3"/>
  <c r="F26" i="3"/>
  <c r="D25" i="3"/>
  <c r="G25" i="3" s="1"/>
  <c r="H25" i="3" s="1"/>
  <c r="I25" i="3" s="1"/>
  <c r="J25" i="3" s="1"/>
  <c r="E20" i="3"/>
  <c r="F20" i="3" s="1"/>
  <c r="G20" i="3" s="1"/>
  <c r="H26" i="3"/>
  <c r="I26" i="3" s="1"/>
  <c r="J26" i="3" s="1"/>
  <c r="I9" i="3"/>
  <c r="K9" i="3" s="1"/>
  <c r="M9" i="3" s="1"/>
  <c r="O9" i="3" s="1"/>
  <c r="P9" i="3" s="1"/>
  <c r="B9" i="3" s="1"/>
  <c r="E13" i="7"/>
  <c r="B6" i="7"/>
  <c r="B7" i="7" s="1"/>
  <c r="B16" i="7" s="1"/>
  <c r="H9" i="7"/>
  <c r="J9" i="7" s="1"/>
  <c r="L9" i="7" s="1"/>
  <c r="N9" i="7" s="1"/>
  <c r="E10" i="7"/>
  <c r="I10" i="7" s="1"/>
  <c r="K10" i="7" s="1"/>
  <c r="M10" i="7" s="1"/>
  <c r="A20" i="7"/>
  <c r="C21" i="7" s="1"/>
  <c r="E21" i="7" s="1"/>
  <c r="E12" i="7"/>
  <c r="A25" i="7"/>
  <c r="D26" i="7" s="1"/>
  <c r="G26" i="7" s="1"/>
  <c r="H26" i="7" s="1"/>
  <c r="I26" i="7" s="1"/>
  <c r="J26" i="7" s="1"/>
  <c r="B5" i="7"/>
  <c r="B8" i="7" s="1"/>
  <c r="B11" i="7" s="1"/>
  <c r="D20" i="7"/>
  <c r="D21" i="7"/>
  <c r="B7" i="3"/>
  <c r="B16" i="3" s="1"/>
  <c r="C6" i="3"/>
  <c r="E21" i="3"/>
  <c r="F21" i="3" s="1"/>
  <c r="G21" i="3" s="1"/>
  <c r="L10" i="1"/>
  <c r="M10" i="1" s="1"/>
  <c r="B10" i="1" s="1"/>
  <c r="O13" i="8"/>
  <c r="P13" i="8" s="1"/>
  <c r="B13" i="8" s="1"/>
  <c r="L9" i="1"/>
  <c r="M9" i="1" s="1"/>
  <c r="B9" i="1" s="1"/>
  <c r="L12" i="1"/>
  <c r="M12" i="1" s="1"/>
  <c r="B12" i="1" s="1"/>
  <c r="J10" i="7"/>
  <c r="L10" i="7" s="1"/>
  <c r="N10" i="7" s="1"/>
  <c r="I9" i="7"/>
  <c r="K9" i="7" s="1"/>
  <c r="M9" i="7" s="1"/>
  <c r="O10" i="3"/>
  <c r="P10" i="3" s="1"/>
  <c r="B10" i="3" s="1"/>
  <c r="D12" i="3"/>
  <c r="F12" i="3" s="1"/>
  <c r="I12" i="3" s="1"/>
  <c r="K12" i="3" s="1"/>
  <c r="M12" i="3" s="1"/>
  <c r="F13" i="3"/>
  <c r="I13" i="3" s="1"/>
  <c r="K13" i="3" s="1"/>
  <c r="M13" i="3" s="1"/>
  <c r="H13" i="3"/>
  <c r="J13" i="3" s="1"/>
  <c r="L13" i="3" s="1"/>
  <c r="N13" i="3" s="1"/>
  <c r="H13" i="2"/>
  <c r="J13" i="2" s="1"/>
  <c r="L13" i="2" s="1"/>
  <c r="N13" i="2" s="1"/>
  <c r="F13" i="2"/>
  <c r="I13" i="2" s="1"/>
  <c r="K13" i="2" s="1"/>
  <c r="M13" i="2" s="1"/>
  <c r="F12" i="2"/>
  <c r="I12" i="2" s="1"/>
  <c r="K12" i="2" s="1"/>
  <c r="M12" i="2" s="1"/>
  <c r="H12" i="2"/>
  <c r="J12" i="2" s="1"/>
  <c r="L12" i="2" s="1"/>
  <c r="N12" i="2" s="1"/>
  <c r="C20" i="7" l="1"/>
  <c r="E20" i="7" s="1"/>
  <c r="O10" i="7"/>
  <c r="P10" i="7" s="1"/>
  <c r="B10" i="7" s="1"/>
  <c r="G22" i="3"/>
  <c r="C6" i="7"/>
  <c r="F20" i="7"/>
  <c r="G20" i="7" s="1"/>
  <c r="D25" i="7"/>
  <c r="G25" i="7" s="1"/>
  <c r="H25" i="7" s="1"/>
  <c r="I25" i="7" s="1"/>
  <c r="J25" i="7" s="1"/>
  <c r="O9" i="7"/>
  <c r="P9" i="7" s="1"/>
  <c r="B9" i="7" s="1"/>
  <c r="D12" i="7"/>
  <c r="H12" i="7" s="1"/>
  <c r="J12" i="7" s="1"/>
  <c r="L12" i="7" s="1"/>
  <c r="N12" i="7" s="1"/>
  <c r="D13" i="7"/>
  <c r="F13" i="7" s="1"/>
  <c r="I13" i="7" s="1"/>
  <c r="K13" i="7" s="1"/>
  <c r="M13" i="7" s="1"/>
  <c r="F21" i="7"/>
  <c r="G21" i="7" s="1"/>
  <c r="O13" i="3"/>
  <c r="P13" i="3" s="1"/>
  <c r="B13" i="3" s="1"/>
  <c r="H12" i="3"/>
  <c r="J12" i="3" s="1"/>
  <c r="L12" i="3" s="1"/>
  <c r="N12" i="3" s="1"/>
  <c r="O12" i="3" s="1"/>
  <c r="P12" i="3" s="1"/>
  <c r="B12" i="3" s="1"/>
  <c r="O12" i="2"/>
  <c r="P12" i="2" s="1"/>
  <c r="B12" i="2" s="1"/>
  <c r="O13" i="2"/>
  <c r="P13" i="2" s="1"/>
  <c r="B13" i="2" s="1"/>
  <c r="F12" i="7" l="1"/>
  <c r="I12" i="7" s="1"/>
  <c r="K12" i="7" s="1"/>
  <c r="M12" i="7" s="1"/>
  <c r="H13" i="7"/>
  <c r="J13" i="7" s="1"/>
  <c r="L13" i="7" s="1"/>
  <c r="N13" i="7" s="1"/>
  <c r="G22" i="7"/>
  <c r="O13" i="7"/>
  <c r="P13" i="7" s="1"/>
  <c r="B13" i="7" s="1"/>
  <c r="O12" i="7"/>
  <c r="P12" i="7" s="1"/>
  <c r="B12" i="7" s="1"/>
</calcChain>
</file>

<file path=xl/sharedStrings.xml><?xml version="1.0" encoding="utf-8"?>
<sst xmlns="http://schemas.openxmlformats.org/spreadsheetml/2006/main" count="309" uniqueCount="98">
  <si>
    <t>Condition</t>
  </si>
  <si>
    <t>No Load</t>
  </si>
  <si>
    <t>R</t>
  </si>
  <si>
    <t>X</t>
  </si>
  <si>
    <t>I3phase</t>
  </si>
  <si>
    <t>Optimal pf</t>
  </si>
  <si>
    <t>X/R</t>
  </si>
  <si>
    <t>Mag Z</t>
  </si>
  <si>
    <t>DP</t>
  </si>
  <si>
    <t>DQ</t>
  </si>
  <si>
    <t>+6MW, pf=1</t>
  </si>
  <si>
    <t>-6MW, pf=opt</t>
  </si>
  <si>
    <t>+6MW, pf=opt</t>
  </si>
  <si>
    <t>-6MW, pf=1</t>
  </si>
  <si>
    <t>RdeltaP</t>
  </si>
  <si>
    <t>XdeltaQ</t>
  </si>
  <si>
    <t>XdeltaP</t>
  </si>
  <si>
    <t>RdeltaQ</t>
  </si>
  <si>
    <t>Real</t>
  </si>
  <si>
    <t>Imag</t>
  </si>
  <si>
    <t>VT</t>
  </si>
  <si>
    <t>kvLL</t>
  </si>
  <si>
    <t>dVTRe</t>
  </si>
  <si>
    <t>dVTIm</t>
  </si>
  <si>
    <t>VTRe</t>
  </si>
  <si>
    <t>VTIm</t>
  </si>
  <si>
    <t>Vtmag</t>
  </si>
  <si>
    <t>DeltaVmag</t>
  </si>
  <si>
    <t>QoverP</t>
  </si>
  <si>
    <t>SCC</t>
  </si>
  <si>
    <t>Irated</t>
  </si>
  <si>
    <t>Srated</t>
  </si>
  <si>
    <t>XfmrMVA</t>
  </si>
  <si>
    <t>XfmrXpu</t>
  </si>
  <si>
    <t>P</t>
  </si>
  <si>
    <t>Q</t>
  </si>
  <si>
    <t>dV</t>
  </si>
  <si>
    <t>pct Change</t>
  </si>
  <si>
    <t>ScaleFac</t>
  </si>
  <si>
    <t>ReVdrop</t>
  </si>
  <si>
    <t>ImVdrop</t>
  </si>
  <si>
    <t>Dvmag</t>
  </si>
  <si>
    <t>Ohms/kft</t>
  </si>
  <si>
    <t>Rs</t>
  </si>
  <si>
    <t>Rm</t>
  </si>
  <si>
    <t>Xs</t>
  </si>
  <si>
    <t>Xm</t>
  </si>
  <si>
    <t>R1</t>
  </si>
  <si>
    <t>X1</t>
  </si>
  <si>
    <t>Ohms/km</t>
  </si>
  <si>
    <t>Convert</t>
  </si>
  <si>
    <t>Transformer</t>
  </si>
  <si>
    <t>kva</t>
  </si>
  <si>
    <t>Xhl</t>
  </si>
  <si>
    <t>Xlt</t>
  </si>
  <si>
    <t>Rh</t>
  </si>
  <si>
    <t>Rl</t>
  </si>
  <si>
    <t>Zbase</t>
  </si>
  <si>
    <t>Xhl Ohms</t>
  </si>
  <si>
    <t>Xlt Ohms</t>
  </si>
  <si>
    <t>Rh Ohms</t>
  </si>
  <si>
    <t>Rl Ohms</t>
  </si>
  <si>
    <t>X Ohms</t>
  </si>
  <si>
    <t>R Ohms</t>
  </si>
  <si>
    <t>Xh Ohms</t>
  </si>
  <si>
    <t>Xl Ohms</t>
  </si>
  <si>
    <t>Total Z</t>
  </si>
  <si>
    <t>Len [m]</t>
  </si>
  <si>
    <t>R xf</t>
  </si>
  <si>
    <t>R drop</t>
  </si>
  <si>
    <t>X xf</t>
  </si>
  <si>
    <t>X drop</t>
  </si>
  <si>
    <t>R total</t>
  </si>
  <si>
    <t>X total</t>
  </si>
  <si>
    <t>X/R total</t>
  </si>
  <si>
    <t>XfmrRpu</t>
  </si>
  <si>
    <t>Grid Sec</t>
  </si>
  <si>
    <t>Grid Prim</t>
  </si>
  <si>
    <t>Xfmr Sec</t>
  </si>
  <si>
    <t>Total Sec</t>
  </si>
  <si>
    <t>Nsquared</t>
  </si>
  <si>
    <t>kVbase</t>
  </si>
  <si>
    <t>MVA</t>
  </si>
  <si>
    <t>d</t>
  </si>
  <si>
    <t>pf</t>
  </si>
  <si>
    <t>True Optimal PF</t>
  </si>
  <si>
    <t>dP</t>
  </si>
  <si>
    <t>a</t>
  </si>
  <si>
    <t>b</t>
  </si>
  <si>
    <t>c</t>
  </si>
  <si>
    <t>dQ</t>
  </si>
  <si>
    <t>opt pf</t>
  </si>
  <si>
    <t>Constant-Power</t>
  </si>
  <si>
    <t>Im</t>
  </si>
  <si>
    <t>Re</t>
  </si>
  <si>
    <t>VTcp</t>
  </si>
  <si>
    <t>DSS d</t>
  </si>
  <si>
    <t>(python NantucketRawSteps.py)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</si>
</sst>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"/>
    <numFmt numFmtId="166" formatCode="0.000000"/>
    <numFmt numFmtId="167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2" fillId="0" borderId="0" xfId="0" applyFont="1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1" fontId="0" fillId="0" borderId="0" xfId="0" applyNumberFormat="1"/>
    <xf numFmtId="0" fontId="0" fillId="0" borderId="0" xfId="0" quotePrefix="1"/>
    <xf numFmtId="11" fontId="0" fillId="0" borderId="0" xfId="0" applyNumberFormat="1"/>
    <xf numFmtId="0" fontId="2" fillId="0" borderId="0" xfId="0" applyFont="1" applyAlignment="1">
      <alignment horizontal="right"/>
    </xf>
    <xf numFmtId="10" fontId="0" fillId="0" borderId="0" xfId="1" applyNumberFormat="1" applyFont="1"/>
    <xf numFmtId="165" fontId="0" fillId="0" borderId="0" xfId="1" applyNumberFormat="1" applyFont="1"/>
    <xf numFmtId="166" fontId="0" fillId="0" borderId="0" xfId="0" applyNumberFormat="1"/>
    <xf numFmtId="0" fontId="0" fillId="2" borderId="0" xfId="0" applyFill="1"/>
    <xf numFmtId="164" fontId="0" fillId="2" borderId="0" xfId="0" applyNumberFormat="1" applyFill="1"/>
    <xf numFmtId="0" fontId="0" fillId="0" borderId="0" xfId="0" applyFont="1"/>
    <xf numFmtId="167" fontId="0" fillId="0" borderId="0" xfId="0" applyNumberFormat="1"/>
    <xf numFmtId="0" fontId="0" fillId="0" borderId="0" xfId="0" applyAlignment="1">
      <alignment horizontal="right"/>
    </xf>
    <xf numFmtId="0" fontId="3" fillId="0" borderId="0" xfId="0" applyFont="1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Optimal!$E$1</c:f>
              <c:strCache>
                <c:ptCount val="1"/>
                <c:pt idx="0">
                  <c:v>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Optimal!$D$2:$D$402</c:f>
              <c:numCache>
                <c:formatCode>0.00E+00</c:formatCode>
                <c:ptCount val="401"/>
                <c:pt idx="0">
                  <c:v>-2000000</c:v>
                </c:pt>
                <c:pt idx="1">
                  <c:v>-1990000</c:v>
                </c:pt>
                <c:pt idx="2">
                  <c:v>-1980000</c:v>
                </c:pt>
                <c:pt idx="3">
                  <c:v>-1970000</c:v>
                </c:pt>
                <c:pt idx="4">
                  <c:v>-1960000</c:v>
                </c:pt>
                <c:pt idx="5">
                  <c:v>-1950000</c:v>
                </c:pt>
                <c:pt idx="6">
                  <c:v>-1940000</c:v>
                </c:pt>
                <c:pt idx="7">
                  <c:v>-1930000</c:v>
                </c:pt>
                <c:pt idx="8">
                  <c:v>-1920000</c:v>
                </c:pt>
                <c:pt idx="9">
                  <c:v>-1910000</c:v>
                </c:pt>
                <c:pt idx="10">
                  <c:v>-1900000</c:v>
                </c:pt>
                <c:pt idx="11">
                  <c:v>-1890000</c:v>
                </c:pt>
                <c:pt idx="12">
                  <c:v>-1880000</c:v>
                </c:pt>
                <c:pt idx="13">
                  <c:v>-1870000</c:v>
                </c:pt>
                <c:pt idx="14">
                  <c:v>-1860000</c:v>
                </c:pt>
                <c:pt idx="15">
                  <c:v>-1850000</c:v>
                </c:pt>
                <c:pt idx="16">
                  <c:v>-1840000</c:v>
                </c:pt>
                <c:pt idx="17">
                  <c:v>-1830000</c:v>
                </c:pt>
                <c:pt idx="18">
                  <c:v>-1820000</c:v>
                </c:pt>
                <c:pt idx="19">
                  <c:v>-1810000</c:v>
                </c:pt>
                <c:pt idx="20">
                  <c:v>-1800000</c:v>
                </c:pt>
                <c:pt idx="21">
                  <c:v>-1790000</c:v>
                </c:pt>
                <c:pt idx="22">
                  <c:v>-1780000</c:v>
                </c:pt>
                <c:pt idx="23">
                  <c:v>-1770000</c:v>
                </c:pt>
                <c:pt idx="24">
                  <c:v>-1760000</c:v>
                </c:pt>
                <c:pt idx="25">
                  <c:v>-1750000</c:v>
                </c:pt>
                <c:pt idx="26">
                  <c:v>-1740000</c:v>
                </c:pt>
                <c:pt idx="27">
                  <c:v>-1730000</c:v>
                </c:pt>
                <c:pt idx="28">
                  <c:v>-1720000</c:v>
                </c:pt>
                <c:pt idx="29">
                  <c:v>-1710000</c:v>
                </c:pt>
                <c:pt idx="30">
                  <c:v>-1700000</c:v>
                </c:pt>
                <c:pt idx="31">
                  <c:v>-1690000</c:v>
                </c:pt>
                <c:pt idx="32">
                  <c:v>-1680000</c:v>
                </c:pt>
                <c:pt idx="33">
                  <c:v>-1670000</c:v>
                </c:pt>
                <c:pt idx="34">
                  <c:v>-1660000</c:v>
                </c:pt>
                <c:pt idx="35">
                  <c:v>-1650000</c:v>
                </c:pt>
                <c:pt idx="36">
                  <c:v>-1640000</c:v>
                </c:pt>
                <c:pt idx="37">
                  <c:v>-1630000</c:v>
                </c:pt>
                <c:pt idx="38">
                  <c:v>-1620000</c:v>
                </c:pt>
                <c:pt idx="39">
                  <c:v>-1610000</c:v>
                </c:pt>
                <c:pt idx="40">
                  <c:v>-1600000</c:v>
                </c:pt>
                <c:pt idx="41">
                  <c:v>-1590000</c:v>
                </c:pt>
                <c:pt idx="42">
                  <c:v>-1580000</c:v>
                </c:pt>
                <c:pt idx="43">
                  <c:v>-1570000</c:v>
                </c:pt>
                <c:pt idx="44">
                  <c:v>-1560000</c:v>
                </c:pt>
                <c:pt idx="45">
                  <c:v>-1550000</c:v>
                </c:pt>
                <c:pt idx="46">
                  <c:v>-1540000</c:v>
                </c:pt>
                <c:pt idx="47">
                  <c:v>-1530000</c:v>
                </c:pt>
                <c:pt idx="48">
                  <c:v>-1520000</c:v>
                </c:pt>
                <c:pt idx="49">
                  <c:v>-1510000</c:v>
                </c:pt>
                <c:pt idx="50">
                  <c:v>-1500000</c:v>
                </c:pt>
                <c:pt idx="51">
                  <c:v>-1490000</c:v>
                </c:pt>
                <c:pt idx="52">
                  <c:v>-1480000</c:v>
                </c:pt>
                <c:pt idx="53">
                  <c:v>-1470000</c:v>
                </c:pt>
                <c:pt idx="54">
                  <c:v>-1460000</c:v>
                </c:pt>
                <c:pt idx="55">
                  <c:v>-1450000</c:v>
                </c:pt>
                <c:pt idx="56">
                  <c:v>-1440000</c:v>
                </c:pt>
                <c:pt idx="57">
                  <c:v>-1430000</c:v>
                </c:pt>
                <c:pt idx="58">
                  <c:v>-1420000</c:v>
                </c:pt>
                <c:pt idx="59">
                  <c:v>-1410000</c:v>
                </c:pt>
                <c:pt idx="60">
                  <c:v>-1400000</c:v>
                </c:pt>
                <c:pt idx="61">
                  <c:v>-1390000</c:v>
                </c:pt>
                <c:pt idx="62">
                  <c:v>-1380000</c:v>
                </c:pt>
                <c:pt idx="63">
                  <c:v>-1370000</c:v>
                </c:pt>
                <c:pt idx="64">
                  <c:v>-1360000</c:v>
                </c:pt>
                <c:pt idx="65">
                  <c:v>-1350000</c:v>
                </c:pt>
                <c:pt idx="66">
                  <c:v>-1340000</c:v>
                </c:pt>
                <c:pt idx="67">
                  <c:v>-1330000</c:v>
                </c:pt>
                <c:pt idx="68">
                  <c:v>-1320000</c:v>
                </c:pt>
                <c:pt idx="69">
                  <c:v>-1310000</c:v>
                </c:pt>
                <c:pt idx="70">
                  <c:v>-1300000</c:v>
                </c:pt>
                <c:pt idx="71">
                  <c:v>-1290000</c:v>
                </c:pt>
                <c:pt idx="72">
                  <c:v>-1280000</c:v>
                </c:pt>
                <c:pt idx="73">
                  <c:v>-1270000</c:v>
                </c:pt>
                <c:pt idx="74">
                  <c:v>-1260000</c:v>
                </c:pt>
                <c:pt idx="75">
                  <c:v>-1250000</c:v>
                </c:pt>
                <c:pt idx="76">
                  <c:v>-1240000</c:v>
                </c:pt>
                <c:pt idx="77">
                  <c:v>-1230000</c:v>
                </c:pt>
                <c:pt idx="78">
                  <c:v>-1220000</c:v>
                </c:pt>
                <c:pt idx="79">
                  <c:v>-1210000</c:v>
                </c:pt>
                <c:pt idx="80">
                  <c:v>-1200000</c:v>
                </c:pt>
                <c:pt idx="81">
                  <c:v>-1190000</c:v>
                </c:pt>
                <c:pt idx="82">
                  <c:v>-1180000</c:v>
                </c:pt>
                <c:pt idx="83">
                  <c:v>-1170000</c:v>
                </c:pt>
                <c:pt idx="84">
                  <c:v>-1160000</c:v>
                </c:pt>
                <c:pt idx="85">
                  <c:v>-1150000</c:v>
                </c:pt>
                <c:pt idx="86">
                  <c:v>-1140000</c:v>
                </c:pt>
                <c:pt idx="87">
                  <c:v>-1130000</c:v>
                </c:pt>
                <c:pt idx="88">
                  <c:v>-1120000</c:v>
                </c:pt>
                <c:pt idx="89">
                  <c:v>-1110000</c:v>
                </c:pt>
                <c:pt idx="90">
                  <c:v>-1100000</c:v>
                </c:pt>
                <c:pt idx="91">
                  <c:v>-1090000</c:v>
                </c:pt>
                <c:pt idx="92">
                  <c:v>-1080000</c:v>
                </c:pt>
                <c:pt idx="93">
                  <c:v>-1070000</c:v>
                </c:pt>
                <c:pt idx="94">
                  <c:v>-1060000</c:v>
                </c:pt>
                <c:pt idx="95">
                  <c:v>-1050000</c:v>
                </c:pt>
                <c:pt idx="96">
                  <c:v>-1040000</c:v>
                </c:pt>
                <c:pt idx="97">
                  <c:v>-1030000</c:v>
                </c:pt>
                <c:pt idx="98">
                  <c:v>-1020000</c:v>
                </c:pt>
                <c:pt idx="99">
                  <c:v>-1010000</c:v>
                </c:pt>
                <c:pt idx="100">
                  <c:v>-1000000</c:v>
                </c:pt>
                <c:pt idx="101">
                  <c:v>-990000</c:v>
                </c:pt>
                <c:pt idx="102">
                  <c:v>-980000</c:v>
                </c:pt>
                <c:pt idx="103">
                  <c:v>-970000</c:v>
                </c:pt>
                <c:pt idx="104">
                  <c:v>-960000</c:v>
                </c:pt>
                <c:pt idx="105">
                  <c:v>-950000</c:v>
                </c:pt>
                <c:pt idx="106">
                  <c:v>-940000</c:v>
                </c:pt>
                <c:pt idx="107">
                  <c:v>-930000</c:v>
                </c:pt>
                <c:pt idx="108">
                  <c:v>-920000</c:v>
                </c:pt>
                <c:pt idx="109">
                  <c:v>-910000</c:v>
                </c:pt>
                <c:pt idx="110">
                  <c:v>-900000</c:v>
                </c:pt>
                <c:pt idx="111">
                  <c:v>-890000</c:v>
                </c:pt>
                <c:pt idx="112">
                  <c:v>-880000</c:v>
                </c:pt>
                <c:pt idx="113">
                  <c:v>-870000</c:v>
                </c:pt>
                <c:pt idx="114">
                  <c:v>-860000</c:v>
                </c:pt>
                <c:pt idx="115">
                  <c:v>-850000</c:v>
                </c:pt>
                <c:pt idx="116">
                  <c:v>-840000</c:v>
                </c:pt>
                <c:pt idx="117">
                  <c:v>-830000</c:v>
                </c:pt>
                <c:pt idx="118">
                  <c:v>-820000</c:v>
                </c:pt>
                <c:pt idx="119">
                  <c:v>-810000</c:v>
                </c:pt>
                <c:pt idx="120">
                  <c:v>-800000</c:v>
                </c:pt>
                <c:pt idx="121">
                  <c:v>-790000</c:v>
                </c:pt>
                <c:pt idx="122">
                  <c:v>-780000</c:v>
                </c:pt>
                <c:pt idx="123">
                  <c:v>-770000</c:v>
                </c:pt>
                <c:pt idx="124">
                  <c:v>-760000</c:v>
                </c:pt>
                <c:pt idx="125">
                  <c:v>-750000</c:v>
                </c:pt>
                <c:pt idx="126">
                  <c:v>-740000</c:v>
                </c:pt>
                <c:pt idx="127">
                  <c:v>-730000</c:v>
                </c:pt>
                <c:pt idx="128">
                  <c:v>-720000</c:v>
                </c:pt>
                <c:pt idx="129">
                  <c:v>-710000</c:v>
                </c:pt>
                <c:pt idx="130">
                  <c:v>-700000</c:v>
                </c:pt>
                <c:pt idx="131">
                  <c:v>-690000</c:v>
                </c:pt>
                <c:pt idx="132">
                  <c:v>-680000</c:v>
                </c:pt>
                <c:pt idx="133">
                  <c:v>-670000</c:v>
                </c:pt>
                <c:pt idx="134">
                  <c:v>-660000</c:v>
                </c:pt>
                <c:pt idx="135">
                  <c:v>-650000</c:v>
                </c:pt>
                <c:pt idx="136">
                  <c:v>-640000</c:v>
                </c:pt>
                <c:pt idx="137">
                  <c:v>-630000</c:v>
                </c:pt>
                <c:pt idx="138">
                  <c:v>-620000</c:v>
                </c:pt>
                <c:pt idx="139">
                  <c:v>-610000</c:v>
                </c:pt>
                <c:pt idx="140">
                  <c:v>-600000</c:v>
                </c:pt>
                <c:pt idx="141">
                  <c:v>-590000</c:v>
                </c:pt>
                <c:pt idx="142">
                  <c:v>-580000</c:v>
                </c:pt>
                <c:pt idx="143">
                  <c:v>-570000</c:v>
                </c:pt>
                <c:pt idx="144">
                  <c:v>-560000</c:v>
                </c:pt>
                <c:pt idx="145">
                  <c:v>-550000</c:v>
                </c:pt>
                <c:pt idx="146">
                  <c:v>-540000</c:v>
                </c:pt>
                <c:pt idx="147">
                  <c:v>-530000</c:v>
                </c:pt>
                <c:pt idx="148">
                  <c:v>-520000</c:v>
                </c:pt>
                <c:pt idx="149">
                  <c:v>-510000</c:v>
                </c:pt>
                <c:pt idx="150">
                  <c:v>-500000</c:v>
                </c:pt>
                <c:pt idx="151">
                  <c:v>-490000</c:v>
                </c:pt>
                <c:pt idx="152">
                  <c:v>-480000</c:v>
                </c:pt>
                <c:pt idx="153">
                  <c:v>-470000</c:v>
                </c:pt>
                <c:pt idx="154">
                  <c:v>-460000</c:v>
                </c:pt>
                <c:pt idx="155">
                  <c:v>-450000</c:v>
                </c:pt>
                <c:pt idx="156">
                  <c:v>-440000</c:v>
                </c:pt>
                <c:pt idx="157">
                  <c:v>-430000</c:v>
                </c:pt>
                <c:pt idx="158">
                  <c:v>-420000</c:v>
                </c:pt>
                <c:pt idx="159">
                  <c:v>-410000</c:v>
                </c:pt>
                <c:pt idx="160">
                  <c:v>-400000</c:v>
                </c:pt>
                <c:pt idx="161">
                  <c:v>-390000</c:v>
                </c:pt>
                <c:pt idx="162">
                  <c:v>-380000</c:v>
                </c:pt>
                <c:pt idx="163">
                  <c:v>-370000</c:v>
                </c:pt>
                <c:pt idx="164">
                  <c:v>-360000</c:v>
                </c:pt>
                <c:pt idx="165">
                  <c:v>-350000</c:v>
                </c:pt>
                <c:pt idx="166">
                  <c:v>-340000</c:v>
                </c:pt>
                <c:pt idx="167">
                  <c:v>-330000</c:v>
                </c:pt>
                <c:pt idx="168">
                  <c:v>-320000</c:v>
                </c:pt>
                <c:pt idx="169">
                  <c:v>-310000</c:v>
                </c:pt>
                <c:pt idx="170">
                  <c:v>-300000</c:v>
                </c:pt>
                <c:pt idx="171">
                  <c:v>-290000</c:v>
                </c:pt>
                <c:pt idx="172">
                  <c:v>-280000</c:v>
                </c:pt>
                <c:pt idx="173">
                  <c:v>-270000</c:v>
                </c:pt>
                <c:pt idx="174">
                  <c:v>-260000</c:v>
                </c:pt>
                <c:pt idx="175">
                  <c:v>-250000</c:v>
                </c:pt>
                <c:pt idx="176">
                  <c:v>-240000</c:v>
                </c:pt>
                <c:pt idx="177">
                  <c:v>-230000</c:v>
                </c:pt>
                <c:pt idx="178">
                  <c:v>-220000</c:v>
                </c:pt>
                <c:pt idx="179">
                  <c:v>-210000</c:v>
                </c:pt>
                <c:pt idx="180">
                  <c:v>-200000</c:v>
                </c:pt>
                <c:pt idx="181">
                  <c:v>-190000</c:v>
                </c:pt>
                <c:pt idx="182">
                  <c:v>-180000</c:v>
                </c:pt>
                <c:pt idx="183">
                  <c:v>-170000</c:v>
                </c:pt>
                <c:pt idx="184">
                  <c:v>-160000</c:v>
                </c:pt>
                <c:pt idx="185">
                  <c:v>-150000</c:v>
                </c:pt>
                <c:pt idx="186">
                  <c:v>-140000</c:v>
                </c:pt>
                <c:pt idx="187">
                  <c:v>-130000</c:v>
                </c:pt>
                <c:pt idx="188">
                  <c:v>-120000</c:v>
                </c:pt>
                <c:pt idx="189">
                  <c:v>-110000</c:v>
                </c:pt>
                <c:pt idx="190">
                  <c:v>-100000</c:v>
                </c:pt>
                <c:pt idx="191">
                  <c:v>-90000</c:v>
                </c:pt>
                <c:pt idx="192">
                  <c:v>-80000</c:v>
                </c:pt>
                <c:pt idx="193">
                  <c:v>-70000</c:v>
                </c:pt>
                <c:pt idx="194">
                  <c:v>-60000</c:v>
                </c:pt>
                <c:pt idx="195">
                  <c:v>-50000</c:v>
                </c:pt>
                <c:pt idx="196">
                  <c:v>-40000</c:v>
                </c:pt>
                <c:pt idx="197">
                  <c:v>-30000</c:v>
                </c:pt>
                <c:pt idx="198">
                  <c:v>-20000</c:v>
                </c:pt>
                <c:pt idx="199">
                  <c:v>-10000</c:v>
                </c:pt>
                <c:pt idx="200">
                  <c:v>0</c:v>
                </c:pt>
                <c:pt idx="201">
                  <c:v>10000</c:v>
                </c:pt>
                <c:pt idx="202">
                  <c:v>20000</c:v>
                </c:pt>
                <c:pt idx="203">
                  <c:v>30000</c:v>
                </c:pt>
                <c:pt idx="204">
                  <c:v>40000</c:v>
                </c:pt>
                <c:pt idx="205">
                  <c:v>50000</c:v>
                </c:pt>
                <c:pt idx="206">
                  <c:v>60000</c:v>
                </c:pt>
                <c:pt idx="207">
                  <c:v>70000</c:v>
                </c:pt>
                <c:pt idx="208">
                  <c:v>80000</c:v>
                </c:pt>
                <c:pt idx="209">
                  <c:v>90000</c:v>
                </c:pt>
                <c:pt idx="210">
                  <c:v>100000</c:v>
                </c:pt>
                <c:pt idx="211">
                  <c:v>110000</c:v>
                </c:pt>
                <c:pt idx="212">
                  <c:v>120000</c:v>
                </c:pt>
                <c:pt idx="213">
                  <c:v>130000</c:v>
                </c:pt>
                <c:pt idx="214">
                  <c:v>140000</c:v>
                </c:pt>
                <c:pt idx="215">
                  <c:v>150000</c:v>
                </c:pt>
                <c:pt idx="216">
                  <c:v>160000</c:v>
                </c:pt>
                <c:pt idx="217">
                  <c:v>170000</c:v>
                </c:pt>
                <c:pt idx="218">
                  <c:v>180000</c:v>
                </c:pt>
                <c:pt idx="219">
                  <c:v>190000</c:v>
                </c:pt>
                <c:pt idx="220">
                  <c:v>200000</c:v>
                </c:pt>
                <c:pt idx="221">
                  <c:v>210000</c:v>
                </c:pt>
                <c:pt idx="222">
                  <c:v>220000</c:v>
                </c:pt>
                <c:pt idx="223">
                  <c:v>230000</c:v>
                </c:pt>
                <c:pt idx="224">
                  <c:v>240000</c:v>
                </c:pt>
                <c:pt idx="225">
                  <c:v>250000</c:v>
                </c:pt>
                <c:pt idx="226">
                  <c:v>260000</c:v>
                </c:pt>
                <c:pt idx="227">
                  <c:v>270000</c:v>
                </c:pt>
                <c:pt idx="228">
                  <c:v>280000</c:v>
                </c:pt>
                <c:pt idx="229">
                  <c:v>290000</c:v>
                </c:pt>
                <c:pt idx="230">
                  <c:v>300000</c:v>
                </c:pt>
                <c:pt idx="231">
                  <c:v>310000</c:v>
                </c:pt>
                <c:pt idx="232">
                  <c:v>320000</c:v>
                </c:pt>
                <c:pt idx="233">
                  <c:v>330000</c:v>
                </c:pt>
                <c:pt idx="234">
                  <c:v>340000</c:v>
                </c:pt>
                <c:pt idx="235">
                  <c:v>350000</c:v>
                </c:pt>
                <c:pt idx="236">
                  <c:v>360000</c:v>
                </c:pt>
                <c:pt idx="237">
                  <c:v>370000</c:v>
                </c:pt>
                <c:pt idx="238">
                  <c:v>380000</c:v>
                </c:pt>
                <c:pt idx="239">
                  <c:v>390000</c:v>
                </c:pt>
                <c:pt idx="240">
                  <c:v>400000</c:v>
                </c:pt>
                <c:pt idx="241">
                  <c:v>410000</c:v>
                </c:pt>
                <c:pt idx="242">
                  <c:v>420000</c:v>
                </c:pt>
                <c:pt idx="243">
                  <c:v>430000</c:v>
                </c:pt>
                <c:pt idx="244">
                  <c:v>440000</c:v>
                </c:pt>
                <c:pt idx="245">
                  <c:v>450000</c:v>
                </c:pt>
                <c:pt idx="246">
                  <c:v>460000</c:v>
                </c:pt>
                <c:pt idx="247">
                  <c:v>470000</c:v>
                </c:pt>
                <c:pt idx="248">
                  <c:v>480000</c:v>
                </c:pt>
                <c:pt idx="249">
                  <c:v>490000</c:v>
                </c:pt>
                <c:pt idx="250">
                  <c:v>500000</c:v>
                </c:pt>
                <c:pt idx="251">
                  <c:v>510000</c:v>
                </c:pt>
                <c:pt idx="252">
                  <c:v>520000</c:v>
                </c:pt>
                <c:pt idx="253">
                  <c:v>530000</c:v>
                </c:pt>
                <c:pt idx="254">
                  <c:v>540000</c:v>
                </c:pt>
                <c:pt idx="255">
                  <c:v>550000</c:v>
                </c:pt>
                <c:pt idx="256">
                  <c:v>560000</c:v>
                </c:pt>
                <c:pt idx="257">
                  <c:v>570000</c:v>
                </c:pt>
                <c:pt idx="258">
                  <c:v>580000</c:v>
                </c:pt>
                <c:pt idx="259">
                  <c:v>590000</c:v>
                </c:pt>
                <c:pt idx="260">
                  <c:v>600000</c:v>
                </c:pt>
                <c:pt idx="261">
                  <c:v>610000</c:v>
                </c:pt>
                <c:pt idx="262">
                  <c:v>620000</c:v>
                </c:pt>
                <c:pt idx="263">
                  <c:v>630000</c:v>
                </c:pt>
                <c:pt idx="264">
                  <c:v>640000</c:v>
                </c:pt>
                <c:pt idx="265">
                  <c:v>650000</c:v>
                </c:pt>
                <c:pt idx="266">
                  <c:v>660000</c:v>
                </c:pt>
                <c:pt idx="267">
                  <c:v>670000</c:v>
                </c:pt>
                <c:pt idx="268">
                  <c:v>680000</c:v>
                </c:pt>
                <c:pt idx="269">
                  <c:v>690000</c:v>
                </c:pt>
                <c:pt idx="270">
                  <c:v>700000</c:v>
                </c:pt>
                <c:pt idx="271">
                  <c:v>710000</c:v>
                </c:pt>
                <c:pt idx="272">
                  <c:v>720000</c:v>
                </c:pt>
                <c:pt idx="273">
                  <c:v>730000</c:v>
                </c:pt>
                <c:pt idx="274">
                  <c:v>740000</c:v>
                </c:pt>
                <c:pt idx="275">
                  <c:v>750000</c:v>
                </c:pt>
                <c:pt idx="276">
                  <c:v>760000</c:v>
                </c:pt>
                <c:pt idx="277">
                  <c:v>770000</c:v>
                </c:pt>
                <c:pt idx="278">
                  <c:v>780000</c:v>
                </c:pt>
                <c:pt idx="279">
                  <c:v>790000</c:v>
                </c:pt>
                <c:pt idx="280">
                  <c:v>800000</c:v>
                </c:pt>
                <c:pt idx="281">
                  <c:v>810000</c:v>
                </c:pt>
                <c:pt idx="282">
                  <c:v>820000</c:v>
                </c:pt>
                <c:pt idx="283">
                  <c:v>830000</c:v>
                </c:pt>
                <c:pt idx="284">
                  <c:v>840000</c:v>
                </c:pt>
                <c:pt idx="285">
                  <c:v>850000</c:v>
                </c:pt>
                <c:pt idx="286">
                  <c:v>860000</c:v>
                </c:pt>
                <c:pt idx="287">
                  <c:v>870000</c:v>
                </c:pt>
                <c:pt idx="288">
                  <c:v>880000</c:v>
                </c:pt>
                <c:pt idx="289">
                  <c:v>890000</c:v>
                </c:pt>
                <c:pt idx="290">
                  <c:v>900000</c:v>
                </c:pt>
                <c:pt idx="291">
                  <c:v>910000</c:v>
                </c:pt>
                <c:pt idx="292">
                  <c:v>920000</c:v>
                </c:pt>
                <c:pt idx="293">
                  <c:v>930000</c:v>
                </c:pt>
                <c:pt idx="294">
                  <c:v>940000</c:v>
                </c:pt>
                <c:pt idx="295">
                  <c:v>950000</c:v>
                </c:pt>
                <c:pt idx="296">
                  <c:v>960000</c:v>
                </c:pt>
                <c:pt idx="297">
                  <c:v>970000</c:v>
                </c:pt>
                <c:pt idx="298">
                  <c:v>980000</c:v>
                </c:pt>
                <c:pt idx="299">
                  <c:v>990000</c:v>
                </c:pt>
                <c:pt idx="300">
                  <c:v>1000000</c:v>
                </c:pt>
                <c:pt idx="301">
                  <c:v>1010000</c:v>
                </c:pt>
                <c:pt idx="302">
                  <c:v>1020000</c:v>
                </c:pt>
                <c:pt idx="303">
                  <c:v>1030000</c:v>
                </c:pt>
                <c:pt idx="304">
                  <c:v>1040000</c:v>
                </c:pt>
                <c:pt idx="305">
                  <c:v>1050000</c:v>
                </c:pt>
                <c:pt idx="306">
                  <c:v>1060000</c:v>
                </c:pt>
                <c:pt idx="307">
                  <c:v>1070000</c:v>
                </c:pt>
                <c:pt idx="308">
                  <c:v>1080000</c:v>
                </c:pt>
                <c:pt idx="309">
                  <c:v>1090000</c:v>
                </c:pt>
                <c:pt idx="310">
                  <c:v>1100000</c:v>
                </c:pt>
                <c:pt idx="311">
                  <c:v>1110000</c:v>
                </c:pt>
                <c:pt idx="312">
                  <c:v>1120000</c:v>
                </c:pt>
                <c:pt idx="313">
                  <c:v>1130000</c:v>
                </c:pt>
                <c:pt idx="314">
                  <c:v>1140000</c:v>
                </c:pt>
                <c:pt idx="315">
                  <c:v>1150000</c:v>
                </c:pt>
                <c:pt idx="316">
                  <c:v>1160000</c:v>
                </c:pt>
                <c:pt idx="317">
                  <c:v>1170000</c:v>
                </c:pt>
                <c:pt idx="318">
                  <c:v>1180000</c:v>
                </c:pt>
                <c:pt idx="319">
                  <c:v>1190000</c:v>
                </c:pt>
                <c:pt idx="320">
                  <c:v>1200000</c:v>
                </c:pt>
                <c:pt idx="321">
                  <c:v>1210000</c:v>
                </c:pt>
                <c:pt idx="322">
                  <c:v>1220000</c:v>
                </c:pt>
                <c:pt idx="323">
                  <c:v>1230000</c:v>
                </c:pt>
                <c:pt idx="324">
                  <c:v>1240000</c:v>
                </c:pt>
                <c:pt idx="325">
                  <c:v>1250000</c:v>
                </c:pt>
                <c:pt idx="326">
                  <c:v>1260000</c:v>
                </c:pt>
                <c:pt idx="327">
                  <c:v>1270000</c:v>
                </c:pt>
                <c:pt idx="328">
                  <c:v>1280000</c:v>
                </c:pt>
                <c:pt idx="329">
                  <c:v>1290000</c:v>
                </c:pt>
                <c:pt idx="330">
                  <c:v>1300000</c:v>
                </c:pt>
                <c:pt idx="331">
                  <c:v>1310000</c:v>
                </c:pt>
                <c:pt idx="332">
                  <c:v>1320000</c:v>
                </c:pt>
                <c:pt idx="333">
                  <c:v>1330000</c:v>
                </c:pt>
                <c:pt idx="334">
                  <c:v>1340000</c:v>
                </c:pt>
                <c:pt idx="335">
                  <c:v>1350000</c:v>
                </c:pt>
                <c:pt idx="336">
                  <c:v>1360000</c:v>
                </c:pt>
                <c:pt idx="337">
                  <c:v>1370000</c:v>
                </c:pt>
                <c:pt idx="338">
                  <c:v>1380000</c:v>
                </c:pt>
                <c:pt idx="339">
                  <c:v>1390000</c:v>
                </c:pt>
                <c:pt idx="340">
                  <c:v>1400000</c:v>
                </c:pt>
                <c:pt idx="341">
                  <c:v>1410000</c:v>
                </c:pt>
                <c:pt idx="342">
                  <c:v>1420000</c:v>
                </c:pt>
                <c:pt idx="343">
                  <c:v>1430000</c:v>
                </c:pt>
                <c:pt idx="344">
                  <c:v>1440000</c:v>
                </c:pt>
                <c:pt idx="345">
                  <c:v>1450000</c:v>
                </c:pt>
                <c:pt idx="346">
                  <c:v>1460000</c:v>
                </c:pt>
                <c:pt idx="347">
                  <c:v>1470000</c:v>
                </c:pt>
                <c:pt idx="348">
                  <c:v>1480000</c:v>
                </c:pt>
                <c:pt idx="349">
                  <c:v>1490000</c:v>
                </c:pt>
                <c:pt idx="350">
                  <c:v>1500000</c:v>
                </c:pt>
                <c:pt idx="351">
                  <c:v>1510000</c:v>
                </c:pt>
                <c:pt idx="352">
                  <c:v>1520000</c:v>
                </c:pt>
                <c:pt idx="353">
                  <c:v>1530000</c:v>
                </c:pt>
                <c:pt idx="354">
                  <c:v>1540000</c:v>
                </c:pt>
                <c:pt idx="355">
                  <c:v>1550000</c:v>
                </c:pt>
                <c:pt idx="356">
                  <c:v>1560000</c:v>
                </c:pt>
                <c:pt idx="357">
                  <c:v>1570000</c:v>
                </c:pt>
                <c:pt idx="358">
                  <c:v>1580000</c:v>
                </c:pt>
                <c:pt idx="359">
                  <c:v>1590000</c:v>
                </c:pt>
                <c:pt idx="360">
                  <c:v>1600000</c:v>
                </c:pt>
                <c:pt idx="361">
                  <c:v>1610000</c:v>
                </c:pt>
                <c:pt idx="362">
                  <c:v>1620000</c:v>
                </c:pt>
                <c:pt idx="363">
                  <c:v>1630000</c:v>
                </c:pt>
                <c:pt idx="364">
                  <c:v>1640000</c:v>
                </c:pt>
                <c:pt idx="365">
                  <c:v>1650000</c:v>
                </c:pt>
                <c:pt idx="366">
                  <c:v>1660000</c:v>
                </c:pt>
                <c:pt idx="367">
                  <c:v>1670000</c:v>
                </c:pt>
                <c:pt idx="368">
                  <c:v>1680000</c:v>
                </c:pt>
                <c:pt idx="369">
                  <c:v>1690000</c:v>
                </c:pt>
                <c:pt idx="370">
                  <c:v>1700000</c:v>
                </c:pt>
                <c:pt idx="371">
                  <c:v>1710000</c:v>
                </c:pt>
                <c:pt idx="372">
                  <c:v>1720000</c:v>
                </c:pt>
                <c:pt idx="373">
                  <c:v>1730000</c:v>
                </c:pt>
                <c:pt idx="374">
                  <c:v>1740000</c:v>
                </c:pt>
                <c:pt idx="375">
                  <c:v>1750000</c:v>
                </c:pt>
                <c:pt idx="376">
                  <c:v>1760000</c:v>
                </c:pt>
                <c:pt idx="377">
                  <c:v>1770000</c:v>
                </c:pt>
                <c:pt idx="378">
                  <c:v>1780000</c:v>
                </c:pt>
                <c:pt idx="379">
                  <c:v>1790000</c:v>
                </c:pt>
                <c:pt idx="380">
                  <c:v>1800000</c:v>
                </c:pt>
                <c:pt idx="381">
                  <c:v>1810000</c:v>
                </c:pt>
                <c:pt idx="382">
                  <c:v>1820000</c:v>
                </c:pt>
                <c:pt idx="383">
                  <c:v>1830000</c:v>
                </c:pt>
                <c:pt idx="384">
                  <c:v>1840000</c:v>
                </c:pt>
                <c:pt idx="385">
                  <c:v>1850000</c:v>
                </c:pt>
                <c:pt idx="386">
                  <c:v>1860000</c:v>
                </c:pt>
                <c:pt idx="387">
                  <c:v>1870000</c:v>
                </c:pt>
                <c:pt idx="388">
                  <c:v>1880000</c:v>
                </c:pt>
                <c:pt idx="389">
                  <c:v>1890000</c:v>
                </c:pt>
                <c:pt idx="390">
                  <c:v>1900000</c:v>
                </c:pt>
                <c:pt idx="391">
                  <c:v>1910000</c:v>
                </c:pt>
                <c:pt idx="392">
                  <c:v>1920000</c:v>
                </c:pt>
                <c:pt idx="393">
                  <c:v>1930000</c:v>
                </c:pt>
                <c:pt idx="394">
                  <c:v>1940000</c:v>
                </c:pt>
                <c:pt idx="395">
                  <c:v>1950000</c:v>
                </c:pt>
                <c:pt idx="396">
                  <c:v>1960000</c:v>
                </c:pt>
                <c:pt idx="397">
                  <c:v>1970000</c:v>
                </c:pt>
                <c:pt idx="398">
                  <c:v>1980000</c:v>
                </c:pt>
                <c:pt idx="399">
                  <c:v>1990000</c:v>
                </c:pt>
                <c:pt idx="400">
                  <c:v>2000000</c:v>
                </c:pt>
              </c:numCache>
            </c:numRef>
          </c:xVal>
          <c:yVal>
            <c:numRef>
              <c:f>Optimal!$E$2:$E$402</c:f>
              <c:numCache>
                <c:formatCode>0.0000</c:formatCode>
                <c:ptCount val="401"/>
                <c:pt idx="0">
                  <c:v>-5.1717456621483637E-2</c:v>
                </c:pt>
                <c:pt idx="1">
                  <c:v>-5.1111853581976341E-2</c:v>
                </c:pt>
                <c:pt idx="2">
                  <c:v>-5.0506025657014675E-2</c:v>
                </c:pt>
                <c:pt idx="3">
                  <c:v>-4.9899973276790965E-2</c:v>
                </c:pt>
                <c:pt idx="4">
                  <c:v>-4.9293696870559733E-2</c:v>
                </c:pt>
                <c:pt idx="5">
                  <c:v>-4.8687196866639693E-2</c:v>
                </c:pt>
                <c:pt idx="6">
                  <c:v>-4.8080473692415637E-2</c:v>
                </c:pt>
                <c:pt idx="7">
                  <c:v>-4.7473527774340329E-2</c:v>
                </c:pt>
                <c:pt idx="8">
                  <c:v>-4.6866359537937385E-2</c:v>
                </c:pt>
                <c:pt idx="9">
                  <c:v>-4.6258969407802053E-2</c:v>
                </c:pt>
                <c:pt idx="10">
                  <c:v>-4.5651357807602988E-2</c:v>
                </c:pt>
                <c:pt idx="11">
                  <c:v>-4.5043525160086029E-2</c:v>
                </c:pt>
                <c:pt idx="12">
                  <c:v>-4.4435471887074085E-2</c:v>
                </c:pt>
                <c:pt idx="13">
                  <c:v>-4.382719840947058E-2</c:v>
                </c:pt>
                <c:pt idx="14">
                  <c:v>-4.3218705147260228E-2</c:v>
                </c:pt>
                <c:pt idx="15">
                  <c:v>-4.2609992519512474E-2</c:v>
                </c:pt>
                <c:pt idx="16">
                  <c:v>-4.2001060944381274E-2</c:v>
                </c:pt>
                <c:pt idx="17">
                  <c:v>-4.1391910839109758E-2</c:v>
                </c:pt>
                <c:pt idx="18">
                  <c:v>-4.0782542620029338E-2</c:v>
                </c:pt>
                <c:pt idx="19">
                  <c:v>-4.0172956702564044E-2</c:v>
                </c:pt>
                <c:pt idx="20">
                  <c:v>-3.9563153501230741E-2</c:v>
                </c:pt>
                <c:pt idx="21">
                  <c:v>-3.8953133429642572E-2</c:v>
                </c:pt>
                <c:pt idx="22">
                  <c:v>-3.8342896900509182E-2</c:v>
                </c:pt>
                <c:pt idx="23">
                  <c:v>-3.7732444325640824E-2</c:v>
                </c:pt>
                <c:pt idx="24">
                  <c:v>-3.712177611594758E-2</c:v>
                </c:pt>
                <c:pt idx="25">
                  <c:v>-3.6510892681443474E-2</c:v>
                </c:pt>
                <c:pt idx="26">
                  <c:v>-3.5899794431247911E-2</c:v>
                </c:pt>
                <c:pt idx="27">
                  <c:v>-3.5288481773586899E-2</c:v>
                </c:pt>
                <c:pt idx="28">
                  <c:v>-3.4676955115795383E-2</c:v>
                </c:pt>
                <c:pt idx="29">
                  <c:v>-3.4065214864319682E-2</c:v>
                </c:pt>
                <c:pt idx="30">
                  <c:v>-3.3453261424718606E-2</c:v>
                </c:pt>
                <c:pt idx="31">
                  <c:v>-3.2841095201665671E-2</c:v>
                </c:pt>
                <c:pt idx="32">
                  <c:v>-3.2228716598950657E-2</c:v>
                </c:pt>
                <c:pt idx="33">
                  <c:v>-3.1616126019482715E-2</c:v>
                </c:pt>
                <c:pt idx="34">
                  <c:v>-3.1003323865290922E-2</c:v>
                </c:pt>
                <c:pt idx="35">
                  <c:v>-3.039031053752661E-2</c:v>
                </c:pt>
                <c:pt idx="36">
                  <c:v>-2.9777086436465372E-2</c:v>
                </c:pt>
                <c:pt idx="37">
                  <c:v>-2.9163651961509385E-2</c:v>
                </c:pt>
                <c:pt idx="38">
                  <c:v>-2.855000751118808E-2</c:v>
                </c:pt>
                <c:pt idx="39">
                  <c:v>-2.7936153483161474E-2</c:v>
                </c:pt>
                <c:pt idx="40">
                  <c:v>-2.7322090274220834E-2</c:v>
                </c:pt>
                <c:pt idx="41">
                  <c:v>-2.6707818280291562E-2</c:v>
                </c:pt>
                <c:pt idx="42">
                  <c:v>-2.6093337896434643E-2</c:v>
                </c:pt>
                <c:pt idx="43">
                  <c:v>-2.5478649516847529E-2</c:v>
                </c:pt>
                <c:pt idx="44">
                  <c:v>-2.4863753534868693E-2</c:v>
                </c:pt>
                <c:pt idx="45">
                  <c:v>-2.4248650342976186E-2</c:v>
                </c:pt>
                <c:pt idx="46">
                  <c:v>-2.3633340332791741E-2</c:v>
                </c:pt>
                <c:pt idx="47">
                  <c:v>-2.3017823895082556E-2</c:v>
                </c:pt>
                <c:pt idx="48">
                  <c:v>-2.2402101419761844E-2</c:v>
                </c:pt>
                <c:pt idx="49">
                  <c:v>-2.178617329589172E-2</c:v>
                </c:pt>
                <c:pt idx="50">
                  <c:v>-2.1170039911684535E-2</c:v>
                </c:pt>
                <c:pt idx="51">
                  <c:v>-2.0553701654505985E-2</c:v>
                </c:pt>
                <c:pt idx="52">
                  <c:v>-1.9937158910875108E-2</c:v>
                </c:pt>
                <c:pt idx="53">
                  <c:v>-1.9320412066466952E-2</c:v>
                </c:pt>
                <c:pt idx="54">
                  <c:v>-1.8703461506114682E-2</c:v>
                </c:pt>
                <c:pt idx="55">
                  <c:v>-1.8086307613811692E-2</c:v>
                </c:pt>
                <c:pt idx="56">
                  <c:v>-1.7468950772712488E-2</c:v>
                </c:pt>
                <c:pt idx="57">
                  <c:v>-1.6851391365134805E-2</c:v>
                </c:pt>
                <c:pt idx="58">
                  <c:v>-1.6233629772562708E-2</c:v>
                </c:pt>
                <c:pt idx="59">
                  <c:v>-1.5615666375646042E-2</c:v>
                </c:pt>
                <c:pt idx="60">
                  <c:v>-1.499750155420454E-2</c:v>
                </c:pt>
                <c:pt idx="61">
                  <c:v>-1.4379135687228262E-2</c:v>
                </c:pt>
                <c:pt idx="62">
                  <c:v>-1.3760569152880264E-2</c:v>
                </c:pt>
                <c:pt idx="63">
                  <c:v>-1.3141802328497709E-2</c:v>
                </c:pt>
                <c:pt idx="64">
                  <c:v>-1.2522835590593751E-2</c:v>
                </c:pt>
                <c:pt idx="65">
                  <c:v>-1.1903669314860421E-2</c:v>
                </c:pt>
                <c:pt idx="66">
                  <c:v>-1.1284303876169077E-2</c:v>
                </c:pt>
                <c:pt idx="67">
                  <c:v>-1.066473964857273E-2</c:v>
                </c:pt>
                <c:pt idx="68">
                  <c:v>-1.0044977005307931E-2</c:v>
                </c:pt>
                <c:pt idx="69">
                  <c:v>-9.4250163187969971E-3</c:v>
                </c:pt>
                <c:pt idx="70">
                  <c:v>-8.8048579606484489E-3</c:v>
                </c:pt>
                <c:pt idx="71">
                  <c:v>-8.1845023016606788E-3</c:v>
                </c:pt>
                <c:pt idx="72">
                  <c:v>-7.563949711822282E-3</c:v>
                </c:pt>
                <c:pt idx="73">
                  <c:v>-6.9432005603141667E-3</c:v>
                </c:pt>
                <c:pt idx="74">
                  <c:v>-6.3222552155117739E-3</c:v>
                </c:pt>
                <c:pt idx="75">
                  <c:v>-5.7011140449870767E-3</c:v>
                </c:pt>
                <c:pt idx="76">
                  <c:v>-5.0797774155090236E-3</c:v>
                </c:pt>
                <c:pt idx="77">
                  <c:v>-4.4582456930464254E-3</c:v>
                </c:pt>
                <c:pt idx="78">
                  <c:v>-3.8365192427700645E-3</c:v>
                </c:pt>
                <c:pt idx="79">
                  <c:v>-3.2145984290535834E-3</c:v>
                </c:pt>
                <c:pt idx="80">
                  <c:v>-2.5924836154754827E-3</c:v>
                </c:pt>
                <c:pt idx="81">
                  <c:v>-1.9701751648211197E-3</c:v>
                </c:pt>
                <c:pt idx="82">
                  <c:v>-1.3476734390839296E-3</c:v>
                </c:pt>
                <c:pt idx="83">
                  <c:v>-7.2497879946831212E-4</c:v>
                </c:pt>
                <c:pt idx="84">
                  <c:v>-1.0209160639051973E-4</c:v>
                </c:pt>
                <c:pt idx="85">
                  <c:v>5.2098778051989925E-4</c:v>
                </c:pt>
                <c:pt idx="86">
                  <c:v>1.1442590024173249E-3</c:v>
                </c:pt>
                <c:pt idx="87">
                  <c:v>1.7677217012390667E-3</c:v>
                </c:pt>
                <c:pt idx="88">
                  <c:v>2.3913755197031428E-3</c:v>
                </c:pt>
                <c:pt idx="89">
                  <c:v>3.015220101307392E-3</c:v>
                </c:pt>
                <c:pt idx="90">
                  <c:v>3.6392550903263654E-3</c:v>
                </c:pt>
                <c:pt idx="91">
                  <c:v>4.2634801318111037E-3</c:v>
                </c:pt>
                <c:pt idx="92">
                  <c:v>4.8878948715860293E-3</c:v>
                </c:pt>
                <c:pt idx="93">
                  <c:v>5.5124989562478355E-3</c:v>
                </c:pt>
                <c:pt idx="94">
                  <c:v>6.1372920331641545E-3</c:v>
                </c:pt>
                <c:pt idx="95">
                  <c:v>6.7622737504715591E-3</c:v>
                </c:pt>
                <c:pt idx="96">
                  <c:v>7.3874437570728979E-3</c:v>
                </c:pt>
                <c:pt idx="97">
                  <c:v>8.0128017026370735E-3</c:v>
                </c:pt>
                <c:pt idx="98">
                  <c:v>8.6383472375963777E-3</c:v>
                </c:pt>
                <c:pt idx="99">
                  <c:v>9.2640800131449375E-3</c:v>
                </c:pt>
                <c:pt idx="100">
                  <c:v>9.8899996812373825E-3</c:v>
                </c:pt>
                <c:pt idx="101">
                  <c:v>1.0516105894586403E-2</c:v>
                </c:pt>
                <c:pt idx="102">
                  <c:v>1.1142398306662082E-2</c:v>
                </c:pt>
                <c:pt idx="103">
                  <c:v>1.1768876571689013E-2</c:v>
                </c:pt>
                <c:pt idx="104">
                  <c:v>1.2395540344645628E-2</c:v>
                </c:pt>
                <c:pt idx="105">
                  <c:v>1.3022389281261537E-2</c:v>
                </c:pt>
                <c:pt idx="106">
                  <c:v>1.3649423038016861E-2</c:v>
                </c:pt>
                <c:pt idx="107">
                  <c:v>1.4276641272140012E-2</c:v>
                </c:pt>
                <c:pt idx="108">
                  <c:v>1.4904043641605469E-2</c:v>
                </c:pt>
                <c:pt idx="109">
                  <c:v>1.5531629805133118E-2</c:v>
                </c:pt>
                <c:pt idx="110">
                  <c:v>1.6159399422186249E-2</c:v>
                </c:pt>
                <c:pt idx="111">
                  <c:v>1.6787352152969337E-2</c:v>
                </c:pt>
                <c:pt idx="112">
                  <c:v>1.7415487658426487E-2</c:v>
                </c:pt>
                <c:pt idx="113">
                  <c:v>1.8043805600241436E-2</c:v>
                </c:pt>
                <c:pt idx="114">
                  <c:v>1.8672305640832443E-2</c:v>
                </c:pt>
                <c:pt idx="115">
                  <c:v>1.9300987443354067E-2</c:v>
                </c:pt>
                <c:pt idx="116">
                  <c:v>1.992985067169406E-2</c:v>
                </c:pt>
                <c:pt idx="117">
                  <c:v>2.0558894990470922E-2</c:v>
                </c:pt>
                <c:pt idx="118">
                  <c:v>2.11881200650339E-2</c:v>
                </c:pt>
                <c:pt idx="119">
                  <c:v>2.1817525561459883E-2</c:v>
                </c:pt>
                <c:pt idx="120">
                  <c:v>2.2447111146552734E-2</c:v>
                </c:pt>
                <c:pt idx="121">
                  <c:v>2.3076876487841291E-2</c:v>
                </c:pt>
                <c:pt idx="122">
                  <c:v>2.370682125357737E-2</c:v>
                </c:pt>
                <c:pt idx="123">
                  <c:v>2.4336945112734876E-2</c:v>
                </c:pt>
                <c:pt idx="124">
                  <c:v>2.4967247735007581E-2</c:v>
                </c:pt>
                <c:pt idx="125">
                  <c:v>2.559772879080735E-2</c:v>
                </c:pt>
                <c:pt idx="126">
                  <c:v>2.6228387951263032E-2</c:v>
                </c:pt>
                <c:pt idx="127">
                  <c:v>2.685922488821868E-2</c:v>
                </c:pt>
                <c:pt idx="128">
                  <c:v>2.749023927423222E-2</c:v>
                </c:pt>
                <c:pt idx="129">
                  <c:v>2.8121430782572565E-2</c:v>
                </c:pt>
                <c:pt idx="130">
                  <c:v>2.8752799087219394E-2</c:v>
                </c:pt>
                <c:pt idx="131">
                  <c:v>2.9384343862861595E-2</c:v>
                </c:pt>
                <c:pt idx="132">
                  <c:v>3.0016064784893937E-2</c:v>
                </c:pt>
                <c:pt idx="133">
                  <c:v>3.0647961529417289E-2</c:v>
                </c:pt>
                <c:pt idx="134">
                  <c:v>3.1280033773236404E-2</c:v>
                </c:pt>
                <c:pt idx="135">
                  <c:v>3.1912281193857917E-2</c:v>
                </c:pt>
                <c:pt idx="136">
                  <c:v>3.2544703469489678E-2</c:v>
                </c:pt>
                <c:pt idx="137">
                  <c:v>3.3177300279037425E-2</c:v>
                </c:pt>
                <c:pt idx="138">
                  <c:v>3.3810071302105227E-2</c:v>
                </c:pt>
                <c:pt idx="139">
                  <c:v>3.4443016218992817E-2</c:v>
                </c:pt>
                <c:pt idx="140">
                  <c:v>3.5076134710694262E-2</c:v>
                </c:pt>
                <c:pt idx="141">
                  <c:v>3.5709426458895743E-2</c:v>
                </c:pt>
                <c:pt idx="142">
                  <c:v>3.6342891145974887E-2</c:v>
                </c:pt>
                <c:pt idx="143">
                  <c:v>3.6976528454998769E-2</c:v>
                </c:pt>
                <c:pt idx="144">
                  <c:v>3.761033806972236E-2</c:v>
                </c:pt>
                <c:pt idx="145">
                  <c:v>3.8244319674586968E-2</c:v>
                </c:pt>
                <c:pt idx="146">
                  <c:v>3.8878472954719134E-2</c:v>
                </c:pt>
                <c:pt idx="147">
                  <c:v>3.9512797595927296E-2</c:v>
                </c:pt>
                <c:pt idx="148">
                  <c:v>4.0147293284702901E-2</c:v>
                </c:pt>
                <c:pt idx="149">
                  <c:v>4.0781959708216409E-2</c:v>
                </c:pt>
                <c:pt idx="150">
                  <c:v>4.1416796554317736E-2</c:v>
                </c:pt>
                <c:pt idx="151">
                  <c:v>4.205180351153337E-2</c:v>
                </c:pt>
                <c:pt idx="152">
                  <c:v>4.2686980269064589E-2</c:v>
                </c:pt>
                <c:pt idx="153">
                  <c:v>4.332232651678769E-2</c:v>
                </c:pt>
                <c:pt idx="154">
                  <c:v>4.3957841945250209E-2</c:v>
                </c:pt>
                <c:pt idx="155">
                  <c:v>4.45935262456707E-2</c:v>
                </c:pt>
                <c:pt idx="156">
                  <c:v>4.5229379109937629E-2</c:v>
                </c:pt>
                <c:pt idx="157">
                  <c:v>4.5865400230606701E-2</c:v>
                </c:pt>
                <c:pt idx="158">
                  <c:v>4.6501589300898871E-2</c:v>
                </c:pt>
                <c:pt idx="159">
                  <c:v>4.713794601470167E-2</c:v>
                </c:pt>
                <c:pt idx="160">
                  <c:v>4.7774470066563657E-2</c:v>
                </c:pt>
                <c:pt idx="161">
                  <c:v>4.8411161151696636E-2</c:v>
                </c:pt>
                <c:pt idx="162">
                  <c:v>4.9048018965971218E-2</c:v>
                </c:pt>
                <c:pt idx="163">
                  <c:v>4.968504320591749E-2</c:v>
                </c:pt>
                <c:pt idx="164">
                  <c:v>5.0322233568721675E-2</c:v>
                </c:pt>
                <c:pt idx="165">
                  <c:v>5.0959589752226364E-2</c:v>
                </c:pt>
                <c:pt idx="166">
                  <c:v>5.1597111454927624E-2</c:v>
                </c:pt>
                <c:pt idx="167">
                  <c:v>5.2234798375974112E-2</c:v>
                </c:pt>
                <c:pt idx="168">
                  <c:v>5.2872650215165518E-2</c:v>
                </c:pt>
                <c:pt idx="169">
                  <c:v>5.3510666672950791E-2</c:v>
                </c:pt>
                <c:pt idx="170">
                  <c:v>5.4148847450427251E-2</c:v>
                </c:pt>
                <c:pt idx="171">
                  <c:v>5.478719224933859E-2</c:v>
                </c:pt>
                <c:pt idx="172">
                  <c:v>5.5425700772072872E-2</c:v>
                </c:pt>
                <c:pt idx="173">
                  <c:v>5.6064372721663203E-2</c:v>
                </c:pt>
                <c:pt idx="174">
                  <c:v>5.670320780178284E-2</c:v>
                </c:pt>
                <c:pt idx="175">
                  <c:v>5.7342205716747197E-2</c:v>
                </c:pt>
                <c:pt idx="176">
                  <c:v>5.7981366171509396E-2</c:v>
                </c:pt>
                <c:pt idx="177">
                  <c:v>5.8620688871661608E-2</c:v>
                </c:pt>
                <c:pt idx="178">
                  <c:v>5.9260173523431048E-2</c:v>
                </c:pt>
                <c:pt idx="179">
                  <c:v>5.9899819833679757E-2</c:v>
                </c:pt>
                <c:pt idx="180">
                  <c:v>6.0539627509903049E-2</c:v>
                </c:pt>
                <c:pt idx="181">
                  <c:v>6.1179596260228175E-2</c:v>
                </c:pt>
                <c:pt idx="182">
                  <c:v>6.1819725793412772E-2</c:v>
                </c:pt>
                <c:pt idx="183">
                  <c:v>6.2460015818842418E-2</c:v>
                </c:pt>
                <c:pt idx="184">
                  <c:v>6.3100466046531078E-2</c:v>
                </c:pt>
                <c:pt idx="185">
                  <c:v>6.3741076187117995E-2</c:v>
                </c:pt>
                <c:pt idx="186">
                  <c:v>6.4381845951867245E-2</c:v>
                </c:pt>
                <c:pt idx="187">
                  <c:v>6.5022775052665516E-2</c:v>
                </c:pt>
                <c:pt idx="188">
                  <c:v>6.5663863202021444E-2</c:v>
                </c:pt>
                <c:pt idx="189">
                  <c:v>6.6305110113063392E-2</c:v>
                </c:pt>
                <c:pt idx="190">
                  <c:v>6.6946515499539005E-2</c:v>
                </c:pt>
                <c:pt idx="191">
                  <c:v>6.7588079075812768E-2</c:v>
                </c:pt>
                <c:pt idx="192">
                  <c:v>6.8229800556864895E-2</c:v>
                </c:pt>
                <c:pt idx="193">
                  <c:v>6.8871679658290219E-2</c:v>
                </c:pt>
                <c:pt idx="194">
                  <c:v>6.9513716096296641E-2</c:v>
                </c:pt>
                <c:pt idx="195">
                  <c:v>7.0155909587703347E-2</c:v>
                </c:pt>
                <c:pt idx="196">
                  <c:v>7.0798259849939926E-2</c:v>
                </c:pt>
                <c:pt idx="197">
                  <c:v>7.1440766601044592E-2</c:v>
                </c:pt>
                <c:pt idx="198">
                  <c:v>7.2083429559662848E-2</c:v>
                </c:pt>
                <c:pt idx="199">
                  <c:v>7.272624844504616E-2</c:v>
                </c:pt>
                <c:pt idx="200">
                  <c:v>7.3369222977050397E-2</c:v>
                </c:pt>
                <c:pt idx="201">
                  <c:v>7.4012352876134724E-2</c:v>
                </c:pt>
                <c:pt idx="202">
                  <c:v>7.4655637863360047E-2</c:v>
                </c:pt>
                <c:pt idx="203">
                  <c:v>7.5299077660387015E-2</c:v>
                </c:pt>
                <c:pt idx="204">
                  <c:v>7.5942671989475796E-2</c:v>
                </c:pt>
                <c:pt idx="205">
                  <c:v>7.6586420573483416E-2</c:v>
                </c:pt>
                <c:pt idx="206">
                  <c:v>7.723032313586442E-2</c:v>
                </c:pt>
                <c:pt idx="207">
                  <c:v>7.787437940066666E-2</c:v>
                </c:pt>
                <c:pt idx="208">
                  <c:v>7.851858909253151E-2</c:v>
                </c:pt>
                <c:pt idx="209">
                  <c:v>7.9162951936693204E-2</c:v>
                </c:pt>
                <c:pt idx="210">
                  <c:v>7.980746765897595E-2</c:v>
                </c:pt>
                <c:pt idx="211">
                  <c:v>8.0452135985793261E-2</c:v>
                </c:pt>
                <c:pt idx="212">
                  <c:v>8.1096956644146401E-2</c:v>
                </c:pt>
                <c:pt idx="213">
                  <c:v>8.17419293616235E-2</c:v>
                </c:pt>
                <c:pt idx="214">
                  <c:v>8.2387053866397331E-2</c:v>
                </c:pt>
                <c:pt idx="215">
                  <c:v>8.3032329887225087E-2</c:v>
                </c:pt>
                <c:pt idx="216">
                  <c:v>8.3677757153445942E-2</c:v>
                </c:pt>
                <c:pt idx="217">
                  <c:v>8.4323335394980159E-2</c:v>
                </c:pt>
                <c:pt idx="218">
                  <c:v>8.496906434232776E-2</c:v>
                </c:pt>
                <c:pt idx="219">
                  <c:v>8.5614943726566972E-2</c:v>
                </c:pt>
                <c:pt idx="220">
                  <c:v>8.6260973279353337E-2</c:v>
                </c:pt>
                <c:pt idx="221">
                  <c:v>8.6907152732918158E-2</c:v>
                </c:pt>
                <c:pt idx="222">
                  <c:v>8.7553481820066503E-2</c:v>
                </c:pt>
                <c:pt idx="223">
                  <c:v>8.8199960274176759E-2</c:v>
                </c:pt>
                <c:pt idx="224">
                  <c:v>8.8846587829199519E-2</c:v>
                </c:pt>
                <c:pt idx="225">
                  <c:v>8.9493364219654703E-2</c:v>
                </c:pt>
                <c:pt idx="226">
                  <c:v>9.0140289180631772E-2</c:v>
                </c:pt>
                <c:pt idx="227">
                  <c:v>9.0787362447787734E-2</c:v>
                </c:pt>
                <c:pt idx="228">
                  <c:v>9.1434583757346033E-2</c:v>
                </c:pt>
                <c:pt idx="229">
                  <c:v>9.2081952846094994E-2</c:v>
                </c:pt>
                <c:pt idx="230">
                  <c:v>9.2729469451387159E-2</c:v>
                </c:pt>
                <c:pt idx="231">
                  <c:v>9.337713331113684E-2</c:v>
                </c:pt>
                <c:pt idx="232">
                  <c:v>9.4024944163819679E-2</c:v>
                </c:pt>
                <c:pt idx="233">
                  <c:v>9.4672901748471094E-2</c:v>
                </c:pt>
                <c:pt idx="234">
                  <c:v>9.5321005804685166E-2</c:v>
                </c:pt>
                <c:pt idx="235">
                  <c:v>9.5969256072612419E-2</c:v>
                </c:pt>
                <c:pt idx="236">
                  <c:v>9.6617652292960265E-2</c:v>
                </c:pt>
                <c:pt idx="237">
                  <c:v>9.7266194206990342E-2</c:v>
                </c:pt>
                <c:pt idx="238">
                  <c:v>9.7914881556517175E-2</c:v>
                </c:pt>
                <c:pt idx="239">
                  <c:v>9.8563714083907517E-2</c:v>
                </c:pt>
                <c:pt idx="240">
                  <c:v>9.9212691532078567E-2</c:v>
                </c:pt>
                <c:pt idx="241">
                  <c:v>9.9861813644498199E-2</c:v>
                </c:pt>
                <c:pt idx="242">
                  <c:v>0.10051108016518073</c:v>
                </c:pt>
                <c:pt idx="243">
                  <c:v>0.10116049083868783</c:v>
                </c:pt>
                <c:pt idx="244">
                  <c:v>0.10181004541012739</c:v>
                </c:pt>
                <c:pt idx="245">
                  <c:v>0.10245974362515153</c:v>
                </c:pt>
                <c:pt idx="246">
                  <c:v>0.10310958522995417</c:v>
                </c:pt>
                <c:pt idx="247">
                  <c:v>0.10375956997127234</c:v>
                </c:pt>
                <c:pt idx="248">
                  <c:v>0.10440969759638352</c:v>
                </c:pt>
                <c:pt idx="249">
                  <c:v>0.10505996785310345</c:v>
                </c:pt>
                <c:pt idx="250">
                  <c:v>0.10571038048978632</c:v>
                </c:pt>
                <c:pt idx="251">
                  <c:v>0.10636093525532342</c:v>
                </c:pt>
                <c:pt idx="252">
                  <c:v>0.10701163189914165</c:v>
                </c:pt>
                <c:pt idx="253">
                  <c:v>0.10766247017120079</c:v>
                </c:pt>
                <c:pt idx="254">
                  <c:v>0.10831344982199509</c:v>
                </c:pt>
                <c:pt idx="255">
                  <c:v>0.10896457060254994</c:v>
                </c:pt>
                <c:pt idx="256">
                  <c:v>0.10961583226442095</c:v>
                </c:pt>
                <c:pt idx="257">
                  <c:v>0.11026723455969289</c:v>
                </c:pt>
                <c:pt idx="258">
                  <c:v>0.11091877724097965</c:v>
                </c:pt>
                <c:pt idx="259">
                  <c:v>0.11157046006142091</c:v>
                </c:pt>
                <c:pt idx="260">
                  <c:v>0.11222228277468149</c:v>
                </c:pt>
                <c:pt idx="261">
                  <c:v>0.11287424513495159</c:v>
                </c:pt>
                <c:pt idx="262">
                  <c:v>0.11352634689694385</c:v>
                </c:pt>
                <c:pt idx="263">
                  <c:v>0.11417858781589296</c:v>
                </c:pt>
                <c:pt idx="264">
                  <c:v>0.11483096764755407</c:v>
                </c:pt>
                <c:pt idx="265">
                  <c:v>0.1154834861482017</c:v>
                </c:pt>
                <c:pt idx="266">
                  <c:v>0.11613614307462927</c:v>
                </c:pt>
                <c:pt idx="267">
                  <c:v>0.11678893818414626</c:v>
                </c:pt>
                <c:pt idx="268">
                  <c:v>0.11744187123457861</c:v>
                </c:pt>
                <c:pt idx="269">
                  <c:v>0.11809494198426651</c:v>
                </c:pt>
                <c:pt idx="270">
                  <c:v>0.11874815019206353</c:v>
                </c:pt>
                <c:pt idx="271">
                  <c:v>0.11940149561733526</c:v>
                </c:pt>
                <c:pt idx="272">
                  <c:v>0.12005497801995846</c:v>
                </c:pt>
                <c:pt idx="273">
                  <c:v>0.12070859716032034</c:v>
                </c:pt>
                <c:pt idx="274">
                  <c:v>0.12136235279931507</c:v>
                </c:pt>
                <c:pt idx="275">
                  <c:v>0.12201624469834549</c:v>
                </c:pt>
                <c:pt idx="276">
                  <c:v>0.12267027261932073</c:v>
                </c:pt>
                <c:pt idx="277">
                  <c:v>0.1233244363246544</c:v>
                </c:pt>
                <c:pt idx="278">
                  <c:v>0.12397873557726369</c:v>
                </c:pt>
                <c:pt idx="279">
                  <c:v>0.1246331701405694</c:v>
                </c:pt>
                <c:pt idx="280">
                  <c:v>0.12528773977849261</c:v>
                </c:pt>
                <c:pt idx="281">
                  <c:v>0.12594244425545575</c:v>
                </c:pt>
                <c:pt idx="282">
                  <c:v>0.12659728333637976</c:v>
                </c:pt>
                <c:pt idx="283">
                  <c:v>0.12725225678668384</c:v>
                </c:pt>
                <c:pt idx="284">
                  <c:v>0.12790736437228456</c:v>
                </c:pt>
                <c:pt idx="285">
                  <c:v>0.12856260585959278</c:v>
                </c:pt>
                <c:pt idx="286">
                  <c:v>0.12921798101551474</c:v>
                </c:pt>
                <c:pt idx="287">
                  <c:v>0.12987348960744982</c:v>
                </c:pt>
                <c:pt idx="288">
                  <c:v>0.13052913140328992</c:v>
                </c:pt>
                <c:pt idx="289">
                  <c:v>0.13118490617141676</c:v>
                </c:pt>
                <c:pt idx="290">
                  <c:v>0.13184081368070344</c:v>
                </c:pt>
                <c:pt idx="291">
                  <c:v>0.13249685370051134</c:v>
                </c:pt>
                <c:pt idx="292">
                  <c:v>0.13315302600068835</c:v>
                </c:pt>
                <c:pt idx="293">
                  <c:v>0.13380933035157039</c:v>
                </c:pt>
                <c:pt idx="294">
                  <c:v>0.1344657665239779</c:v>
                </c:pt>
                <c:pt idx="295">
                  <c:v>0.13512233428921494</c:v>
                </c:pt>
                <c:pt idx="296">
                  <c:v>0.13577903341906916</c:v>
                </c:pt>
                <c:pt idx="297">
                  <c:v>0.13643586368581051</c:v>
                </c:pt>
                <c:pt idx="298">
                  <c:v>0.13709282486218921</c:v>
                </c:pt>
                <c:pt idx="299">
                  <c:v>0.13774991672143466</c:v>
                </c:pt>
                <c:pt idx="300">
                  <c:v>0.13840713903725588</c:v>
                </c:pt>
                <c:pt idx="301">
                  <c:v>0.1390644915838386</c:v>
                </c:pt>
                <c:pt idx="302">
                  <c:v>0.13972197413584486</c:v>
                </c:pt>
                <c:pt idx="303">
                  <c:v>0.14037958646841164</c:v>
                </c:pt>
                <c:pt idx="304">
                  <c:v>0.14103732835715044</c:v>
                </c:pt>
                <c:pt idx="305">
                  <c:v>0.14169519957814547</c:v>
                </c:pt>
                <c:pt idx="306">
                  <c:v>0.14235319990795259</c:v>
                </c:pt>
                <c:pt idx="307">
                  <c:v>0.14301132912359926</c:v>
                </c:pt>
                <c:pt idx="308">
                  <c:v>0.14366958700258081</c:v>
                </c:pt>
                <c:pt idx="309">
                  <c:v>0.14432797332286307</c:v>
                </c:pt>
                <c:pt idx="310">
                  <c:v>0.14498648786287793</c:v>
                </c:pt>
                <c:pt idx="311">
                  <c:v>0.14564513040152405</c:v>
                </c:pt>
                <c:pt idx="312">
                  <c:v>0.14630390071816568</c:v>
                </c:pt>
                <c:pt idx="313">
                  <c:v>0.14696279859263028</c:v>
                </c:pt>
                <c:pt idx="314">
                  <c:v>0.14762182380520961</c:v>
                </c:pt>
                <c:pt idx="315">
                  <c:v>0.14828097613665592</c:v>
                </c:pt>
                <c:pt idx="316">
                  <c:v>0.14894025536818378</c:v>
                </c:pt>
                <c:pt idx="317">
                  <c:v>0.14959966128146696</c:v>
                </c:pt>
                <c:pt idx="318">
                  <c:v>0.15025919365863771</c:v>
                </c:pt>
                <c:pt idx="319">
                  <c:v>0.15091885228228641</c:v>
                </c:pt>
                <c:pt idx="320">
                  <c:v>0.15157863693545925</c:v>
                </c:pt>
                <c:pt idx="321">
                  <c:v>0.15223854740165921</c:v>
                </c:pt>
                <c:pt idx="322">
                  <c:v>0.15289858346484286</c:v>
                </c:pt>
                <c:pt idx="323">
                  <c:v>0.15355874490942001</c:v>
                </c:pt>
                <c:pt idx="324">
                  <c:v>0.1542190315202534</c:v>
                </c:pt>
                <c:pt idx="325">
                  <c:v>0.15487944308265611</c:v>
                </c:pt>
                <c:pt idx="326">
                  <c:v>0.15553997938239261</c:v>
                </c:pt>
                <c:pt idx="327">
                  <c:v>0.15620064020567614</c:v>
                </c:pt>
                <c:pt idx="328">
                  <c:v>0.15686142533916714</c:v>
                </c:pt>
                <c:pt idx="329">
                  <c:v>0.15752233456997433</c:v>
                </c:pt>
                <c:pt idx="330">
                  <c:v>0.15818336768565167</c:v>
                </c:pt>
                <c:pt idx="331">
                  <c:v>0.1588445244741985</c:v>
                </c:pt>
                <c:pt idx="332">
                  <c:v>0.15950580472405784</c:v>
                </c:pt>
                <c:pt idx="333">
                  <c:v>0.16016720822411568</c:v>
                </c:pt>
                <c:pt idx="334">
                  <c:v>0.16082873476369963</c:v>
                </c:pt>
                <c:pt idx="335">
                  <c:v>0.16149038413257855</c:v>
                </c:pt>
                <c:pt idx="336">
                  <c:v>0.1621521561209609</c:v>
                </c:pt>
                <c:pt idx="337">
                  <c:v>0.16281405051949327</c:v>
                </c:pt>
                <c:pt idx="338">
                  <c:v>0.16347606711926144</c:v>
                </c:pt>
                <c:pt idx="339">
                  <c:v>0.16413820571178594</c:v>
                </c:pt>
                <c:pt idx="340">
                  <c:v>0.16480046608902432</c:v>
                </c:pt>
                <c:pt idx="341">
                  <c:v>0.16546284804336886</c:v>
                </c:pt>
                <c:pt idx="342">
                  <c:v>0.16612535136764484</c:v>
                </c:pt>
                <c:pt idx="343">
                  <c:v>0.16678797585511007</c:v>
                </c:pt>
                <c:pt idx="344">
                  <c:v>0.16745072129945471</c:v>
                </c:pt>
                <c:pt idx="345">
                  <c:v>0.16811358749479854</c:v>
                </c:pt>
                <c:pt idx="346">
                  <c:v>0.16877657423569192</c:v>
                </c:pt>
                <c:pt idx="347">
                  <c:v>0.16943968131711307</c:v>
                </c:pt>
                <c:pt idx="348">
                  <c:v>0.1701029085344683</c:v>
                </c:pt>
                <c:pt idx="349">
                  <c:v>0.17076625568359027</c:v>
                </c:pt>
                <c:pt idx="350">
                  <c:v>0.17142972256073663</c:v>
                </c:pt>
                <c:pt idx="351">
                  <c:v>0.1720933089625909</c:v>
                </c:pt>
                <c:pt idx="352">
                  <c:v>0.1727570146862587</c:v>
                </c:pt>
                <c:pt idx="353">
                  <c:v>0.17342083952926957</c:v>
                </c:pt>
                <c:pt idx="354">
                  <c:v>0.17408478328957422</c:v>
                </c:pt>
                <c:pt idx="355">
                  <c:v>0.1747488457655435</c:v>
                </c:pt>
                <c:pt idx="356">
                  <c:v>0.17541302675596815</c:v>
                </c:pt>
                <c:pt idx="357">
                  <c:v>0.17607732606005788</c:v>
                </c:pt>
                <c:pt idx="358">
                  <c:v>0.17674174347744032</c:v>
                </c:pt>
                <c:pt idx="359">
                  <c:v>0.17740627880815851</c:v>
                </c:pt>
                <c:pt idx="360">
                  <c:v>0.17807093185267275</c:v>
                </c:pt>
                <c:pt idx="361">
                  <c:v>0.17873570241185699</c:v>
                </c:pt>
                <c:pt idx="362">
                  <c:v>0.17940059028699928</c:v>
                </c:pt>
                <c:pt idx="363">
                  <c:v>0.18006559527980115</c:v>
                </c:pt>
                <c:pt idx="364">
                  <c:v>0.1807307171923751</c:v>
                </c:pt>
                <c:pt idx="365">
                  <c:v>0.18139595582724422</c:v>
                </c:pt>
                <c:pt idx="366">
                  <c:v>0.18206131098734368</c:v>
                </c:pt>
                <c:pt idx="367">
                  <c:v>0.18272678247601437</c:v>
                </c:pt>
                <c:pt idx="368">
                  <c:v>0.18339237009700771</c:v>
                </c:pt>
                <c:pt idx="369">
                  <c:v>0.18405807365448146</c:v>
                </c:pt>
                <c:pt idx="370">
                  <c:v>0.18472389295299907</c:v>
                </c:pt>
                <c:pt idx="371">
                  <c:v>0.18538982779752944</c:v>
                </c:pt>
                <c:pt idx="372">
                  <c:v>0.18605587799344603</c:v>
                </c:pt>
                <c:pt idx="373">
                  <c:v>0.18672204334652487</c:v>
                </c:pt>
                <c:pt idx="374">
                  <c:v>0.18738832366294478</c:v>
                </c:pt>
                <c:pt idx="375">
                  <c:v>0.18805471874928603</c:v>
                </c:pt>
                <c:pt idx="376">
                  <c:v>0.18872122841252925</c:v>
                </c:pt>
                <c:pt idx="377">
                  <c:v>0.18938785246005407</c:v>
                </c:pt>
                <c:pt idx="378">
                  <c:v>0.19005459069963915</c:v>
                </c:pt>
                <c:pt idx="379">
                  <c:v>0.19072144293946103</c:v>
                </c:pt>
                <c:pt idx="380">
                  <c:v>0.1913884089880924</c:v>
                </c:pt>
                <c:pt idx="381">
                  <c:v>0.19205548865450228</c:v>
                </c:pt>
                <c:pt idx="382">
                  <c:v>0.19272268174805407</c:v>
                </c:pt>
                <c:pt idx="383">
                  <c:v>0.19338998807850571</c:v>
                </c:pt>
                <c:pt idx="384">
                  <c:v>0.1940574074560073</c:v>
                </c:pt>
                <c:pt idx="385">
                  <c:v>0.19472493969110172</c:v>
                </c:pt>
                <c:pt idx="386">
                  <c:v>0.19539258459472308</c:v>
                </c:pt>
                <c:pt idx="387">
                  <c:v>0.19606034197819522</c:v>
                </c:pt>
                <c:pt idx="388">
                  <c:v>0.19672821165323162</c:v>
                </c:pt>
                <c:pt idx="389">
                  <c:v>0.1973961934319346</c:v>
                </c:pt>
                <c:pt idx="390">
                  <c:v>0.19806428712679347</c:v>
                </c:pt>
                <c:pt idx="391">
                  <c:v>0.19873249255068415</c:v>
                </c:pt>
                <c:pt idx="392">
                  <c:v>0.19940080951686912</c:v>
                </c:pt>
                <c:pt idx="393">
                  <c:v>0.20006923783899411</c:v>
                </c:pt>
                <c:pt idx="394">
                  <c:v>0.20073777733109122</c:v>
                </c:pt>
                <c:pt idx="395">
                  <c:v>0.2014064278075729</c:v>
                </c:pt>
                <c:pt idx="396">
                  <c:v>0.2020751890832353</c:v>
                </c:pt>
                <c:pt idx="397">
                  <c:v>0.20274406097325626</c:v>
                </c:pt>
                <c:pt idx="398">
                  <c:v>0.20341304329319243</c:v>
                </c:pt>
                <c:pt idx="399">
                  <c:v>0.20408213585898149</c:v>
                </c:pt>
                <c:pt idx="400">
                  <c:v>0.20475133848693838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32-43E7-A9F4-C49FCFB8D4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284831"/>
        <c:axId val="458274431"/>
      </c:scatterChart>
      <c:valAx>
        <c:axId val="458284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274431"/>
        <c:crosses val="autoZero"/>
        <c:crossBetween val="midCat"/>
      </c:valAx>
      <c:valAx>
        <c:axId val="458274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2848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Optimal!$F$1</c:f>
              <c:strCache>
                <c:ptCount val="1"/>
                <c:pt idx="0">
                  <c:v>pf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Optimal!$D$2:$D$402</c:f>
              <c:numCache>
                <c:formatCode>0.00E+00</c:formatCode>
                <c:ptCount val="401"/>
                <c:pt idx="0">
                  <c:v>-2000000</c:v>
                </c:pt>
                <c:pt idx="1">
                  <c:v>-1990000</c:v>
                </c:pt>
                <c:pt idx="2">
                  <c:v>-1980000</c:v>
                </c:pt>
                <c:pt idx="3">
                  <c:v>-1970000</c:v>
                </c:pt>
                <c:pt idx="4">
                  <c:v>-1960000</c:v>
                </c:pt>
                <c:pt idx="5">
                  <c:v>-1950000</c:v>
                </c:pt>
                <c:pt idx="6">
                  <c:v>-1940000</c:v>
                </c:pt>
                <c:pt idx="7">
                  <c:v>-1930000</c:v>
                </c:pt>
                <c:pt idx="8">
                  <c:v>-1920000</c:v>
                </c:pt>
                <c:pt idx="9">
                  <c:v>-1910000</c:v>
                </c:pt>
                <c:pt idx="10">
                  <c:v>-1900000</c:v>
                </c:pt>
                <c:pt idx="11">
                  <c:v>-1890000</c:v>
                </c:pt>
                <c:pt idx="12">
                  <c:v>-1880000</c:v>
                </c:pt>
                <c:pt idx="13">
                  <c:v>-1870000</c:v>
                </c:pt>
                <c:pt idx="14">
                  <c:v>-1860000</c:v>
                </c:pt>
                <c:pt idx="15">
                  <c:v>-1850000</c:v>
                </c:pt>
                <c:pt idx="16">
                  <c:v>-1840000</c:v>
                </c:pt>
                <c:pt idx="17">
                  <c:v>-1830000</c:v>
                </c:pt>
                <c:pt idx="18">
                  <c:v>-1820000</c:v>
                </c:pt>
                <c:pt idx="19">
                  <c:v>-1810000</c:v>
                </c:pt>
                <c:pt idx="20">
                  <c:v>-1800000</c:v>
                </c:pt>
                <c:pt idx="21">
                  <c:v>-1790000</c:v>
                </c:pt>
                <c:pt idx="22">
                  <c:v>-1780000</c:v>
                </c:pt>
                <c:pt idx="23">
                  <c:v>-1770000</c:v>
                </c:pt>
                <c:pt idx="24">
                  <c:v>-1760000</c:v>
                </c:pt>
                <c:pt idx="25">
                  <c:v>-1750000</c:v>
                </c:pt>
                <c:pt idx="26">
                  <c:v>-1740000</c:v>
                </c:pt>
                <c:pt idx="27">
                  <c:v>-1730000</c:v>
                </c:pt>
                <c:pt idx="28">
                  <c:v>-1720000</c:v>
                </c:pt>
                <c:pt idx="29">
                  <c:v>-1710000</c:v>
                </c:pt>
                <c:pt idx="30">
                  <c:v>-1700000</c:v>
                </c:pt>
                <c:pt idx="31">
                  <c:v>-1690000</c:v>
                </c:pt>
                <c:pt idx="32">
                  <c:v>-1680000</c:v>
                </c:pt>
                <c:pt idx="33">
                  <c:v>-1670000</c:v>
                </c:pt>
                <c:pt idx="34">
                  <c:v>-1660000</c:v>
                </c:pt>
                <c:pt idx="35">
                  <c:v>-1650000</c:v>
                </c:pt>
                <c:pt idx="36">
                  <c:v>-1640000</c:v>
                </c:pt>
                <c:pt idx="37">
                  <c:v>-1630000</c:v>
                </c:pt>
                <c:pt idx="38">
                  <c:v>-1620000</c:v>
                </c:pt>
                <c:pt idx="39">
                  <c:v>-1610000</c:v>
                </c:pt>
                <c:pt idx="40">
                  <c:v>-1600000</c:v>
                </c:pt>
                <c:pt idx="41">
                  <c:v>-1590000</c:v>
                </c:pt>
                <c:pt idx="42">
                  <c:v>-1580000</c:v>
                </c:pt>
                <c:pt idx="43">
                  <c:v>-1570000</c:v>
                </c:pt>
                <c:pt idx="44">
                  <c:v>-1560000</c:v>
                </c:pt>
                <c:pt idx="45">
                  <c:v>-1550000</c:v>
                </c:pt>
                <c:pt idx="46">
                  <c:v>-1540000</c:v>
                </c:pt>
                <c:pt idx="47">
                  <c:v>-1530000</c:v>
                </c:pt>
                <c:pt idx="48">
                  <c:v>-1520000</c:v>
                </c:pt>
                <c:pt idx="49">
                  <c:v>-1510000</c:v>
                </c:pt>
                <c:pt idx="50">
                  <c:v>-1500000</c:v>
                </c:pt>
                <c:pt idx="51">
                  <c:v>-1490000</c:v>
                </c:pt>
                <c:pt idx="52">
                  <c:v>-1480000</c:v>
                </c:pt>
                <c:pt idx="53">
                  <c:v>-1470000</c:v>
                </c:pt>
                <c:pt idx="54">
                  <c:v>-1460000</c:v>
                </c:pt>
                <c:pt idx="55">
                  <c:v>-1450000</c:v>
                </c:pt>
                <c:pt idx="56">
                  <c:v>-1440000</c:v>
                </c:pt>
                <c:pt idx="57">
                  <c:v>-1430000</c:v>
                </c:pt>
                <c:pt idx="58">
                  <c:v>-1420000</c:v>
                </c:pt>
                <c:pt idx="59">
                  <c:v>-1410000</c:v>
                </c:pt>
                <c:pt idx="60">
                  <c:v>-1400000</c:v>
                </c:pt>
                <c:pt idx="61">
                  <c:v>-1390000</c:v>
                </c:pt>
                <c:pt idx="62">
                  <c:v>-1380000</c:v>
                </c:pt>
                <c:pt idx="63">
                  <c:v>-1370000</c:v>
                </c:pt>
                <c:pt idx="64">
                  <c:v>-1360000</c:v>
                </c:pt>
                <c:pt idx="65">
                  <c:v>-1350000</c:v>
                </c:pt>
                <c:pt idx="66">
                  <c:v>-1340000</c:v>
                </c:pt>
                <c:pt idx="67">
                  <c:v>-1330000</c:v>
                </c:pt>
                <c:pt idx="68">
                  <c:v>-1320000</c:v>
                </c:pt>
                <c:pt idx="69">
                  <c:v>-1310000</c:v>
                </c:pt>
                <c:pt idx="70">
                  <c:v>-1300000</c:v>
                </c:pt>
                <c:pt idx="71">
                  <c:v>-1290000</c:v>
                </c:pt>
                <c:pt idx="72">
                  <c:v>-1280000</c:v>
                </c:pt>
                <c:pt idx="73">
                  <c:v>-1270000</c:v>
                </c:pt>
                <c:pt idx="74">
                  <c:v>-1260000</c:v>
                </c:pt>
                <c:pt idx="75">
                  <c:v>-1250000</c:v>
                </c:pt>
                <c:pt idx="76">
                  <c:v>-1240000</c:v>
                </c:pt>
                <c:pt idx="77">
                  <c:v>-1230000</c:v>
                </c:pt>
                <c:pt idx="78">
                  <c:v>-1220000</c:v>
                </c:pt>
                <c:pt idx="79">
                  <c:v>-1210000</c:v>
                </c:pt>
                <c:pt idx="80">
                  <c:v>-1200000</c:v>
                </c:pt>
                <c:pt idx="81">
                  <c:v>-1190000</c:v>
                </c:pt>
                <c:pt idx="82">
                  <c:v>-1180000</c:v>
                </c:pt>
                <c:pt idx="83">
                  <c:v>-1170000</c:v>
                </c:pt>
                <c:pt idx="84">
                  <c:v>-1160000</c:v>
                </c:pt>
                <c:pt idx="85">
                  <c:v>-1150000</c:v>
                </c:pt>
                <c:pt idx="86">
                  <c:v>-1140000</c:v>
                </c:pt>
                <c:pt idx="87">
                  <c:v>-1130000</c:v>
                </c:pt>
                <c:pt idx="88">
                  <c:v>-1120000</c:v>
                </c:pt>
                <c:pt idx="89">
                  <c:v>-1110000</c:v>
                </c:pt>
                <c:pt idx="90">
                  <c:v>-1100000</c:v>
                </c:pt>
                <c:pt idx="91">
                  <c:v>-1090000</c:v>
                </c:pt>
                <c:pt idx="92">
                  <c:v>-1080000</c:v>
                </c:pt>
                <c:pt idx="93">
                  <c:v>-1070000</c:v>
                </c:pt>
                <c:pt idx="94">
                  <c:v>-1060000</c:v>
                </c:pt>
                <c:pt idx="95">
                  <c:v>-1050000</c:v>
                </c:pt>
                <c:pt idx="96">
                  <c:v>-1040000</c:v>
                </c:pt>
                <c:pt idx="97">
                  <c:v>-1030000</c:v>
                </c:pt>
                <c:pt idx="98">
                  <c:v>-1020000</c:v>
                </c:pt>
                <c:pt idx="99">
                  <c:v>-1010000</c:v>
                </c:pt>
                <c:pt idx="100">
                  <c:v>-1000000</c:v>
                </c:pt>
                <c:pt idx="101">
                  <c:v>-990000</c:v>
                </c:pt>
                <c:pt idx="102">
                  <c:v>-980000</c:v>
                </c:pt>
                <c:pt idx="103">
                  <c:v>-970000</c:v>
                </c:pt>
                <c:pt idx="104">
                  <c:v>-960000</c:v>
                </c:pt>
                <c:pt idx="105">
                  <c:v>-950000</c:v>
                </c:pt>
                <c:pt idx="106">
                  <c:v>-940000</c:v>
                </c:pt>
                <c:pt idx="107">
                  <c:v>-930000</c:v>
                </c:pt>
                <c:pt idx="108">
                  <c:v>-920000</c:v>
                </c:pt>
                <c:pt idx="109">
                  <c:v>-910000</c:v>
                </c:pt>
                <c:pt idx="110">
                  <c:v>-900000</c:v>
                </c:pt>
                <c:pt idx="111">
                  <c:v>-890000</c:v>
                </c:pt>
                <c:pt idx="112">
                  <c:v>-880000</c:v>
                </c:pt>
                <c:pt idx="113">
                  <c:v>-870000</c:v>
                </c:pt>
                <c:pt idx="114">
                  <c:v>-860000</c:v>
                </c:pt>
                <c:pt idx="115">
                  <c:v>-850000</c:v>
                </c:pt>
                <c:pt idx="116">
                  <c:v>-840000</c:v>
                </c:pt>
                <c:pt idx="117">
                  <c:v>-830000</c:v>
                </c:pt>
                <c:pt idx="118">
                  <c:v>-820000</c:v>
                </c:pt>
                <c:pt idx="119">
                  <c:v>-810000</c:v>
                </c:pt>
                <c:pt idx="120">
                  <c:v>-800000</c:v>
                </c:pt>
                <c:pt idx="121">
                  <c:v>-790000</c:v>
                </c:pt>
                <c:pt idx="122">
                  <c:v>-780000</c:v>
                </c:pt>
                <c:pt idx="123">
                  <c:v>-770000</c:v>
                </c:pt>
                <c:pt idx="124">
                  <c:v>-760000</c:v>
                </c:pt>
                <c:pt idx="125">
                  <c:v>-750000</c:v>
                </c:pt>
                <c:pt idx="126">
                  <c:v>-740000</c:v>
                </c:pt>
                <c:pt idx="127">
                  <c:v>-730000</c:v>
                </c:pt>
                <c:pt idx="128">
                  <c:v>-720000</c:v>
                </c:pt>
                <c:pt idx="129">
                  <c:v>-710000</c:v>
                </c:pt>
                <c:pt idx="130">
                  <c:v>-700000</c:v>
                </c:pt>
                <c:pt idx="131">
                  <c:v>-690000</c:v>
                </c:pt>
                <c:pt idx="132">
                  <c:v>-680000</c:v>
                </c:pt>
                <c:pt idx="133">
                  <c:v>-670000</c:v>
                </c:pt>
                <c:pt idx="134">
                  <c:v>-660000</c:v>
                </c:pt>
                <c:pt idx="135">
                  <c:v>-650000</c:v>
                </c:pt>
                <c:pt idx="136">
                  <c:v>-640000</c:v>
                </c:pt>
                <c:pt idx="137">
                  <c:v>-630000</c:v>
                </c:pt>
                <c:pt idx="138">
                  <c:v>-620000</c:v>
                </c:pt>
                <c:pt idx="139">
                  <c:v>-610000</c:v>
                </c:pt>
                <c:pt idx="140">
                  <c:v>-600000</c:v>
                </c:pt>
                <c:pt idx="141">
                  <c:v>-590000</c:v>
                </c:pt>
                <c:pt idx="142">
                  <c:v>-580000</c:v>
                </c:pt>
                <c:pt idx="143">
                  <c:v>-570000</c:v>
                </c:pt>
                <c:pt idx="144">
                  <c:v>-560000</c:v>
                </c:pt>
                <c:pt idx="145">
                  <c:v>-550000</c:v>
                </c:pt>
                <c:pt idx="146">
                  <c:v>-540000</c:v>
                </c:pt>
                <c:pt idx="147">
                  <c:v>-530000</c:v>
                </c:pt>
                <c:pt idx="148">
                  <c:v>-520000</c:v>
                </c:pt>
                <c:pt idx="149">
                  <c:v>-510000</c:v>
                </c:pt>
                <c:pt idx="150">
                  <c:v>-500000</c:v>
                </c:pt>
                <c:pt idx="151">
                  <c:v>-490000</c:v>
                </c:pt>
                <c:pt idx="152">
                  <c:v>-480000</c:v>
                </c:pt>
                <c:pt idx="153">
                  <c:v>-470000</c:v>
                </c:pt>
                <c:pt idx="154">
                  <c:v>-460000</c:v>
                </c:pt>
                <c:pt idx="155">
                  <c:v>-450000</c:v>
                </c:pt>
                <c:pt idx="156">
                  <c:v>-440000</c:v>
                </c:pt>
                <c:pt idx="157">
                  <c:v>-430000</c:v>
                </c:pt>
                <c:pt idx="158">
                  <c:v>-420000</c:v>
                </c:pt>
                <c:pt idx="159">
                  <c:v>-410000</c:v>
                </c:pt>
                <c:pt idx="160">
                  <c:v>-400000</c:v>
                </c:pt>
                <c:pt idx="161">
                  <c:v>-390000</c:v>
                </c:pt>
                <c:pt idx="162">
                  <c:v>-380000</c:v>
                </c:pt>
                <c:pt idx="163">
                  <c:v>-370000</c:v>
                </c:pt>
                <c:pt idx="164">
                  <c:v>-360000</c:v>
                </c:pt>
                <c:pt idx="165">
                  <c:v>-350000</c:v>
                </c:pt>
                <c:pt idx="166">
                  <c:v>-340000</c:v>
                </c:pt>
                <c:pt idx="167">
                  <c:v>-330000</c:v>
                </c:pt>
                <c:pt idx="168">
                  <c:v>-320000</c:v>
                </c:pt>
                <c:pt idx="169">
                  <c:v>-310000</c:v>
                </c:pt>
                <c:pt idx="170">
                  <c:v>-300000</c:v>
                </c:pt>
                <c:pt idx="171">
                  <c:v>-290000</c:v>
                </c:pt>
                <c:pt idx="172">
                  <c:v>-280000</c:v>
                </c:pt>
                <c:pt idx="173">
                  <c:v>-270000</c:v>
                </c:pt>
                <c:pt idx="174">
                  <c:v>-260000</c:v>
                </c:pt>
                <c:pt idx="175">
                  <c:v>-250000</c:v>
                </c:pt>
                <c:pt idx="176">
                  <c:v>-240000</c:v>
                </c:pt>
                <c:pt idx="177">
                  <c:v>-230000</c:v>
                </c:pt>
                <c:pt idx="178">
                  <c:v>-220000</c:v>
                </c:pt>
                <c:pt idx="179">
                  <c:v>-210000</c:v>
                </c:pt>
                <c:pt idx="180">
                  <c:v>-200000</c:v>
                </c:pt>
                <c:pt idx="181">
                  <c:v>-190000</c:v>
                </c:pt>
                <c:pt idx="182">
                  <c:v>-180000</c:v>
                </c:pt>
                <c:pt idx="183">
                  <c:v>-170000</c:v>
                </c:pt>
                <c:pt idx="184">
                  <c:v>-160000</c:v>
                </c:pt>
                <c:pt idx="185">
                  <c:v>-150000</c:v>
                </c:pt>
                <c:pt idx="186">
                  <c:v>-140000</c:v>
                </c:pt>
                <c:pt idx="187">
                  <c:v>-130000</c:v>
                </c:pt>
                <c:pt idx="188">
                  <c:v>-120000</c:v>
                </c:pt>
                <c:pt idx="189">
                  <c:v>-110000</c:v>
                </c:pt>
                <c:pt idx="190">
                  <c:v>-100000</c:v>
                </c:pt>
                <c:pt idx="191">
                  <c:v>-90000</c:v>
                </c:pt>
                <c:pt idx="192">
                  <c:v>-80000</c:v>
                </c:pt>
                <c:pt idx="193">
                  <c:v>-70000</c:v>
                </c:pt>
                <c:pt idx="194">
                  <c:v>-60000</c:v>
                </c:pt>
                <c:pt idx="195">
                  <c:v>-50000</c:v>
                </c:pt>
                <c:pt idx="196">
                  <c:v>-40000</c:v>
                </c:pt>
                <c:pt idx="197">
                  <c:v>-30000</c:v>
                </c:pt>
                <c:pt idx="198">
                  <c:v>-20000</c:v>
                </c:pt>
                <c:pt idx="199">
                  <c:v>-10000</c:v>
                </c:pt>
                <c:pt idx="200">
                  <c:v>0</c:v>
                </c:pt>
                <c:pt idx="201">
                  <c:v>10000</c:v>
                </c:pt>
                <c:pt idx="202">
                  <c:v>20000</c:v>
                </c:pt>
                <c:pt idx="203">
                  <c:v>30000</c:v>
                </c:pt>
                <c:pt idx="204">
                  <c:v>40000</c:v>
                </c:pt>
                <c:pt idx="205">
                  <c:v>50000</c:v>
                </c:pt>
                <c:pt idx="206">
                  <c:v>60000</c:v>
                </c:pt>
                <c:pt idx="207">
                  <c:v>70000</c:v>
                </c:pt>
                <c:pt idx="208">
                  <c:v>80000</c:v>
                </c:pt>
                <c:pt idx="209">
                  <c:v>90000</c:v>
                </c:pt>
                <c:pt idx="210">
                  <c:v>100000</c:v>
                </c:pt>
                <c:pt idx="211">
                  <c:v>110000</c:v>
                </c:pt>
                <c:pt idx="212">
                  <c:v>120000</c:v>
                </c:pt>
                <c:pt idx="213">
                  <c:v>130000</c:v>
                </c:pt>
                <c:pt idx="214">
                  <c:v>140000</c:v>
                </c:pt>
                <c:pt idx="215">
                  <c:v>150000</c:v>
                </c:pt>
                <c:pt idx="216">
                  <c:v>160000</c:v>
                </c:pt>
                <c:pt idx="217">
                  <c:v>170000</c:v>
                </c:pt>
                <c:pt idx="218">
                  <c:v>180000</c:v>
                </c:pt>
                <c:pt idx="219">
                  <c:v>190000</c:v>
                </c:pt>
                <c:pt idx="220">
                  <c:v>200000</c:v>
                </c:pt>
                <c:pt idx="221">
                  <c:v>210000</c:v>
                </c:pt>
                <c:pt idx="222">
                  <c:v>220000</c:v>
                </c:pt>
                <c:pt idx="223">
                  <c:v>230000</c:v>
                </c:pt>
                <c:pt idx="224">
                  <c:v>240000</c:v>
                </c:pt>
                <c:pt idx="225">
                  <c:v>250000</c:v>
                </c:pt>
                <c:pt idx="226">
                  <c:v>260000</c:v>
                </c:pt>
                <c:pt idx="227">
                  <c:v>270000</c:v>
                </c:pt>
                <c:pt idx="228">
                  <c:v>280000</c:v>
                </c:pt>
                <c:pt idx="229">
                  <c:v>290000</c:v>
                </c:pt>
                <c:pt idx="230">
                  <c:v>300000</c:v>
                </c:pt>
                <c:pt idx="231">
                  <c:v>310000</c:v>
                </c:pt>
                <c:pt idx="232">
                  <c:v>320000</c:v>
                </c:pt>
                <c:pt idx="233">
                  <c:v>330000</c:v>
                </c:pt>
                <c:pt idx="234">
                  <c:v>340000</c:v>
                </c:pt>
                <c:pt idx="235">
                  <c:v>350000</c:v>
                </c:pt>
                <c:pt idx="236">
                  <c:v>360000</c:v>
                </c:pt>
                <c:pt idx="237">
                  <c:v>370000</c:v>
                </c:pt>
                <c:pt idx="238">
                  <c:v>380000</c:v>
                </c:pt>
                <c:pt idx="239">
                  <c:v>390000</c:v>
                </c:pt>
                <c:pt idx="240">
                  <c:v>400000</c:v>
                </c:pt>
                <c:pt idx="241">
                  <c:v>410000</c:v>
                </c:pt>
                <c:pt idx="242">
                  <c:v>420000</c:v>
                </c:pt>
                <c:pt idx="243">
                  <c:v>430000</c:v>
                </c:pt>
                <c:pt idx="244">
                  <c:v>440000</c:v>
                </c:pt>
                <c:pt idx="245">
                  <c:v>450000</c:v>
                </c:pt>
                <c:pt idx="246">
                  <c:v>460000</c:v>
                </c:pt>
                <c:pt idx="247">
                  <c:v>470000</c:v>
                </c:pt>
                <c:pt idx="248">
                  <c:v>480000</c:v>
                </c:pt>
                <c:pt idx="249">
                  <c:v>490000</c:v>
                </c:pt>
                <c:pt idx="250">
                  <c:v>500000</c:v>
                </c:pt>
                <c:pt idx="251">
                  <c:v>510000</c:v>
                </c:pt>
                <c:pt idx="252">
                  <c:v>520000</c:v>
                </c:pt>
                <c:pt idx="253">
                  <c:v>530000</c:v>
                </c:pt>
                <c:pt idx="254">
                  <c:v>540000</c:v>
                </c:pt>
                <c:pt idx="255">
                  <c:v>550000</c:v>
                </c:pt>
                <c:pt idx="256">
                  <c:v>560000</c:v>
                </c:pt>
                <c:pt idx="257">
                  <c:v>570000</c:v>
                </c:pt>
                <c:pt idx="258">
                  <c:v>580000</c:v>
                </c:pt>
                <c:pt idx="259">
                  <c:v>590000</c:v>
                </c:pt>
                <c:pt idx="260">
                  <c:v>600000</c:v>
                </c:pt>
                <c:pt idx="261">
                  <c:v>610000</c:v>
                </c:pt>
                <c:pt idx="262">
                  <c:v>620000</c:v>
                </c:pt>
                <c:pt idx="263">
                  <c:v>630000</c:v>
                </c:pt>
                <c:pt idx="264">
                  <c:v>640000</c:v>
                </c:pt>
                <c:pt idx="265">
                  <c:v>650000</c:v>
                </c:pt>
                <c:pt idx="266">
                  <c:v>660000</c:v>
                </c:pt>
                <c:pt idx="267">
                  <c:v>670000</c:v>
                </c:pt>
                <c:pt idx="268">
                  <c:v>680000</c:v>
                </c:pt>
                <c:pt idx="269">
                  <c:v>690000</c:v>
                </c:pt>
                <c:pt idx="270">
                  <c:v>700000</c:v>
                </c:pt>
                <c:pt idx="271">
                  <c:v>710000</c:v>
                </c:pt>
                <c:pt idx="272">
                  <c:v>720000</c:v>
                </c:pt>
                <c:pt idx="273">
                  <c:v>730000</c:v>
                </c:pt>
                <c:pt idx="274">
                  <c:v>740000</c:v>
                </c:pt>
                <c:pt idx="275">
                  <c:v>750000</c:v>
                </c:pt>
                <c:pt idx="276">
                  <c:v>760000</c:v>
                </c:pt>
                <c:pt idx="277">
                  <c:v>770000</c:v>
                </c:pt>
                <c:pt idx="278">
                  <c:v>780000</c:v>
                </c:pt>
                <c:pt idx="279">
                  <c:v>790000</c:v>
                </c:pt>
                <c:pt idx="280">
                  <c:v>800000</c:v>
                </c:pt>
                <c:pt idx="281">
                  <c:v>810000</c:v>
                </c:pt>
                <c:pt idx="282">
                  <c:v>820000</c:v>
                </c:pt>
                <c:pt idx="283">
                  <c:v>830000</c:v>
                </c:pt>
                <c:pt idx="284">
                  <c:v>840000</c:v>
                </c:pt>
                <c:pt idx="285">
                  <c:v>850000</c:v>
                </c:pt>
                <c:pt idx="286">
                  <c:v>860000</c:v>
                </c:pt>
                <c:pt idx="287">
                  <c:v>870000</c:v>
                </c:pt>
                <c:pt idx="288">
                  <c:v>880000</c:v>
                </c:pt>
                <c:pt idx="289">
                  <c:v>890000</c:v>
                </c:pt>
                <c:pt idx="290">
                  <c:v>900000</c:v>
                </c:pt>
                <c:pt idx="291">
                  <c:v>910000</c:v>
                </c:pt>
                <c:pt idx="292">
                  <c:v>920000</c:v>
                </c:pt>
                <c:pt idx="293">
                  <c:v>930000</c:v>
                </c:pt>
                <c:pt idx="294">
                  <c:v>940000</c:v>
                </c:pt>
                <c:pt idx="295">
                  <c:v>950000</c:v>
                </c:pt>
                <c:pt idx="296">
                  <c:v>960000</c:v>
                </c:pt>
                <c:pt idx="297">
                  <c:v>970000</c:v>
                </c:pt>
                <c:pt idx="298">
                  <c:v>980000</c:v>
                </c:pt>
                <c:pt idx="299">
                  <c:v>990000</c:v>
                </c:pt>
                <c:pt idx="300">
                  <c:v>1000000</c:v>
                </c:pt>
                <c:pt idx="301">
                  <c:v>1010000</c:v>
                </c:pt>
                <c:pt idx="302">
                  <c:v>1020000</c:v>
                </c:pt>
                <c:pt idx="303">
                  <c:v>1030000</c:v>
                </c:pt>
                <c:pt idx="304">
                  <c:v>1040000</c:v>
                </c:pt>
                <c:pt idx="305">
                  <c:v>1050000</c:v>
                </c:pt>
                <c:pt idx="306">
                  <c:v>1060000</c:v>
                </c:pt>
                <c:pt idx="307">
                  <c:v>1070000</c:v>
                </c:pt>
                <c:pt idx="308">
                  <c:v>1080000</c:v>
                </c:pt>
                <c:pt idx="309">
                  <c:v>1090000</c:v>
                </c:pt>
                <c:pt idx="310">
                  <c:v>1100000</c:v>
                </c:pt>
                <c:pt idx="311">
                  <c:v>1110000</c:v>
                </c:pt>
                <c:pt idx="312">
                  <c:v>1120000</c:v>
                </c:pt>
                <c:pt idx="313">
                  <c:v>1130000</c:v>
                </c:pt>
                <c:pt idx="314">
                  <c:v>1140000</c:v>
                </c:pt>
                <c:pt idx="315">
                  <c:v>1150000</c:v>
                </c:pt>
                <c:pt idx="316">
                  <c:v>1160000</c:v>
                </c:pt>
                <c:pt idx="317">
                  <c:v>1170000</c:v>
                </c:pt>
                <c:pt idx="318">
                  <c:v>1180000</c:v>
                </c:pt>
                <c:pt idx="319">
                  <c:v>1190000</c:v>
                </c:pt>
                <c:pt idx="320">
                  <c:v>1200000</c:v>
                </c:pt>
                <c:pt idx="321">
                  <c:v>1210000</c:v>
                </c:pt>
                <c:pt idx="322">
                  <c:v>1220000</c:v>
                </c:pt>
                <c:pt idx="323">
                  <c:v>1230000</c:v>
                </c:pt>
                <c:pt idx="324">
                  <c:v>1240000</c:v>
                </c:pt>
                <c:pt idx="325">
                  <c:v>1250000</c:v>
                </c:pt>
                <c:pt idx="326">
                  <c:v>1260000</c:v>
                </c:pt>
                <c:pt idx="327">
                  <c:v>1270000</c:v>
                </c:pt>
                <c:pt idx="328">
                  <c:v>1280000</c:v>
                </c:pt>
                <c:pt idx="329">
                  <c:v>1290000</c:v>
                </c:pt>
                <c:pt idx="330">
                  <c:v>1300000</c:v>
                </c:pt>
                <c:pt idx="331">
                  <c:v>1310000</c:v>
                </c:pt>
                <c:pt idx="332">
                  <c:v>1320000</c:v>
                </c:pt>
                <c:pt idx="333">
                  <c:v>1330000</c:v>
                </c:pt>
                <c:pt idx="334">
                  <c:v>1340000</c:v>
                </c:pt>
                <c:pt idx="335">
                  <c:v>1350000</c:v>
                </c:pt>
                <c:pt idx="336">
                  <c:v>1360000</c:v>
                </c:pt>
                <c:pt idx="337">
                  <c:v>1370000</c:v>
                </c:pt>
                <c:pt idx="338">
                  <c:v>1380000</c:v>
                </c:pt>
                <c:pt idx="339">
                  <c:v>1390000</c:v>
                </c:pt>
                <c:pt idx="340">
                  <c:v>1400000</c:v>
                </c:pt>
                <c:pt idx="341">
                  <c:v>1410000</c:v>
                </c:pt>
                <c:pt idx="342">
                  <c:v>1420000</c:v>
                </c:pt>
                <c:pt idx="343">
                  <c:v>1430000</c:v>
                </c:pt>
                <c:pt idx="344">
                  <c:v>1440000</c:v>
                </c:pt>
                <c:pt idx="345">
                  <c:v>1450000</c:v>
                </c:pt>
                <c:pt idx="346">
                  <c:v>1460000</c:v>
                </c:pt>
                <c:pt idx="347">
                  <c:v>1470000</c:v>
                </c:pt>
                <c:pt idx="348">
                  <c:v>1480000</c:v>
                </c:pt>
                <c:pt idx="349">
                  <c:v>1490000</c:v>
                </c:pt>
                <c:pt idx="350">
                  <c:v>1500000</c:v>
                </c:pt>
                <c:pt idx="351">
                  <c:v>1510000</c:v>
                </c:pt>
                <c:pt idx="352">
                  <c:v>1520000</c:v>
                </c:pt>
                <c:pt idx="353">
                  <c:v>1530000</c:v>
                </c:pt>
                <c:pt idx="354">
                  <c:v>1540000</c:v>
                </c:pt>
                <c:pt idx="355">
                  <c:v>1550000</c:v>
                </c:pt>
                <c:pt idx="356">
                  <c:v>1560000</c:v>
                </c:pt>
                <c:pt idx="357">
                  <c:v>1570000</c:v>
                </c:pt>
                <c:pt idx="358">
                  <c:v>1580000</c:v>
                </c:pt>
                <c:pt idx="359">
                  <c:v>1590000</c:v>
                </c:pt>
                <c:pt idx="360">
                  <c:v>1600000</c:v>
                </c:pt>
                <c:pt idx="361">
                  <c:v>1610000</c:v>
                </c:pt>
                <c:pt idx="362">
                  <c:v>1620000</c:v>
                </c:pt>
                <c:pt idx="363">
                  <c:v>1630000</c:v>
                </c:pt>
                <c:pt idx="364">
                  <c:v>1640000</c:v>
                </c:pt>
                <c:pt idx="365">
                  <c:v>1650000</c:v>
                </c:pt>
                <c:pt idx="366">
                  <c:v>1660000</c:v>
                </c:pt>
                <c:pt idx="367">
                  <c:v>1670000</c:v>
                </c:pt>
                <c:pt idx="368">
                  <c:v>1680000</c:v>
                </c:pt>
                <c:pt idx="369">
                  <c:v>1690000</c:v>
                </c:pt>
                <c:pt idx="370">
                  <c:v>1700000</c:v>
                </c:pt>
                <c:pt idx="371">
                  <c:v>1710000</c:v>
                </c:pt>
                <c:pt idx="372">
                  <c:v>1720000</c:v>
                </c:pt>
                <c:pt idx="373">
                  <c:v>1730000</c:v>
                </c:pt>
                <c:pt idx="374">
                  <c:v>1740000</c:v>
                </c:pt>
                <c:pt idx="375">
                  <c:v>1750000</c:v>
                </c:pt>
                <c:pt idx="376">
                  <c:v>1760000</c:v>
                </c:pt>
                <c:pt idx="377">
                  <c:v>1770000</c:v>
                </c:pt>
                <c:pt idx="378">
                  <c:v>1780000</c:v>
                </c:pt>
                <c:pt idx="379">
                  <c:v>1790000</c:v>
                </c:pt>
                <c:pt idx="380">
                  <c:v>1800000</c:v>
                </c:pt>
                <c:pt idx="381">
                  <c:v>1810000</c:v>
                </c:pt>
                <c:pt idx="382">
                  <c:v>1820000</c:v>
                </c:pt>
                <c:pt idx="383">
                  <c:v>1830000</c:v>
                </c:pt>
                <c:pt idx="384">
                  <c:v>1840000</c:v>
                </c:pt>
                <c:pt idx="385">
                  <c:v>1850000</c:v>
                </c:pt>
                <c:pt idx="386">
                  <c:v>1860000</c:v>
                </c:pt>
                <c:pt idx="387">
                  <c:v>1870000</c:v>
                </c:pt>
                <c:pt idx="388">
                  <c:v>1880000</c:v>
                </c:pt>
                <c:pt idx="389">
                  <c:v>1890000</c:v>
                </c:pt>
                <c:pt idx="390">
                  <c:v>1900000</c:v>
                </c:pt>
                <c:pt idx="391">
                  <c:v>1910000</c:v>
                </c:pt>
                <c:pt idx="392">
                  <c:v>1920000</c:v>
                </c:pt>
                <c:pt idx="393">
                  <c:v>1930000</c:v>
                </c:pt>
                <c:pt idx="394">
                  <c:v>1940000</c:v>
                </c:pt>
                <c:pt idx="395">
                  <c:v>1950000</c:v>
                </c:pt>
                <c:pt idx="396">
                  <c:v>1960000</c:v>
                </c:pt>
                <c:pt idx="397">
                  <c:v>1970000</c:v>
                </c:pt>
                <c:pt idx="398">
                  <c:v>1980000</c:v>
                </c:pt>
                <c:pt idx="399">
                  <c:v>1990000</c:v>
                </c:pt>
                <c:pt idx="400">
                  <c:v>2000000</c:v>
                </c:pt>
              </c:numCache>
            </c:numRef>
          </c:xVal>
          <c:yVal>
            <c:numRef>
              <c:f>Optimal!$F$2:$F$402</c:f>
              <c:numCache>
                <c:formatCode>0.0000</c:formatCode>
                <c:ptCount val="401"/>
                <c:pt idx="0">
                  <c:v>0.70710678118654757</c:v>
                </c:pt>
                <c:pt idx="1">
                  <c:v>0.70887675227890179</c:v>
                </c:pt>
                <c:pt idx="2">
                  <c:v>0.71065110901020734</c:v>
                </c:pt>
                <c:pt idx="3">
                  <c:v>0.712429816596864</c:v>
                </c:pt>
                <c:pt idx="4">
                  <c:v>0.71421283914250722</c:v>
                </c:pt>
                <c:pt idx="5">
                  <c:v>0.71600013962004083</c:v>
                </c:pt>
                <c:pt idx="6">
                  <c:v>0.71779167985353431</c:v>
                </c:pt>
                <c:pt idx="7">
                  <c:v>0.7195874204999847</c:v>
                </c:pt>
                <c:pt idx="8">
                  <c:v>0.72138732103095149</c:v>
                </c:pt>
                <c:pt idx="9">
                  <c:v>0.72319133971406457</c:v>
                </c:pt>
                <c:pt idx="10">
                  <c:v>0.72499943359441377</c:v>
                </c:pt>
                <c:pt idx="11">
                  <c:v>0.72681155847582168</c:v>
                </c:pt>
                <c:pt idx="12">
                  <c:v>0.72862766890200725</c:v>
                </c:pt>
                <c:pt idx="13">
                  <c:v>0.73044771813764475</c:v>
                </c:pt>
                <c:pt idx="14">
                  <c:v>0.73227165814932205</c:v>
                </c:pt>
                <c:pt idx="15">
                  <c:v>0.73409943958640766</c:v>
                </c:pt>
                <c:pt idx="16">
                  <c:v>0.73593101176182962</c:v>
                </c:pt>
                <c:pt idx="17">
                  <c:v>0.73776632263277464</c:v>
                </c:pt>
                <c:pt idx="18">
                  <c:v>0.73960531878131319</c:v>
                </c:pt>
                <c:pt idx="19">
                  <c:v>0.74144794539495829</c:v>
                </c:pt>
                <c:pt idx="20">
                  <c:v>0.74329414624716628</c:v>
                </c:pt>
                <c:pt idx="21">
                  <c:v>0.74514386367778529</c:v>
                </c:pt>
                <c:pt idx="22">
                  <c:v>0.74699703857346067</c:v>
                </c:pt>
                <c:pt idx="23">
                  <c:v>0.74885361034800746</c:v>
                </c:pt>
                <c:pt idx="24">
                  <c:v>0.75071351692275534</c:v>
                </c:pt>
                <c:pt idx="25">
                  <c:v>0.75257669470687794</c:v>
                </c:pt>
                <c:pt idx="26">
                  <c:v>0.75444307857771475</c:v>
                </c:pt>
                <c:pt idx="27">
                  <c:v>0.7563126018610965</c:v>
                </c:pt>
                <c:pt idx="28">
                  <c:v>0.75818519631168302</c:v>
                </c:pt>
                <c:pt idx="29">
                  <c:v>0.76006079209332467</c:v>
                </c:pt>
                <c:pt idx="30">
                  <c:v>0.76193931775945933</c:v>
                </c:pt>
                <c:pt idx="31">
                  <c:v>0.76382070023355519</c:v>
                </c:pt>
                <c:pt idx="32">
                  <c:v>0.76570486478961108</c:v>
                </c:pt>
                <c:pt idx="33">
                  <c:v>0.76759173503272804</c:v>
                </c:pt>
                <c:pt idx="34">
                  <c:v>0.76948123287976256</c:v>
                </c:pt>
                <c:pt idx="35">
                  <c:v>0.7713732785400772</c:v>
                </c:pt>
                <c:pt idx="36">
                  <c:v>0.77326779049639849</c:v>
                </c:pt>
                <c:pt idx="37">
                  <c:v>0.7751646854858002</c:v>
                </c:pt>
                <c:pt idx="38">
                  <c:v>0.77706387848082314</c:v>
                </c:pt>
                <c:pt idx="39">
                  <c:v>0.77896528267074683</c:v>
                </c:pt>
                <c:pt idx="40">
                  <c:v>0.78086880944303028</c:v>
                </c:pt>
                <c:pt idx="41">
                  <c:v>0.78277436836493386</c:v>
                </c:pt>
                <c:pt idx="42">
                  <c:v>0.78468186716534216</c:v>
                </c:pt>
                <c:pt idx="43">
                  <c:v>0.78659121171680135</c:v>
                </c:pt>
                <c:pt idx="44">
                  <c:v>0.78850230601779103</c:v>
                </c:pt>
                <c:pt idx="45">
                  <c:v>0.79041505217524377</c:v>
                </c:pt>
                <c:pt idx="46">
                  <c:v>0.79232935038733465</c:v>
                </c:pt>
                <c:pt idx="47">
                  <c:v>0.79424509892655693</c:v>
                </c:pt>
                <c:pt idx="48">
                  <c:v>0.79616219412310241</c:v>
                </c:pt>
                <c:pt idx="49">
                  <c:v>0.79808053034856719</c:v>
                </c:pt>
                <c:pt idx="50">
                  <c:v>0.8</c:v>
                </c:pt>
                <c:pt idx="51">
                  <c:v>0.80192049348431715</c:v>
                </c:pt>
                <c:pt idx="52">
                  <c:v>0.8038418992031009</c:v>
                </c:pt>
                <c:pt idx="53">
                  <c:v>0.8057641035378047</c:v>
                </c:pt>
                <c:pt idx="54">
                  <c:v>0.80768699083538564</c:v>
                </c:pt>
                <c:pt idx="55">
                  <c:v>0.80961044339438759</c:v>
                </c:pt>
                <c:pt idx="56">
                  <c:v>0.81153434145149439</c:v>
                </c:pt>
                <c:pt idx="57">
                  <c:v>0.81345856316858023</c:v>
                </c:pt>
                <c:pt idx="58">
                  <c:v>0.81538298462027692</c:v>
                </c:pt>
                <c:pt idx="59">
                  <c:v>0.81730747978208329</c:v>
                </c:pt>
                <c:pt idx="60">
                  <c:v>0.81923192051904037</c:v>
                </c:pt>
                <c:pt idx="61">
                  <c:v>0.82115617657499851</c:v>
                </c:pt>
                <c:pt idx="62">
                  <c:v>0.82308011556249749</c:v>
                </c:pt>
                <c:pt idx="63">
                  <c:v>0.82500360295328967</c:v>
                </c:pt>
                <c:pt idx="64">
                  <c:v>0.82692650206952811</c:v>
                </c:pt>
                <c:pt idx="65">
                  <c:v>0.82884867407564811</c:v>
                </c:pt>
                <c:pt idx="66">
                  <c:v>0.83076997797096708</c:v>
                </c:pt>
                <c:pt idx="67">
                  <c:v>0.83269027058302947</c:v>
                </c:pt>
                <c:pt idx="68">
                  <c:v>0.83460940656172522</c:v>
                </c:pt>
                <c:pt idx="69">
                  <c:v>0.83652723837420739</c:v>
                </c:pt>
                <c:pt idx="70">
                  <c:v>0.83844361630063702</c:v>
                </c:pt>
                <c:pt idx="71">
                  <c:v>0.84035838843078425</c:v>
                </c:pt>
                <c:pt idx="72">
                  <c:v>0.84227140066151129</c:v>
                </c:pt>
                <c:pt idx="73">
                  <c:v>0.84418249669516798</c:v>
                </c:pt>
                <c:pt idx="74">
                  <c:v>0.8460915180389269</c:v>
                </c:pt>
                <c:pt idx="75">
                  <c:v>0.84799830400508802</c:v>
                </c:pt>
                <c:pt idx="76">
                  <c:v>0.84990269171237953</c:v>
                </c:pt>
                <c:pt idx="77">
                  <c:v>0.85180451608828589</c:v>
                </c:pt>
                <c:pt idx="78">
                  <c:v>0.85370360987243077</c:v>
                </c:pt>
                <c:pt idx="79">
                  <c:v>0.85559980362104437</c:v>
                </c:pt>
                <c:pt idx="80">
                  <c:v>0.85749292571254421</c:v>
                </c:pt>
                <c:pt idx="81">
                  <c:v>0.85938280235425735</c:v>
                </c:pt>
                <c:pt idx="82">
                  <c:v>0.86126925759031525</c:v>
                </c:pt>
                <c:pt idx="83">
                  <c:v>0.86315211331074715</c:v>
                </c:pt>
                <c:pt idx="84">
                  <c:v>0.86503118926180333</c:v>
                </c:pt>
                <c:pt idx="85">
                  <c:v>0.86690630305753513</c:v>
                </c:pt>
                <c:pt idx="86">
                  <c:v>0.86877727019266082</c:v>
                </c:pt>
                <c:pt idx="87">
                  <c:v>0.87064390405674497</c:v>
                </c:pt>
                <c:pt idx="88">
                  <c:v>0.87250601594971999</c:v>
                </c:pt>
                <c:pt idx="89">
                  <c:v>0.87436341509877602</c:v>
                </c:pt>
                <c:pt idx="90">
                  <c:v>0.876215908676647</c:v>
                </c:pt>
                <c:pt idx="91">
                  <c:v>0.87806330182131986</c:v>
                </c:pt>
                <c:pt idx="92">
                  <c:v>0.87990539765719245</c:v>
                </c:pt>
                <c:pt idx="93">
                  <c:v>0.88174199731770531</c:v>
                </c:pt>
                <c:pt idx="94">
                  <c:v>0.88357289996947352</c:v>
                </c:pt>
                <c:pt idx="95">
                  <c:v>0.88539790283794351</c:v>
                </c:pt>
                <c:pt idx="96">
                  <c:v>0.88721680123459523</c:v>
                </c:pt>
                <c:pt idx="97">
                  <c:v>0.88902938858571634</c:v>
                </c:pt>
                <c:pt idx="98">
                  <c:v>0.89083545646276951</c:v>
                </c:pt>
                <c:pt idx="99">
                  <c:v>0.89263479461437301</c:v>
                </c:pt>
                <c:pt idx="100">
                  <c:v>0.89442719099991597</c:v>
                </c:pt>
                <c:pt idx="101">
                  <c:v>0.89621243182482713</c:v>
                </c:pt>
                <c:pt idx="102">
                  <c:v>0.89799030157751714</c:v>
                </c:pt>
                <c:pt idx="103">
                  <c:v>0.89976058306800866</c:v>
                </c:pt>
                <c:pt idx="104">
                  <c:v>0.90152305746827344</c:v>
                </c:pt>
                <c:pt idx="105">
                  <c:v>0.90327750435428977</c:v>
                </c:pt>
                <c:pt idx="106">
                  <c:v>0.90502370174983293</c:v>
                </c:pt>
                <c:pt idx="107">
                  <c:v>0.90676142617201383</c:v>
                </c:pt>
                <c:pt idx="108">
                  <c:v>0.90849045267857464</c:v>
                </c:pt>
                <c:pt idx="109">
                  <c:v>0.91021055491695047</c:v>
                </c:pt>
                <c:pt idx="110">
                  <c:v>0.91192150517510628</c:v>
                </c:pt>
                <c:pt idx="111">
                  <c:v>0.91362307443415613</c:v>
                </c:pt>
                <c:pt idx="112">
                  <c:v>0.91531503242276557</c:v>
                </c:pt>
                <c:pt idx="113">
                  <c:v>0.91699714767334572</c:v>
                </c:pt>
                <c:pt idx="114">
                  <c:v>0.91866918758003568</c:v>
                </c:pt>
                <c:pt idx="115">
                  <c:v>0.9203309184584747</c:v>
                </c:pt>
                <c:pt idx="116">
                  <c:v>0.92198210560736127</c:v>
                </c:pt>
                <c:pt idx="117">
                  <c:v>0.92362251337179635</c:v>
                </c:pt>
                <c:pt idx="118">
                  <c:v>0.92525190520839939</c:v>
                </c:pt>
                <c:pt idx="119">
                  <c:v>0.92687004375219584</c:v>
                </c:pt>
                <c:pt idx="120">
                  <c:v>0.92847669088525941</c:v>
                </c:pt>
                <c:pt idx="121">
                  <c:v>0.93007160780709941</c:v>
                </c:pt>
                <c:pt idx="122">
                  <c:v>0.9316545551067793</c:v>
                </c:pt>
                <c:pt idx="123">
                  <c:v>0.93322529283674482</c:v>
                </c:pt>
                <c:pt idx="124">
                  <c:v>0.93478358058834887</c:v>
                </c:pt>
                <c:pt idx="125">
                  <c:v>0.93632917756904444</c:v>
                </c:pt>
                <c:pt idx="126">
                  <c:v>0.93786184268122774</c:v>
                </c:pt>
                <c:pt idx="127">
                  <c:v>0.9393813346027009</c:v>
                </c:pt>
                <c:pt idx="128">
                  <c:v>0.94088741186872693</c:v>
                </c:pt>
                <c:pt idx="129">
                  <c:v>0.94237983295564554</c:v>
                </c:pt>
                <c:pt idx="130">
                  <c:v>0.94385835636601745</c:v>
                </c:pt>
                <c:pt idx="131">
                  <c:v>0.94532274071525557</c:v>
                </c:pt>
                <c:pt idx="132">
                  <c:v>0.94677274481971263</c:v>
                </c:pt>
                <c:pt idx="133">
                  <c:v>0.94820812778617658</c:v>
                </c:pt>
                <c:pt idx="134">
                  <c:v>0.94962864910273292</c:v>
                </c:pt>
                <c:pt idx="135">
                  <c:v>0.95103406873094809</c:v>
                </c:pt>
                <c:pt idx="136">
                  <c:v>0.95242414719932422</c:v>
                </c:pt>
                <c:pt idx="137">
                  <c:v>0.95379864569797246</c:v>
                </c:pt>
                <c:pt idx="138">
                  <c:v>0.95515732617445348</c:v>
                </c:pt>
                <c:pt idx="139">
                  <c:v>0.95649995143072719</c:v>
                </c:pt>
                <c:pt idx="140">
                  <c:v>0.95782628522115143</c:v>
                </c:pt>
                <c:pt idx="141">
                  <c:v>0.95913609235147124</c:v>
                </c:pt>
                <c:pt idx="142">
                  <c:v>0.96042913877873193</c:v>
                </c:pt>
                <c:pt idx="143">
                  <c:v>0.96170519171205149</c:v>
                </c:pt>
                <c:pt idx="144">
                  <c:v>0.96296401971418177</c:v>
                </c:pt>
                <c:pt idx="145">
                  <c:v>0.96420539280379036</c:v>
                </c:pt>
                <c:pt idx="146">
                  <c:v>0.96542908255838722</c:v>
                </c:pt>
                <c:pt idx="147">
                  <c:v>0.96663486221782158</c:v>
                </c:pt>
                <c:pt idx="148">
                  <c:v>0.96782250678827197</c:v>
                </c:pt>
                <c:pt idx="149">
                  <c:v>0.9689917931466494</c:v>
                </c:pt>
                <c:pt idx="150">
                  <c:v>0.97014250014533188</c:v>
                </c:pt>
                <c:pt idx="151">
                  <c:v>0.9712744087171471</c:v>
                </c:pt>
                <c:pt idx="152">
                  <c:v>0.97238730198051748</c:v>
                </c:pt>
                <c:pt idx="153">
                  <c:v>0.9734809653446812</c:v>
                </c:pt>
                <c:pt idx="154">
                  <c:v>0.97455518661489948</c:v>
                </c:pt>
                <c:pt idx="155">
                  <c:v>0.97560975609756095</c:v>
                </c:pt>
                <c:pt idx="156">
                  <c:v>0.97664446670508998</c:v>
                </c:pt>
                <c:pt idx="157">
                  <c:v>0.97765911406056782</c:v>
                </c:pt>
                <c:pt idx="158">
                  <c:v>0.97865349660197065</c:v>
                </c:pt>
                <c:pt idx="159">
                  <c:v>0.97962741568593015</c:v>
                </c:pt>
                <c:pt idx="160">
                  <c:v>0.98058067569092022</c:v>
                </c:pt>
                <c:pt idx="161">
                  <c:v>0.98151308411977223</c:v>
                </c:pt>
                <c:pt idx="162">
                  <c:v>0.98242445170142201</c:v>
                </c:pt>
                <c:pt idx="163">
                  <c:v>0.9833145924917901</c:v>
                </c:pt>
                <c:pt idx="164">
                  <c:v>0.98418332397369523</c:v>
                </c:pt>
                <c:pt idx="165">
                  <c:v>0.98503046715570419</c:v>
                </c:pt>
                <c:pt idx="166">
                  <c:v>0.9858558466698174</c:v>
                </c:pt>
                <c:pt idx="167">
                  <c:v>0.98665929086789239</c:v>
                </c:pt>
                <c:pt idx="168">
                  <c:v>0.98744063191670539</c:v>
                </c:pt>
                <c:pt idx="169">
                  <c:v>0.98819970589155315</c:v>
                </c:pt>
                <c:pt idx="170">
                  <c:v>0.98893635286829751</c:v>
                </c:pt>
                <c:pt idx="171">
                  <c:v>0.989650417013754</c:v>
                </c:pt>
                <c:pt idx="172">
                  <c:v>0.99034174667433017</c:v>
                </c:pt>
                <c:pt idx="173">
                  <c:v>0.99101019446281668</c:v>
                </c:pt>
                <c:pt idx="174">
                  <c:v>0.99165561734323782</c:v>
                </c:pt>
                <c:pt idx="175">
                  <c:v>0.99227787671366763</c:v>
                </c:pt>
                <c:pt idx="176">
                  <c:v>0.9928768384869221</c:v>
                </c:pt>
                <c:pt idx="177">
                  <c:v>0.99345237316903501</c:v>
                </c:pt>
                <c:pt idx="178">
                  <c:v>0.9940043559354329</c:v>
                </c:pt>
                <c:pt idx="179">
                  <c:v>0.99453266670471951</c:v>
                </c:pt>
                <c:pt idx="180">
                  <c:v>0.99503719020998915</c:v>
                </c:pt>
                <c:pt idx="181">
                  <c:v>0.99551781606758583</c:v>
                </c:pt>
                <c:pt idx="182">
                  <c:v>0.99597443884322878</c:v>
                </c:pt>
                <c:pt idx="183">
                  <c:v>0.99640695811542956</c:v>
                </c:pt>
                <c:pt idx="184">
                  <c:v>0.99681527853612506</c:v>
                </c:pt>
                <c:pt idx="185">
                  <c:v>0.9971993098884564</c:v>
                </c:pt>
                <c:pt idx="186">
                  <c:v>0.99755896714162673</c:v>
                </c:pt>
                <c:pt idx="187">
                  <c:v>0.99789417050277107</c:v>
                </c:pt>
                <c:pt idx="188">
                  <c:v>0.9982048454657787</c:v>
                </c:pt>
                <c:pt idx="189">
                  <c:v>0.99849092285700869</c:v>
                </c:pt>
                <c:pt idx="190">
                  <c:v>0.99875233887784465</c:v>
                </c:pt>
                <c:pt idx="191">
                  <c:v>0.99898903514403781</c:v>
                </c:pt>
                <c:pt idx="192">
                  <c:v>0.99920095872178949</c:v>
                </c:pt>
                <c:pt idx="193">
                  <c:v>0.999388062160532</c:v>
                </c:pt>
                <c:pt idx="194">
                  <c:v>0.99955030352236685</c:v>
                </c:pt>
                <c:pt idx="195">
                  <c:v>0.99968764640812269</c:v>
                </c:pt>
                <c:pt idx="196">
                  <c:v>0.99980005998000698</c:v>
                </c:pt>
                <c:pt idx="197">
                  <c:v>0.99988751898081607</c:v>
                </c:pt>
                <c:pt idx="198">
                  <c:v>0.99995000374968745</c:v>
                </c:pt>
                <c:pt idx="199">
                  <c:v>0.99998750023437011</c:v>
                </c:pt>
                <c:pt idx="200">
                  <c:v>1</c:v>
                </c:pt>
                <c:pt idx="201">
                  <c:v>0.99998750023437011</c:v>
                </c:pt>
                <c:pt idx="202">
                  <c:v>0.99995000374968745</c:v>
                </c:pt>
                <c:pt idx="203">
                  <c:v>0.99988751898081607</c:v>
                </c:pt>
                <c:pt idx="204">
                  <c:v>0.99980005998000698</c:v>
                </c:pt>
                <c:pt idx="205">
                  <c:v>0.99968764640812269</c:v>
                </c:pt>
                <c:pt idx="206">
                  <c:v>0.99955030352236685</c:v>
                </c:pt>
                <c:pt idx="207">
                  <c:v>0.999388062160532</c:v>
                </c:pt>
                <c:pt idx="208">
                  <c:v>0.99920095872178949</c:v>
                </c:pt>
                <c:pt idx="209">
                  <c:v>0.99898903514403781</c:v>
                </c:pt>
                <c:pt idx="210">
                  <c:v>0.99875233887784465</c:v>
                </c:pt>
                <c:pt idx="211">
                  <c:v>0.99849092285700869</c:v>
                </c:pt>
                <c:pt idx="212">
                  <c:v>0.9982048454657787</c:v>
                </c:pt>
                <c:pt idx="213">
                  <c:v>0.99789417050277107</c:v>
                </c:pt>
                <c:pt idx="214">
                  <c:v>0.99755896714162673</c:v>
                </c:pt>
                <c:pt idx="215">
                  <c:v>0.9971993098884564</c:v>
                </c:pt>
                <c:pt idx="216">
                  <c:v>0.99681527853612506</c:v>
                </c:pt>
                <c:pt idx="217">
                  <c:v>0.99640695811542956</c:v>
                </c:pt>
                <c:pt idx="218">
                  <c:v>0.99597443884322878</c:v>
                </c:pt>
                <c:pt idx="219">
                  <c:v>0.99551781606758583</c:v>
                </c:pt>
                <c:pt idx="220">
                  <c:v>0.99503719020998915</c:v>
                </c:pt>
                <c:pt idx="221">
                  <c:v>0.99453266670471951</c:v>
                </c:pt>
                <c:pt idx="222">
                  <c:v>0.9940043559354329</c:v>
                </c:pt>
                <c:pt idx="223">
                  <c:v>0.99345237316903501</c:v>
                </c:pt>
                <c:pt idx="224">
                  <c:v>0.9928768384869221</c:v>
                </c:pt>
                <c:pt idx="225">
                  <c:v>0.99227787671366763</c:v>
                </c:pt>
                <c:pt idx="226">
                  <c:v>0.99165561734323782</c:v>
                </c:pt>
                <c:pt idx="227">
                  <c:v>0.99101019446281668</c:v>
                </c:pt>
                <c:pt idx="228">
                  <c:v>0.99034174667433017</c:v>
                </c:pt>
                <c:pt idx="229">
                  <c:v>0.989650417013754</c:v>
                </c:pt>
                <c:pt idx="230">
                  <c:v>0.98893635286829751</c:v>
                </c:pt>
                <c:pt idx="231">
                  <c:v>0.98819970589155315</c:v>
                </c:pt>
                <c:pt idx="232">
                  <c:v>0.98744063191670539</c:v>
                </c:pt>
                <c:pt idx="233">
                  <c:v>0.98665929086789239</c:v>
                </c:pt>
                <c:pt idx="234">
                  <c:v>0.9858558466698174</c:v>
                </c:pt>
                <c:pt idx="235">
                  <c:v>0.98503046715570419</c:v>
                </c:pt>
                <c:pt idx="236">
                  <c:v>0.98418332397369523</c:v>
                </c:pt>
                <c:pt idx="237">
                  <c:v>0.9833145924917901</c:v>
                </c:pt>
                <c:pt idx="238">
                  <c:v>0.98242445170142201</c:v>
                </c:pt>
                <c:pt idx="239">
                  <c:v>0.98151308411977223</c:v>
                </c:pt>
                <c:pt idx="240">
                  <c:v>0.98058067569092022</c:v>
                </c:pt>
                <c:pt idx="241">
                  <c:v>0.97962741568593015</c:v>
                </c:pt>
                <c:pt idx="242">
                  <c:v>0.97865349660197065</c:v>
                </c:pt>
                <c:pt idx="243">
                  <c:v>0.97765911406056782</c:v>
                </c:pt>
                <c:pt idx="244">
                  <c:v>0.97664446670508998</c:v>
                </c:pt>
                <c:pt idx="245">
                  <c:v>0.97560975609756095</c:v>
                </c:pt>
                <c:pt idx="246">
                  <c:v>0.97455518661489948</c:v>
                </c:pt>
                <c:pt idx="247">
                  <c:v>0.9734809653446812</c:v>
                </c:pt>
                <c:pt idx="248">
                  <c:v>0.97238730198051748</c:v>
                </c:pt>
                <c:pt idx="249">
                  <c:v>0.9712744087171471</c:v>
                </c:pt>
                <c:pt idx="250">
                  <c:v>0.97014250014533188</c:v>
                </c:pt>
                <c:pt idx="251">
                  <c:v>0.9689917931466494</c:v>
                </c:pt>
                <c:pt idx="252">
                  <c:v>0.96782250678827197</c:v>
                </c:pt>
                <c:pt idx="253">
                  <c:v>0.96663486221782158</c:v>
                </c:pt>
                <c:pt idx="254">
                  <c:v>0.96542908255838722</c:v>
                </c:pt>
                <c:pt idx="255">
                  <c:v>0.96420539280379036</c:v>
                </c:pt>
                <c:pt idx="256">
                  <c:v>0.96296401971418177</c:v>
                </c:pt>
                <c:pt idx="257">
                  <c:v>0.96170519171205149</c:v>
                </c:pt>
                <c:pt idx="258">
                  <c:v>0.96042913877873193</c:v>
                </c:pt>
                <c:pt idx="259">
                  <c:v>0.95913609235147124</c:v>
                </c:pt>
                <c:pt idx="260">
                  <c:v>0.95782628522115143</c:v>
                </c:pt>
                <c:pt idx="261">
                  <c:v>0.95649995143072719</c:v>
                </c:pt>
                <c:pt idx="262">
                  <c:v>0.95515732617445348</c:v>
                </c:pt>
                <c:pt idx="263">
                  <c:v>0.95379864569797246</c:v>
                </c:pt>
                <c:pt idx="264">
                  <c:v>0.95242414719932422</c:v>
                </c:pt>
                <c:pt idx="265">
                  <c:v>0.95103406873094809</c:v>
                </c:pt>
                <c:pt idx="266">
                  <c:v>0.94962864910273292</c:v>
                </c:pt>
                <c:pt idx="267">
                  <c:v>0.94820812778617658</c:v>
                </c:pt>
                <c:pt idx="268">
                  <c:v>0.94677274481971263</c:v>
                </c:pt>
                <c:pt idx="269">
                  <c:v>0.94532274071525557</c:v>
                </c:pt>
                <c:pt idx="270">
                  <c:v>0.94385835636601745</c:v>
                </c:pt>
                <c:pt idx="271">
                  <c:v>0.94237983295564554</c:v>
                </c:pt>
                <c:pt idx="272">
                  <c:v>0.94088741186872693</c:v>
                </c:pt>
                <c:pt idx="273">
                  <c:v>0.9393813346027009</c:v>
                </c:pt>
                <c:pt idx="274">
                  <c:v>0.93786184268122774</c:v>
                </c:pt>
                <c:pt idx="275">
                  <c:v>0.93632917756904444</c:v>
                </c:pt>
                <c:pt idx="276">
                  <c:v>0.93478358058834887</c:v>
                </c:pt>
                <c:pt idx="277">
                  <c:v>0.93322529283674482</c:v>
                </c:pt>
                <c:pt idx="278">
                  <c:v>0.9316545551067793</c:v>
                </c:pt>
                <c:pt idx="279">
                  <c:v>0.93007160780709941</c:v>
                </c:pt>
                <c:pt idx="280">
                  <c:v>0.92847669088525941</c:v>
                </c:pt>
                <c:pt idx="281">
                  <c:v>0.92687004375219584</c:v>
                </c:pt>
                <c:pt idx="282">
                  <c:v>0.92525190520839939</c:v>
                </c:pt>
                <c:pt idx="283">
                  <c:v>0.92362251337179635</c:v>
                </c:pt>
                <c:pt idx="284">
                  <c:v>0.92198210560736127</c:v>
                </c:pt>
                <c:pt idx="285">
                  <c:v>0.9203309184584747</c:v>
                </c:pt>
                <c:pt idx="286">
                  <c:v>0.91866918758003568</c:v>
                </c:pt>
                <c:pt idx="287">
                  <c:v>0.91699714767334572</c:v>
                </c:pt>
                <c:pt idx="288">
                  <c:v>0.91531503242276557</c:v>
                </c:pt>
                <c:pt idx="289">
                  <c:v>0.91362307443415613</c:v>
                </c:pt>
                <c:pt idx="290">
                  <c:v>0.91192150517510628</c:v>
                </c:pt>
                <c:pt idx="291">
                  <c:v>0.91021055491695047</c:v>
                </c:pt>
                <c:pt idx="292">
                  <c:v>0.90849045267857464</c:v>
                </c:pt>
                <c:pt idx="293">
                  <c:v>0.90676142617201383</c:v>
                </c:pt>
                <c:pt idx="294">
                  <c:v>0.90502370174983293</c:v>
                </c:pt>
                <c:pt idx="295">
                  <c:v>0.90327750435428977</c:v>
                </c:pt>
                <c:pt idx="296">
                  <c:v>0.90152305746827344</c:v>
                </c:pt>
                <c:pt idx="297">
                  <c:v>0.89976058306800866</c:v>
                </c:pt>
                <c:pt idx="298">
                  <c:v>0.89799030157751714</c:v>
                </c:pt>
                <c:pt idx="299">
                  <c:v>0.89621243182482713</c:v>
                </c:pt>
                <c:pt idx="300">
                  <c:v>0.89442719099991597</c:v>
                </c:pt>
                <c:pt idx="301">
                  <c:v>0.89263479461437301</c:v>
                </c:pt>
                <c:pt idx="302">
                  <c:v>0.89083545646276951</c:v>
                </c:pt>
                <c:pt idx="303">
                  <c:v>0.88902938858571634</c:v>
                </c:pt>
                <c:pt idx="304">
                  <c:v>0.88721680123459523</c:v>
                </c:pt>
                <c:pt idx="305">
                  <c:v>0.88539790283794351</c:v>
                </c:pt>
                <c:pt idx="306">
                  <c:v>0.88357289996947352</c:v>
                </c:pt>
                <c:pt idx="307">
                  <c:v>0.88174199731770531</c:v>
                </c:pt>
                <c:pt idx="308">
                  <c:v>0.87990539765719245</c:v>
                </c:pt>
                <c:pt idx="309">
                  <c:v>0.87806330182131986</c:v>
                </c:pt>
                <c:pt idx="310">
                  <c:v>0.876215908676647</c:v>
                </c:pt>
                <c:pt idx="311">
                  <c:v>0.87436341509877602</c:v>
                </c:pt>
                <c:pt idx="312">
                  <c:v>0.87250601594971999</c:v>
                </c:pt>
                <c:pt idx="313">
                  <c:v>0.87064390405674497</c:v>
                </c:pt>
                <c:pt idx="314">
                  <c:v>0.86877727019266082</c:v>
                </c:pt>
                <c:pt idx="315">
                  <c:v>0.86690630305753513</c:v>
                </c:pt>
                <c:pt idx="316">
                  <c:v>0.86503118926180333</c:v>
                </c:pt>
                <c:pt idx="317">
                  <c:v>0.86315211331074715</c:v>
                </c:pt>
                <c:pt idx="318">
                  <c:v>0.86126925759031525</c:v>
                </c:pt>
                <c:pt idx="319">
                  <c:v>0.85938280235425735</c:v>
                </c:pt>
                <c:pt idx="320">
                  <c:v>0.85749292571254421</c:v>
                </c:pt>
                <c:pt idx="321">
                  <c:v>0.85559980362104437</c:v>
                </c:pt>
                <c:pt idx="322">
                  <c:v>0.85370360987243077</c:v>
                </c:pt>
                <c:pt idx="323">
                  <c:v>0.85180451608828589</c:v>
                </c:pt>
                <c:pt idx="324">
                  <c:v>0.84990269171237953</c:v>
                </c:pt>
                <c:pt idx="325">
                  <c:v>0.84799830400508802</c:v>
                </c:pt>
                <c:pt idx="326">
                  <c:v>0.8460915180389269</c:v>
                </c:pt>
                <c:pt idx="327">
                  <c:v>0.84418249669516798</c:v>
                </c:pt>
                <c:pt idx="328">
                  <c:v>0.84227140066151129</c:v>
                </c:pt>
                <c:pt idx="329">
                  <c:v>0.84035838843078425</c:v>
                </c:pt>
                <c:pt idx="330">
                  <c:v>0.83844361630063702</c:v>
                </c:pt>
                <c:pt idx="331">
                  <c:v>0.83652723837420739</c:v>
                </c:pt>
                <c:pt idx="332">
                  <c:v>0.83460940656172522</c:v>
                </c:pt>
                <c:pt idx="333">
                  <c:v>0.83269027058302947</c:v>
                </c:pt>
                <c:pt idx="334">
                  <c:v>0.83076997797096708</c:v>
                </c:pt>
                <c:pt idx="335">
                  <c:v>0.82884867407564811</c:v>
                </c:pt>
                <c:pt idx="336">
                  <c:v>0.82692650206952811</c:v>
                </c:pt>
                <c:pt idx="337">
                  <c:v>0.82500360295328967</c:v>
                </c:pt>
                <c:pt idx="338">
                  <c:v>0.82308011556249749</c:v>
                </c:pt>
                <c:pt idx="339">
                  <c:v>0.82115617657499851</c:v>
                </c:pt>
                <c:pt idx="340">
                  <c:v>0.81923192051904037</c:v>
                </c:pt>
                <c:pt idx="341">
                  <c:v>0.81730747978208329</c:v>
                </c:pt>
                <c:pt idx="342">
                  <c:v>0.81538298462027692</c:v>
                </c:pt>
                <c:pt idx="343">
                  <c:v>0.81345856316858023</c:v>
                </c:pt>
                <c:pt idx="344">
                  <c:v>0.81153434145149439</c:v>
                </c:pt>
                <c:pt idx="345">
                  <c:v>0.80961044339438759</c:v>
                </c:pt>
                <c:pt idx="346">
                  <c:v>0.80768699083538564</c:v>
                </c:pt>
                <c:pt idx="347">
                  <c:v>0.8057641035378047</c:v>
                </c:pt>
                <c:pt idx="348">
                  <c:v>0.8038418992031009</c:v>
                </c:pt>
                <c:pt idx="349">
                  <c:v>0.80192049348431715</c:v>
                </c:pt>
                <c:pt idx="350">
                  <c:v>0.8</c:v>
                </c:pt>
                <c:pt idx="351">
                  <c:v>0.79808053034856719</c:v>
                </c:pt>
                <c:pt idx="352">
                  <c:v>0.79616219412310241</c:v>
                </c:pt>
                <c:pt idx="353">
                  <c:v>0.79424509892655693</c:v>
                </c:pt>
                <c:pt idx="354">
                  <c:v>0.79232935038733465</c:v>
                </c:pt>
                <c:pt idx="355">
                  <c:v>0.79041505217524377</c:v>
                </c:pt>
                <c:pt idx="356">
                  <c:v>0.78850230601779103</c:v>
                </c:pt>
                <c:pt idx="357">
                  <c:v>0.78659121171680135</c:v>
                </c:pt>
                <c:pt idx="358">
                  <c:v>0.78468186716534216</c:v>
                </c:pt>
                <c:pt idx="359">
                  <c:v>0.78277436836493386</c:v>
                </c:pt>
                <c:pt idx="360">
                  <c:v>0.78086880944303028</c:v>
                </c:pt>
                <c:pt idx="361">
                  <c:v>0.77896528267074683</c:v>
                </c:pt>
                <c:pt idx="362">
                  <c:v>0.77706387848082314</c:v>
                </c:pt>
                <c:pt idx="363">
                  <c:v>0.7751646854858002</c:v>
                </c:pt>
                <c:pt idx="364">
                  <c:v>0.77326779049639849</c:v>
                </c:pt>
                <c:pt idx="365">
                  <c:v>0.7713732785400772</c:v>
                </c:pt>
                <c:pt idx="366">
                  <c:v>0.76948123287976256</c:v>
                </c:pt>
                <c:pt idx="367">
                  <c:v>0.76759173503272804</c:v>
                </c:pt>
                <c:pt idx="368">
                  <c:v>0.76570486478961108</c:v>
                </c:pt>
                <c:pt idx="369">
                  <c:v>0.76382070023355519</c:v>
                </c:pt>
                <c:pt idx="370">
                  <c:v>0.76193931775945933</c:v>
                </c:pt>
                <c:pt idx="371">
                  <c:v>0.76006079209332467</c:v>
                </c:pt>
                <c:pt idx="372">
                  <c:v>0.75818519631168302</c:v>
                </c:pt>
                <c:pt idx="373">
                  <c:v>0.7563126018610965</c:v>
                </c:pt>
                <c:pt idx="374">
                  <c:v>0.75444307857771475</c:v>
                </c:pt>
                <c:pt idx="375">
                  <c:v>0.75257669470687794</c:v>
                </c:pt>
                <c:pt idx="376">
                  <c:v>0.75071351692275534</c:v>
                </c:pt>
                <c:pt idx="377">
                  <c:v>0.74885361034800746</c:v>
                </c:pt>
                <c:pt idx="378">
                  <c:v>0.74699703857346067</c:v>
                </c:pt>
                <c:pt idx="379">
                  <c:v>0.74514386367778529</c:v>
                </c:pt>
                <c:pt idx="380">
                  <c:v>0.74329414624716628</c:v>
                </c:pt>
                <c:pt idx="381">
                  <c:v>0.74144794539495829</c:v>
                </c:pt>
                <c:pt idx="382">
                  <c:v>0.73960531878131319</c:v>
                </c:pt>
                <c:pt idx="383">
                  <c:v>0.73776632263277464</c:v>
                </c:pt>
                <c:pt idx="384">
                  <c:v>0.73593101176182962</c:v>
                </c:pt>
                <c:pt idx="385">
                  <c:v>0.73409943958640766</c:v>
                </c:pt>
                <c:pt idx="386">
                  <c:v>0.73227165814932205</c:v>
                </c:pt>
                <c:pt idx="387">
                  <c:v>0.73044771813764475</c:v>
                </c:pt>
                <c:pt idx="388">
                  <c:v>0.72862766890200725</c:v>
                </c:pt>
                <c:pt idx="389">
                  <c:v>0.72681155847582168</c:v>
                </c:pt>
                <c:pt idx="390">
                  <c:v>0.72499943359441377</c:v>
                </c:pt>
                <c:pt idx="391">
                  <c:v>0.72319133971406457</c:v>
                </c:pt>
                <c:pt idx="392">
                  <c:v>0.72138732103095149</c:v>
                </c:pt>
                <c:pt idx="393">
                  <c:v>0.7195874204999847</c:v>
                </c:pt>
                <c:pt idx="394">
                  <c:v>0.71779167985353431</c:v>
                </c:pt>
                <c:pt idx="395">
                  <c:v>0.71600013962004083</c:v>
                </c:pt>
                <c:pt idx="396">
                  <c:v>0.71421283914250722</c:v>
                </c:pt>
                <c:pt idx="397">
                  <c:v>0.712429816596864</c:v>
                </c:pt>
                <c:pt idx="398">
                  <c:v>0.71065110901020734</c:v>
                </c:pt>
                <c:pt idx="399">
                  <c:v>0.70887675227890179</c:v>
                </c:pt>
                <c:pt idx="400">
                  <c:v>0.70710678118654757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73-408A-800F-749025AD83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4315631"/>
        <c:axId val="726872767"/>
      </c:scatterChart>
      <c:valAx>
        <c:axId val="844315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872767"/>
        <c:crosses val="autoZero"/>
        <c:crossBetween val="midCat"/>
      </c:valAx>
      <c:valAx>
        <c:axId val="726872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315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223157</xdr:colOff>
      <xdr:row>0</xdr:row>
      <xdr:rowOff>163285</xdr:rowOff>
    </xdr:from>
    <xdr:to>
      <xdr:col>13</xdr:col>
      <xdr:colOff>223157</xdr:colOff>
      <xdr:row>15</xdr:row>
      <xdr:rowOff>130628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7F8FC22-60AA-463B-8C22-6C9A99D7D5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234043</xdr:colOff>
      <xdr:row>15</xdr:row>
      <xdr:rowOff>168728</xdr:rowOff>
    </xdr:from>
    <xdr:to>
      <xdr:col>13</xdr:col>
      <xdr:colOff>234043</xdr:colOff>
      <xdr:row>30</xdr:row>
      <xdr:rowOff>136071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3E71DBE-1D65-4273-AF24-F10FF1C5B0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66B9B-B05F-40C9-AF46-D80F70D74378}">
  <dimension ref="A1:H16"/>
  <sheetViews>
    <sheetView workbookViewId="0">
      <selection activeCell="E16" sqref="E16"/>
    </sheetView>
  </sheetViews>
  <sheetFormatPr defaultRowHeight="14.6" x14ac:dyDescent="0.4"/>
  <cols>
    <col min="2" max="2" width="9.84375" customWidth="1"/>
    <col min="5" max="5" width="10.15234375" customWidth="1"/>
  </cols>
  <sheetData>
    <row r="1" spans="1:8" x14ac:dyDescent="0.4">
      <c r="B1" s="1" t="s">
        <v>42</v>
      </c>
      <c r="D1" s="1" t="s">
        <v>51</v>
      </c>
      <c r="G1" s="1" t="s">
        <v>66</v>
      </c>
    </row>
    <row r="2" spans="1:8" x14ac:dyDescent="0.4">
      <c r="A2" t="s">
        <v>43</v>
      </c>
      <c r="B2">
        <v>0.40909899999999999</v>
      </c>
      <c r="D2" t="s">
        <v>52</v>
      </c>
      <c r="E2">
        <v>10</v>
      </c>
      <c r="G2" t="s">
        <v>67</v>
      </c>
      <c r="H2">
        <v>100</v>
      </c>
    </row>
    <row r="3" spans="1:8" x14ac:dyDescent="0.4">
      <c r="A3" t="s">
        <v>44</v>
      </c>
      <c r="B3">
        <v>0.121904</v>
      </c>
      <c r="D3" t="s">
        <v>53</v>
      </c>
      <c r="E3">
        <v>1.0800000000000001E-2</v>
      </c>
      <c r="G3" t="s">
        <v>68</v>
      </c>
      <c r="H3" s="3">
        <f>E15</f>
        <v>1.6631999999999997E-2</v>
      </c>
    </row>
    <row r="4" spans="1:8" x14ac:dyDescent="0.4">
      <c r="A4" t="s">
        <v>45</v>
      </c>
      <c r="B4">
        <v>0.16201099999999999</v>
      </c>
      <c r="D4" t="s">
        <v>54</v>
      </c>
      <c r="E4">
        <v>7.1999999999999998E-3</v>
      </c>
      <c r="G4" t="s">
        <v>69</v>
      </c>
      <c r="H4" s="3">
        <f>$B$8*$H$2/1000</f>
        <v>9.4220063650000005E-2</v>
      </c>
    </row>
    <row r="5" spans="1:8" x14ac:dyDescent="0.4">
      <c r="A5" t="s">
        <v>46</v>
      </c>
      <c r="B5">
        <v>0.130799</v>
      </c>
      <c r="D5" t="s">
        <v>55</v>
      </c>
      <c r="E5">
        <v>5.7999999999999996E-3</v>
      </c>
      <c r="G5" t="s">
        <v>70</v>
      </c>
      <c r="H5" s="3">
        <f>E14</f>
        <v>1.2959999999999999E-2</v>
      </c>
    </row>
    <row r="6" spans="1:8" x14ac:dyDescent="0.4">
      <c r="A6" t="s">
        <v>50</v>
      </c>
      <c r="B6">
        <v>3.2806999999999999</v>
      </c>
      <c r="D6" t="s">
        <v>56</v>
      </c>
      <c r="E6">
        <v>1.15E-2</v>
      </c>
      <c r="G6" t="s">
        <v>71</v>
      </c>
      <c r="H6" s="3">
        <f>$B$9*$H$2/1000</f>
        <v>1.0239720839999997E-2</v>
      </c>
    </row>
    <row r="7" spans="1:8" x14ac:dyDescent="0.4">
      <c r="B7" s="1" t="s">
        <v>49</v>
      </c>
      <c r="D7" t="s">
        <v>57</v>
      </c>
      <c r="E7">
        <f>120*120/1000/E2</f>
        <v>1.44</v>
      </c>
      <c r="G7" t="s">
        <v>72</v>
      </c>
      <c r="H7" s="3">
        <f>H3+H4</f>
        <v>0.11085206365</v>
      </c>
    </row>
    <row r="8" spans="1:8" x14ac:dyDescent="0.4">
      <c r="A8" t="s">
        <v>47</v>
      </c>
      <c r="B8" s="3">
        <f>(B2-B3)*$B$6</f>
        <v>0.94220063649999997</v>
      </c>
      <c r="D8" t="s">
        <v>58</v>
      </c>
      <c r="E8">
        <f>E3*$E$7</f>
        <v>1.5552E-2</v>
      </c>
      <c r="G8" t="s">
        <v>73</v>
      </c>
      <c r="H8" s="3">
        <f>H5+H6</f>
        <v>2.3199720839999997E-2</v>
      </c>
    </row>
    <row r="9" spans="1:8" x14ac:dyDescent="0.4">
      <c r="A9" t="s">
        <v>48</v>
      </c>
      <c r="B9" s="3">
        <f>(B4-B5)*$B$6</f>
        <v>0.10239720839999997</v>
      </c>
      <c r="D9" t="s">
        <v>59</v>
      </c>
      <c r="E9">
        <f t="shared" ref="E9" si="0">E4*$E$7</f>
        <v>1.0367999999999999E-2</v>
      </c>
      <c r="G9" t="s">
        <v>74</v>
      </c>
      <c r="H9" s="3">
        <f>H8/H7</f>
        <v>0.20928542127325564</v>
      </c>
    </row>
    <row r="10" spans="1:8" x14ac:dyDescent="0.4">
      <c r="A10" t="s">
        <v>6</v>
      </c>
      <c r="B10" s="3">
        <f>B9/B8</f>
        <v>0.10867877226274827</v>
      </c>
      <c r="D10" t="s">
        <v>64</v>
      </c>
      <c r="E10">
        <f>0.5*(E8+E8-E9)</f>
        <v>1.0368E-2</v>
      </c>
    </row>
    <row r="11" spans="1:8" x14ac:dyDescent="0.4">
      <c r="D11" t="s">
        <v>65</v>
      </c>
      <c r="E11">
        <f>0.5*(E9)</f>
        <v>5.1839999999999994E-3</v>
      </c>
    </row>
    <row r="12" spans="1:8" x14ac:dyDescent="0.4">
      <c r="D12" t="s">
        <v>60</v>
      </c>
      <c r="E12">
        <f>E5*$E$7</f>
        <v>8.3519999999999983E-3</v>
      </c>
    </row>
    <row r="13" spans="1:8" x14ac:dyDescent="0.4">
      <c r="D13" t="s">
        <v>61</v>
      </c>
      <c r="E13" s="11">
        <f>E6*$E$7</f>
        <v>1.6559999999999998E-2</v>
      </c>
    </row>
    <row r="14" spans="1:8" x14ac:dyDescent="0.4">
      <c r="D14" s="1" t="s">
        <v>62</v>
      </c>
      <c r="E14" s="11">
        <f>E10+0.5*E11</f>
        <v>1.2959999999999999E-2</v>
      </c>
    </row>
    <row r="15" spans="1:8" x14ac:dyDescent="0.4">
      <c r="D15" s="1" t="s">
        <v>63</v>
      </c>
      <c r="E15" s="11">
        <f>E12+0.5*E13</f>
        <v>1.6631999999999997E-2</v>
      </c>
    </row>
    <row r="16" spans="1:8" x14ac:dyDescent="0.4">
      <c r="D16" t="s">
        <v>6</v>
      </c>
      <c r="E16" s="11">
        <f>E14/E15</f>
        <v>0.77922077922077926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4CA31-F04D-4F36-A538-838081015827}">
  <dimension ref="A1:P26"/>
  <sheetViews>
    <sheetView topLeftCell="B1" workbookViewId="0">
      <selection activeCell="K26" sqref="K26"/>
    </sheetView>
  </sheetViews>
  <sheetFormatPr defaultRowHeight="14.6" x14ac:dyDescent="0.4"/>
  <cols>
    <col min="1" max="1" width="14.69140625" customWidth="1"/>
    <col min="2" max="2" width="11.3046875" customWidth="1"/>
    <col min="9" max="9" width="9.84375" bestFit="1" customWidth="1"/>
  </cols>
  <sheetData>
    <row r="1" spans="1:16" x14ac:dyDescent="0.4">
      <c r="A1" s="1" t="s">
        <v>0</v>
      </c>
      <c r="B1" s="1" t="s">
        <v>1</v>
      </c>
      <c r="C1" s="8" t="s">
        <v>21</v>
      </c>
      <c r="D1" s="8" t="s">
        <v>31</v>
      </c>
    </row>
    <row r="2" spans="1:16" x14ac:dyDescent="0.4">
      <c r="A2" t="s">
        <v>20</v>
      </c>
      <c r="B2" s="5">
        <f>C2*1000/SQRT(3)</f>
        <v>7621.0235533030609</v>
      </c>
      <c r="C2">
        <v>13.2</v>
      </c>
      <c r="D2" s="7">
        <v>6000000</v>
      </c>
    </row>
    <row r="3" spans="1:16" x14ac:dyDescent="0.4">
      <c r="A3" t="s">
        <v>2</v>
      </c>
      <c r="B3" s="2">
        <v>1.21</v>
      </c>
    </row>
    <row r="4" spans="1:16" x14ac:dyDescent="0.4">
      <c r="A4" t="s">
        <v>3</v>
      </c>
      <c r="B4" s="2">
        <v>2.8340000000000001</v>
      </c>
    </row>
    <row r="5" spans="1:16" x14ac:dyDescent="0.4">
      <c r="A5" t="s">
        <v>6</v>
      </c>
      <c r="B5" s="2">
        <f>B4/B3</f>
        <v>2.3421487603305788</v>
      </c>
    </row>
    <row r="6" spans="1:16" x14ac:dyDescent="0.4">
      <c r="A6" t="s">
        <v>7</v>
      </c>
      <c r="B6" s="2">
        <f>SQRT(B3*B3+B4*B4)</f>
        <v>3.081502231055496</v>
      </c>
      <c r="C6" s="4">
        <f>C2*C2/B6</f>
        <v>56.543850023538091</v>
      </c>
      <c r="D6" t="s">
        <v>82</v>
      </c>
    </row>
    <row r="7" spans="1:16" x14ac:dyDescent="0.4">
      <c r="A7" t="s">
        <v>4</v>
      </c>
      <c r="B7" s="5">
        <f>B2/B6</f>
        <v>2473.1520478869356</v>
      </c>
    </row>
    <row r="8" spans="1:16" x14ac:dyDescent="0.4">
      <c r="A8" t="s">
        <v>5</v>
      </c>
      <c r="B8" s="3">
        <f>1/SQRT(1+1/B5/B5)</f>
        <v>0.91968130720102714</v>
      </c>
      <c r="C8" t="s">
        <v>8</v>
      </c>
      <c r="D8" t="s">
        <v>9</v>
      </c>
      <c r="E8" t="s">
        <v>14</v>
      </c>
      <c r="F8" t="s">
        <v>15</v>
      </c>
      <c r="G8" t="s">
        <v>16</v>
      </c>
      <c r="H8" t="s">
        <v>17</v>
      </c>
      <c r="I8" t="s">
        <v>18</v>
      </c>
      <c r="J8" t="s">
        <v>19</v>
      </c>
      <c r="K8" t="s">
        <v>22</v>
      </c>
      <c r="L8" t="s">
        <v>23</v>
      </c>
      <c r="M8" t="s">
        <v>24</v>
      </c>
      <c r="N8" t="s">
        <v>25</v>
      </c>
      <c r="O8" t="s">
        <v>26</v>
      </c>
      <c r="P8" t="s">
        <v>27</v>
      </c>
    </row>
    <row r="9" spans="1:16" x14ac:dyDescent="0.4">
      <c r="A9" s="6" t="s">
        <v>10</v>
      </c>
      <c r="B9" s="10">
        <f>P9/$B$2</f>
        <v>4.6228063635291736E-2</v>
      </c>
      <c r="C9" s="7">
        <f>$D$2/3</f>
        <v>2000000</v>
      </c>
      <c r="D9">
        <v>0</v>
      </c>
      <c r="E9" s="7">
        <f>$B$3*C9</f>
        <v>2420000</v>
      </c>
      <c r="F9">
        <f>$B$4*D9</f>
        <v>0</v>
      </c>
      <c r="G9" s="7">
        <f>$B$4*C9</f>
        <v>5668000</v>
      </c>
      <c r="H9">
        <f>$B$3*D9</f>
        <v>0</v>
      </c>
      <c r="I9">
        <f>E9+F9</f>
        <v>2420000</v>
      </c>
      <c r="J9">
        <f>G9-H9</f>
        <v>5668000</v>
      </c>
      <c r="K9">
        <f>I9/$B$2</f>
        <v>317.54264805429415</v>
      </c>
      <c r="L9">
        <f>J9/$B$2</f>
        <v>743.73211949245422</v>
      </c>
      <c r="M9" s="5">
        <f>$B$2+K9</f>
        <v>7938.5662013573547</v>
      </c>
      <c r="N9">
        <f>L9</f>
        <v>743.73211949245422</v>
      </c>
      <c r="O9">
        <f>SQRT(M9*M9+N9*N9)</f>
        <v>7973.328715091212</v>
      </c>
      <c r="P9" s="5">
        <f>O9-B$2</f>
        <v>352.30516178815105</v>
      </c>
    </row>
    <row r="10" spans="1:16" x14ac:dyDescent="0.4">
      <c r="A10" s="6" t="s">
        <v>13</v>
      </c>
      <c r="B10" s="10">
        <f>P10/$B$2</f>
        <v>-3.6710586338983192E-2</v>
      </c>
      <c r="C10" s="7">
        <f>-$D$2/3</f>
        <v>-2000000</v>
      </c>
      <c r="D10">
        <v>0</v>
      </c>
      <c r="E10" s="7">
        <f>$B$3*C10</f>
        <v>-2420000</v>
      </c>
      <c r="F10">
        <f>$B$4*D10</f>
        <v>0</v>
      </c>
      <c r="G10" s="7">
        <f>$B$4*C10</f>
        <v>-5668000</v>
      </c>
      <c r="H10">
        <f>$B$3*D10</f>
        <v>0</v>
      </c>
      <c r="I10">
        <f>E10+F10</f>
        <v>-2420000</v>
      </c>
      <c r="J10">
        <f>G10-H10</f>
        <v>-5668000</v>
      </c>
      <c r="K10">
        <f>I10/$B$2</f>
        <v>-317.54264805429415</v>
      </c>
      <c r="L10">
        <f>J10/$B$2</f>
        <v>-743.73211949245422</v>
      </c>
      <c r="M10" s="5">
        <f>$B$2+K10</f>
        <v>7303.4809052487672</v>
      </c>
      <c r="N10">
        <f>L10</f>
        <v>-743.73211949245422</v>
      </c>
      <c r="O10">
        <f>SQRT(M10*M10+N10*N10)</f>
        <v>7341.2513101581044</v>
      </c>
      <c r="P10" s="5">
        <f>O10-B$2</f>
        <v>-279.77224314495652</v>
      </c>
    </row>
    <row r="11" spans="1:16" x14ac:dyDescent="0.4">
      <c r="A11" t="s">
        <v>28</v>
      </c>
      <c r="B11" s="3">
        <f>-(1/$B$8)*SQRT(1-$B$8*$B$8)</f>
        <v>-0.42695836273817911</v>
      </c>
    </row>
    <row r="12" spans="1:16" x14ac:dyDescent="0.4">
      <c r="A12" s="6" t="s">
        <v>12</v>
      </c>
      <c r="B12" s="10">
        <f>P12/$B$2</f>
        <v>6.6342039631844558E-3</v>
      </c>
      <c r="C12" s="7">
        <f t="shared" ref="C12" si="0">$D$2/3</f>
        <v>2000000</v>
      </c>
      <c r="D12" s="7">
        <f>C12*$B$11</f>
        <v>-853916.7254763582</v>
      </c>
      <c r="E12" s="7">
        <f t="shared" ref="E12:E13" si="1">$B$3*C12</f>
        <v>2420000</v>
      </c>
      <c r="F12">
        <f t="shared" ref="F12:F13" si="2">$B$4*D12</f>
        <v>-2419999.9999999991</v>
      </c>
      <c r="G12" s="7">
        <f t="shared" ref="G12:G13" si="3">$B$4*C12</f>
        <v>5668000</v>
      </c>
      <c r="H12">
        <f t="shared" ref="H12:H13" si="4">$B$3*D12</f>
        <v>-1033239.2378263935</v>
      </c>
      <c r="I12">
        <f t="shared" ref="I12:I13" si="5">E12+F12</f>
        <v>0</v>
      </c>
      <c r="J12">
        <f t="shared" ref="J12:J13" si="6">G12-H12</f>
        <v>6701239.2378263939</v>
      </c>
      <c r="K12">
        <f t="shared" ref="K12:L13" si="7">I12/$B$2</f>
        <v>0</v>
      </c>
      <c r="L12">
        <f t="shared" si="7"/>
        <v>879.30960860526147</v>
      </c>
      <c r="M12" s="5">
        <f t="shared" ref="M12:M13" si="8">$B$2+K12</f>
        <v>7621.0235533030609</v>
      </c>
      <c r="N12">
        <f t="shared" ref="N12:N13" si="9">L12</f>
        <v>879.30960860526147</v>
      </c>
      <c r="O12">
        <f t="shared" ref="O12:O13" si="10">SQRT(M12*M12+N12*N12)</f>
        <v>7671.5829779639062</v>
      </c>
      <c r="P12" s="5">
        <f t="shared" ref="P12:P13" si="11">O12-B$2</f>
        <v>50.559424660845252</v>
      </c>
    </row>
    <row r="13" spans="1:16" x14ac:dyDescent="0.4">
      <c r="A13" s="6" t="s">
        <v>11</v>
      </c>
      <c r="B13" s="10">
        <f>P13/$B$2</f>
        <v>6.6342039631844558E-3</v>
      </c>
      <c r="C13" s="7">
        <f>-$D$2/3</f>
        <v>-2000000</v>
      </c>
      <c r="D13" s="7">
        <f>C13*$B$11</f>
        <v>853916.7254763582</v>
      </c>
      <c r="E13" s="7">
        <f t="shared" si="1"/>
        <v>-2420000</v>
      </c>
      <c r="F13">
        <f t="shared" si="2"/>
        <v>2419999.9999999991</v>
      </c>
      <c r="G13" s="7">
        <f t="shared" si="3"/>
        <v>-5668000</v>
      </c>
      <c r="H13">
        <f t="shared" si="4"/>
        <v>1033239.2378263935</v>
      </c>
      <c r="I13">
        <f t="shared" si="5"/>
        <v>0</v>
      </c>
      <c r="J13">
        <f t="shared" si="6"/>
        <v>-6701239.2378263939</v>
      </c>
      <c r="K13">
        <f t="shared" si="7"/>
        <v>0</v>
      </c>
      <c r="L13">
        <f t="shared" si="7"/>
        <v>-879.30960860526147</v>
      </c>
      <c r="M13" s="5">
        <f t="shared" si="8"/>
        <v>7621.0235533030609</v>
      </c>
      <c r="N13">
        <f t="shared" si="9"/>
        <v>-879.30960860526147</v>
      </c>
      <c r="O13">
        <f t="shared" si="10"/>
        <v>7671.5829779639062</v>
      </c>
      <c r="P13" s="5">
        <f t="shared" si="11"/>
        <v>50.559424660845252</v>
      </c>
    </row>
    <row r="15" spans="1:16" x14ac:dyDescent="0.4">
      <c r="A15" t="s">
        <v>30</v>
      </c>
      <c r="B15" s="4">
        <f>2000000/B2</f>
        <v>262.43194054073894</v>
      </c>
    </row>
    <row r="16" spans="1:16" x14ac:dyDescent="0.4">
      <c r="A16" t="s">
        <v>29</v>
      </c>
      <c r="B16" s="2">
        <f>B7/B15</f>
        <v>9.4239750039230188</v>
      </c>
    </row>
    <row r="18" spans="1:11" x14ac:dyDescent="0.4">
      <c r="A18" s="1" t="s">
        <v>85</v>
      </c>
    </row>
    <row r="19" spans="1:11" x14ac:dyDescent="0.4">
      <c r="A19" s="5">
        <f>B2</f>
        <v>7621.0235533030609</v>
      </c>
      <c r="B19" s="16" t="s">
        <v>86</v>
      </c>
      <c r="C19" s="16" t="s">
        <v>87</v>
      </c>
      <c r="D19" s="16" t="s">
        <v>88</v>
      </c>
      <c r="E19" s="16" t="s">
        <v>89</v>
      </c>
      <c r="F19" s="16" t="s">
        <v>90</v>
      </c>
      <c r="G19" s="16" t="s">
        <v>91</v>
      </c>
    </row>
    <row r="20" spans="1:11" x14ac:dyDescent="0.4">
      <c r="A20" s="11">
        <f>B3</f>
        <v>1.21</v>
      </c>
      <c r="B20" s="7">
        <v>2000000</v>
      </c>
      <c r="C20">
        <f>$A$20*$A$20+A$21*$A$21</f>
        <v>9.4956560000000003</v>
      </c>
      <c r="D20">
        <f>2*$A$21*$A$19*$A$19</f>
        <v>329197440.00000012</v>
      </c>
      <c r="E20" s="7">
        <f>$B$20*$B$20*C20+2*$A$20*$A$19*$A$19*B20</f>
        <v>319089824000000.06</v>
      </c>
      <c r="F20" s="7">
        <f>(-D20+SQRT(D20*D20-4*C20*E20))/2/C20</f>
        <v>-998027.36633974581</v>
      </c>
      <c r="G20" s="3">
        <f>ABS(B20)/SQRT(B20*B20+F20*F20)</f>
        <v>0.8947799269431097</v>
      </c>
    </row>
    <row r="21" spans="1:11" x14ac:dyDescent="0.4">
      <c r="A21" s="11">
        <f>B4</f>
        <v>2.8340000000000001</v>
      </c>
      <c r="B21" s="7">
        <v>-2000000</v>
      </c>
      <c r="C21">
        <f>$A$20*$A$20+A$21*$A$21</f>
        <v>9.4956560000000003</v>
      </c>
      <c r="D21">
        <f>2*$A$21*$A$19*$A$19</f>
        <v>329197440.00000012</v>
      </c>
      <c r="E21" s="7">
        <f>$B$20*$B$20*C21+2*$A$20*$A$19*$A$19*B21</f>
        <v>-243124576000000.06</v>
      </c>
      <c r="F21" s="7">
        <f>(-D21+SQRT(D21*D21-4*C21*E21))/2/C21</f>
        <v>723440.8219790702</v>
      </c>
      <c r="G21" s="3">
        <f>ABS(B21)/SQRT(B21*B21+F21*F21)</f>
        <v>0.94037072631073837</v>
      </c>
    </row>
    <row r="22" spans="1:11" x14ac:dyDescent="0.4">
      <c r="G22" s="3">
        <f>AVERAGE(G20:G21)</f>
        <v>0.91757532662692398</v>
      </c>
    </row>
    <row r="23" spans="1:11" x14ac:dyDescent="0.4">
      <c r="A23" s="1" t="s">
        <v>92</v>
      </c>
      <c r="K23" s="17" t="s">
        <v>97</v>
      </c>
    </row>
    <row r="24" spans="1:11" x14ac:dyDescent="0.4">
      <c r="A24" s="5">
        <f>B2</f>
        <v>7621.0235533030609</v>
      </c>
      <c r="B24" s="16" t="s">
        <v>86</v>
      </c>
      <c r="C24" s="16" t="s">
        <v>90</v>
      </c>
      <c r="D24" s="16" t="s">
        <v>93</v>
      </c>
      <c r="E24" s="16" t="s">
        <v>87</v>
      </c>
      <c r="F24" s="16" t="s">
        <v>88</v>
      </c>
      <c r="G24" s="16" t="s">
        <v>89</v>
      </c>
      <c r="H24" s="16" t="s">
        <v>94</v>
      </c>
      <c r="I24" s="16" t="s">
        <v>95</v>
      </c>
      <c r="J24" s="16" t="s">
        <v>83</v>
      </c>
      <c r="K24" s="16" t="s">
        <v>96</v>
      </c>
    </row>
    <row r="25" spans="1:11" x14ac:dyDescent="0.4">
      <c r="A25" s="2">
        <f>B3</f>
        <v>1.21</v>
      </c>
      <c r="B25" s="7">
        <v>2000000</v>
      </c>
      <c r="C25">
        <v>0</v>
      </c>
      <c r="D25" s="7">
        <f>($A$25*C25-$A$26*B25)/$A$24</f>
        <v>-743.73211949245422</v>
      </c>
      <c r="E25">
        <v>1</v>
      </c>
      <c r="F25" s="5">
        <f>-$A$24</f>
        <v>-7621.0235533030609</v>
      </c>
      <c r="G25" s="7">
        <f>D25*D25-$A$25*B25-$A$26*C25</f>
        <v>-1866862.534435262</v>
      </c>
      <c r="H25" s="7">
        <f>(-F25+SQRT(F25*F25-4*E25*G25))/2/E25</f>
        <v>7858.5807650008228</v>
      </c>
      <c r="I25">
        <f>SQRT(D25*D25+H25*H25)</f>
        <v>7893.6955290665765</v>
      </c>
      <c r="J25" s="3">
        <f>I25/$A$24-1</f>
        <v>3.5778917865348259E-2</v>
      </c>
      <c r="K25">
        <v>3.5799999999999998E-2</v>
      </c>
    </row>
    <row r="26" spans="1:11" x14ac:dyDescent="0.4">
      <c r="A26" s="2">
        <f>B4</f>
        <v>2.8340000000000001</v>
      </c>
      <c r="B26" s="7">
        <v>-2000000</v>
      </c>
      <c r="C26">
        <v>0</v>
      </c>
      <c r="D26" s="7">
        <f>($A$25*C26-$A$26*B26)/$A$24</f>
        <v>743.73211949245422</v>
      </c>
      <c r="E26">
        <v>1</v>
      </c>
      <c r="F26" s="5">
        <f>-$A$24</f>
        <v>-7621.0235533030609</v>
      </c>
      <c r="G26" s="7">
        <f>D26*D26-$A$25*B26-$A$26*C26</f>
        <v>2973137.465564738</v>
      </c>
      <c r="H26" s="7">
        <f>(-F26+SQRT(F26*F26-4*E26*G26))/2/E26</f>
        <v>7208.5792472052362</v>
      </c>
      <c r="I26">
        <f>SQRT(D26*D26+H26*H26)</f>
        <v>7246.844294505212</v>
      </c>
      <c r="J26" s="3">
        <f>I26/$A$24-1</f>
        <v>-4.9098294498207462E-2</v>
      </c>
      <c r="K26">
        <v>-4.9099999999999998E-2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B5046-821A-4877-BBAD-1F65153958C2}">
  <dimension ref="A1:P26"/>
  <sheetViews>
    <sheetView tabSelected="1" workbookViewId="0">
      <selection activeCell="K27" sqref="K27"/>
    </sheetView>
  </sheetViews>
  <sheetFormatPr defaultRowHeight="14.6" x14ac:dyDescent="0.4"/>
  <cols>
    <col min="1" max="1" width="14.69140625" customWidth="1"/>
    <col min="2" max="2" width="11.3046875" customWidth="1"/>
  </cols>
  <sheetData>
    <row r="1" spans="1:16" x14ac:dyDescent="0.4">
      <c r="A1" s="1" t="s">
        <v>0</v>
      </c>
      <c r="B1" s="1" t="s">
        <v>1</v>
      </c>
      <c r="C1" s="8" t="s">
        <v>21</v>
      </c>
      <c r="D1" s="8" t="s">
        <v>31</v>
      </c>
    </row>
    <row r="2" spans="1:16" x14ac:dyDescent="0.4">
      <c r="A2" t="s">
        <v>20</v>
      </c>
      <c r="B2" s="5">
        <f>C2*1000/SQRT(3)</f>
        <v>7621.0235533030609</v>
      </c>
      <c r="C2">
        <v>13.2</v>
      </c>
      <c r="D2" s="7">
        <v>6000000</v>
      </c>
    </row>
    <row r="3" spans="1:16" x14ac:dyDescent="0.4">
      <c r="A3" t="s">
        <v>2</v>
      </c>
      <c r="B3" s="2">
        <v>1.744</v>
      </c>
    </row>
    <row r="4" spans="1:16" x14ac:dyDescent="0.4">
      <c r="A4" t="s">
        <v>3</v>
      </c>
      <c r="B4" s="2">
        <v>2.68</v>
      </c>
    </row>
    <row r="5" spans="1:16" x14ac:dyDescent="0.4">
      <c r="A5" t="s">
        <v>6</v>
      </c>
      <c r="B5" s="2">
        <f>B4/B3</f>
        <v>1.536697247706422</v>
      </c>
    </row>
    <row r="6" spans="1:16" x14ac:dyDescent="0.4">
      <c r="A6" t="s">
        <v>7</v>
      </c>
      <c r="B6" s="2">
        <f>SQRT(B3*B3+B4*B4)</f>
        <v>3.1974890148364858</v>
      </c>
      <c r="C6" s="4">
        <f>C2*C2/B6</f>
        <v>54.492759534596971</v>
      </c>
      <c r="D6" t="s">
        <v>82</v>
      </c>
    </row>
    <row r="7" spans="1:16" x14ac:dyDescent="0.4">
      <c r="A7" t="s">
        <v>4</v>
      </c>
      <c r="B7" s="5">
        <f>B2/B6</f>
        <v>2383.4401050140236</v>
      </c>
    </row>
    <row r="8" spans="1:16" x14ac:dyDescent="0.4">
      <c r="A8" t="s">
        <v>5</v>
      </c>
      <c r="B8" s="3">
        <f>1/SQRT(1+1/B5/B5)</f>
        <v>0.83815768797474688</v>
      </c>
      <c r="C8" t="s">
        <v>8</v>
      </c>
      <c r="D8" t="s">
        <v>9</v>
      </c>
      <c r="E8" t="s">
        <v>14</v>
      </c>
      <c r="F8" t="s">
        <v>15</v>
      </c>
      <c r="G8" t="s">
        <v>16</v>
      </c>
      <c r="H8" t="s">
        <v>17</v>
      </c>
      <c r="I8" t="s">
        <v>18</v>
      </c>
      <c r="J8" t="s">
        <v>19</v>
      </c>
      <c r="K8" t="s">
        <v>22</v>
      </c>
      <c r="L8" t="s">
        <v>23</v>
      </c>
      <c r="M8" t="s">
        <v>24</v>
      </c>
      <c r="N8" t="s">
        <v>25</v>
      </c>
      <c r="O8" t="s">
        <v>26</v>
      </c>
      <c r="P8" t="s">
        <v>27</v>
      </c>
    </row>
    <row r="9" spans="1:16" x14ac:dyDescent="0.4">
      <c r="A9" s="6" t="s">
        <v>10</v>
      </c>
      <c r="B9" s="10">
        <f>P9/$B$2</f>
        <v>6.4064662405350123E-2</v>
      </c>
      <c r="C9" s="7">
        <f>$D$2/3</f>
        <v>2000000</v>
      </c>
      <c r="D9">
        <v>0</v>
      </c>
      <c r="E9" s="7">
        <f>$B$3*C9</f>
        <v>3488000</v>
      </c>
      <c r="F9">
        <f>$B$4*D9</f>
        <v>0</v>
      </c>
      <c r="G9" s="7">
        <f>$B$4*C9</f>
        <v>5360000</v>
      </c>
      <c r="H9">
        <f>$B$3*D9</f>
        <v>0</v>
      </c>
      <c r="I9">
        <f>E9+F9</f>
        <v>3488000</v>
      </c>
      <c r="J9">
        <f>G9-H9</f>
        <v>5360000</v>
      </c>
      <c r="K9">
        <f>I9/$B$2</f>
        <v>457.68130430304876</v>
      </c>
      <c r="L9">
        <f>J9/$B$2</f>
        <v>703.31760064918035</v>
      </c>
      <c r="M9" s="5">
        <f>$B$2+K9</f>
        <v>8078.7048576061097</v>
      </c>
      <c r="N9">
        <f>L9</f>
        <v>703.31760064918035</v>
      </c>
      <c r="O9">
        <f>SQRT(M9*M9+N9*N9)</f>
        <v>8109.2618544286433</v>
      </c>
      <c r="P9" s="5">
        <f>O9-B$2</f>
        <v>488.23830112558244</v>
      </c>
    </row>
    <row r="10" spans="1:16" x14ac:dyDescent="0.4">
      <c r="A10" s="6" t="s">
        <v>13</v>
      </c>
      <c r="B10" s="10">
        <f>P10/$B$2</f>
        <v>-5.5535484994337928E-2</v>
      </c>
      <c r="C10" s="7">
        <f>-$D$2/3</f>
        <v>-2000000</v>
      </c>
      <c r="D10">
        <v>0</v>
      </c>
      <c r="E10" s="7">
        <f>$B$3*C10</f>
        <v>-3488000</v>
      </c>
      <c r="F10">
        <f>$B$4*D10</f>
        <v>0</v>
      </c>
      <c r="G10" s="7">
        <f>$B$4*C10</f>
        <v>-5360000</v>
      </c>
      <c r="H10">
        <f>$B$3*D10</f>
        <v>0</v>
      </c>
      <c r="I10">
        <f>E10+F10</f>
        <v>-3488000</v>
      </c>
      <c r="J10">
        <f>G10-H10</f>
        <v>-5360000</v>
      </c>
      <c r="K10">
        <f>I10/$B$2</f>
        <v>-457.68130430304876</v>
      </c>
      <c r="L10">
        <f>J10/$B$2</f>
        <v>-703.31760064918035</v>
      </c>
      <c r="M10" s="5">
        <f>$B$2+K10</f>
        <v>7163.3422490000121</v>
      </c>
      <c r="N10">
        <f>L10</f>
        <v>-703.31760064918035</v>
      </c>
      <c r="O10">
        <f>SQRT(M10*M10+N10*N10)</f>
        <v>7197.7863141171028</v>
      </c>
      <c r="P10" s="5">
        <f>O10-B$2</f>
        <v>-423.23723918595806</v>
      </c>
    </row>
    <row r="11" spans="1:16" x14ac:dyDescent="0.4">
      <c r="A11" t="s">
        <v>28</v>
      </c>
      <c r="B11" s="3">
        <f>-(1/$B$8)*SQRT(1-$B$8*$B$8)</f>
        <v>-0.65074626865671636</v>
      </c>
    </row>
    <row r="12" spans="1:16" x14ac:dyDescent="0.4">
      <c r="A12" s="6" t="s">
        <v>12</v>
      </c>
      <c r="B12" s="10">
        <f>P12/$B$2</f>
        <v>8.5917524857318725E-3</v>
      </c>
      <c r="C12" s="7">
        <f t="shared" ref="C12" si="0">$D$2/3</f>
        <v>2000000</v>
      </c>
      <c r="D12" s="7">
        <f>C12*$B$11</f>
        <v>-1301492.5373134327</v>
      </c>
      <c r="E12" s="7">
        <f t="shared" ref="E12:E13" si="1">$B$3*C12</f>
        <v>3488000</v>
      </c>
      <c r="F12">
        <f t="shared" ref="F12:F13" si="2">$B$4*D12</f>
        <v>-3487999.9999999995</v>
      </c>
      <c r="G12" s="7">
        <f t="shared" ref="G12:G13" si="3">$B$4*C12</f>
        <v>5360000</v>
      </c>
      <c r="H12">
        <f t="shared" ref="H12:H13" si="4">$B$3*D12</f>
        <v>-2269802.9850746267</v>
      </c>
      <c r="I12">
        <f t="shared" ref="I12:I13" si="5">E12+F12</f>
        <v>0</v>
      </c>
      <c r="J12">
        <f t="shared" ref="J12:J13" si="6">G12-H12</f>
        <v>7629802.9850746263</v>
      </c>
      <c r="K12">
        <f t="shared" ref="K12:L13" si="7">I12/$B$2</f>
        <v>0</v>
      </c>
      <c r="L12">
        <f t="shared" si="7"/>
        <v>1001.1520016583285</v>
      </c>
      <c r="M12" s="5">
        <f t="shared" ref="M12:M13" si="8">$B$2+K12</f>
        <v>7621.0235533030609</v>
      </c>
      <c r="N12">
        <f t="shared" ref="N12:N13" si="9">L12</f>
        <v>1001.1520016583285</v>
      </c>
      <c r="O12">
        <f t="shared" ref="O12:O13" si="10">SQRT(M12*M12+N12*N12)</f>
        <v>7686.5015013609736</v>
      </c>
      <c r="P12" s="5">
        <f t="shared" ref="P12:P13" si="11">O12-B$2</f>
        <v>65.477948057912727</v>
      </c>
    </row>
    <row r="13" spans="1:16" x14ac:dyDescent="0.4">
      <c r="A13" s="6" t="s">
        <v>11</v>
      </c>
      <c r="B13" s="10">
        <f>P13/$B$2</f>
        <v>8.5917524857318725E-3</v>
      </c>
      <c r="C13" s="7">
        <f>-$D$2/3</f>
        <v>-2000000</v>
      </c>
      <c r="D13" s="7">
        <f>C13*$B$11</f>
        <v>1301492.5373134327</v>
      </c>
      <c r="E13" s="7">
        <f t="shared" si="1"/>
        <v>-3488000</v>
      </c>
      <c r="F13">
        <f t="shared" si="2"/>
        <v>3487999.9999999995</v>
      </c>
      <c r="G13" s="7">
        <f t="shared" si="3"/>
        <v>-5360000</v>
      </c>
      <c r="H13">
        <f t="shared" si="4"/>
        <v>2269802.9850746267</v>
      </c>
      <c r="I13">
        <f t="shared" si="5"/>
        <v>0</v>
      </c>
      <c r="J13">
        <f t="shared" si="6"/>
        <v>-7629802.9850746263</v>
      </c>
      <c r="K13">
        <f t="shared" si="7"/>
        <v>0</v>
      </c>
      <c r="L13">
        <f t="shared" si="7"/>
        <v>-1001.1520016583285</v>
      </c>
      <c r="M13" s="5">
        <f t="shared" si="8"/>
        <v>7621.0235533030609</v>
      </c>
      <c r="N13">
        <f t="shared" si="9"/>
        <v>-1001.1520016583285</v>
      </c>
      <c r="O13">
        <f t="shared" si="10"/>
        <v>7686.5015013609736</v>
      </c>
      <c r="P13" s="5">
        <f t="shared" si="11"/>
        <v>65.477948057912727</v>
      </c>
    </row>
    <row r="15" spans="1:16" x14ac:dyDescent="0.4">
      <c r="A15" t="s">
        <v>30</v>
      </c>
      <c r="B15" s="4">
        <f>2000000/B2</f>
        <v>262.43194054073894</v>
      </c>
    </row>
    <row r="16" spans="1:16" x14ac:dyDescent="0.4">
      <c r="A16" t="s">
        <v>29</v>
      </c>
      <c r="B16" s="2">
        <f>B7/B15</f>
        <v>9.0821265890994987</v>
      </c>
    </row>
    <row r="18" spans="1:11" x14ac:dyDescent="0.4">
      <c r="A18" s="1" t="s">
        <v>85</v>
      </c>
    </row>
    <row r="19" spans="1:11" x14ac:dyDescent="0.4">
      <c r="A19" s="5">
        <f>B2</f>
        <v>7621.0235533030609</v>
      </c>
      <c r="B19" s="16" t="s">
        <v>86</v>
      </c>
      <c r="C19" s="16" t="s">
        <v>87</v>
      </c>
      <c r="D19" s="16" t="s">
        <v>88</v>
      </c>
      <c r="E19" s="16" t="s">
        <v>89</v>
      </c>
      <c r="F19" s="16" t="s">
        <v>90</v>
      </c>
      <c r="G19" s="16" t="s">
        <v>91</v>
      </c>
    </row>
    <row r="20" spans="1:11" x14ac:dyDescent="0.4">
      <c r="A20" s="11">
        <f>B3</f>
        <v>1.744</v>
      </c>
      <c r="B20" s="7">
        <v>2000000</v>
      </c>
      <c r="C20">
        <f>$A$20*$A$20+A$21*$A$21</f>
        <v>10.223936000000002</v>
      </c>
      <c r="D20">
        <f>2*$A$21*$A$19*$A$19</f>
        <v>311308800.00000012</v>
      </c>
      <c r="E20" s="7">
        <f>$B$20*$B$20*C20+2*$A$20*$A$19*$A$19*B20</f>
        <v>446061824000000.06</v>
      </c>
      <c r="F20" s="7">
        <f>(-D20+SQRT(D20*D20-4*C20*E20))/2/C20</f>
        <v>-1507493.8593806829</v>
      </c>
      <c r="G20" s="3">
        <f>ABS(B20)/SQRT(B20*B20+F20*F20)</f>
        <v>0.79856147425809587</v>
      </c>
    </row>
    <row r="21" spans="1:11" x14ac:dyDescent="0.4">
      <c r="A21" s="11">
        <f>B4</f>
        <v>2.68</v>
      </c>
      <c r="B21" s="7">
        <v>-2000000</v>
      </c>
      <c r="C21">
        <f>$A$20*$A$20+A$21*$A$21</f>
        <v>10.223936000000002</v>
      </c>
      <c r="D21">
        <f>2*$A$21*$A$19*$A$19</f>
        <v>311308800.00000012</v>
      </c>
      <c r="E21" s="7">
        <f>$B$20*$B$20*C21+2*$A$20*$A$19*$A$19*B21</f>
        <v>-364270336000000.06</v>
      </c>
      <c r="F21" s="7">
        <f>(-D21+SQRT(D21*D21-4*C21*E21))/2/C21</f>
        <v>1128314.7254391636</v>
      </c>
      <c r="G21" s="3">
        <f>ABS(B21)/SQRT(B21*B21+F21*F21)</f>
        <v>0.87095804304018432</v>
      </c>
    </row>
    <row r="22" spans="1:11" x14ac:dyDescent="0.4">
      <c r="G22" s="3">
        <f>AVERAGE(G20:G21)</f>
        <v>0.83475975864914009</v>
      </c>
    </row>
    <row r="23" spans="1:11" x14ac:dyDescent="0.4">
      <c r="A23" s="1" t="s">
        <v>92</v>
      </c>
      <c r="K23" s="17" t="s">
        <v>97</v>
      </c>
    </row>
    <row r="24" spans="1:11" x14ac:dyDescent="0.4">
      <c r="A24" s="5">
        <f>B2</f>
        <v>7621.0235533030609</v>
      </c>
      <c r="B24" s="16" t="s">
        <v>86</v>
      </c>
      <c r="C24" s="16" t="s">
        <v>90</v>
      </c>
      <c r="D24" s="16" t="s">
        <v>93</v>
      </c>
      <c r="E24" s="16" t="s">
        <v>87</v>
      </c>
      <c r="F24" s="16" t="s">
        <v>88</v>
      </c>
      <c r="G24" s="16" t="s">
        <v>89</v>
      </c>
      <c r="H24" s="16" t="s">
        <v>94</v>
      </c>
      <c r="I24" s="16" t="s">
        <v>95</v>
      </c>
      <c r="J24" s="16" t="s">
        <v>83</v>
      </c>
      <c r="K24" s="16" t="s">
        <v>96</v>
      </c>
    </row>
    <row r="25" spans="1:11" x14ac:dyDescent="0.4">
      <c r="A25" s="2">
        <f>B3</f>
        <v>1.744</v>
      </c>
      <c r="B25" s="7">
        <v>2000000</v>
      </c>
      <c r="C25">
        <v>0</v>
      </c>
      <c r="D25" s="7">
        <f>($A$25*C25-$A$26*B25)/$A$24</f>
        <v>-703.31760064918035</v>
      </c>
      <c r="E25">
        <v>1</v>
      </c>
      <c r="F25" s="5">
        <f>-$A$24</f>
        <v>-7621.0235533030609</v>
      </c>
      <c r="G25" s="7">
        <f>D25*D25-$A$25*B25-$A$26*C25</f>
        <v>-2993344.3526170803</v>
      </c>
      <c r="H25" s="7">
        <f>(-F25+SQRT(F25*F25-4*E25*G25))/2/E25</f>
        <v>7995.4065605878104</v>
      </c>
      <c r="I25">
        <f>SQRT(D25*D25+H25*H25)</f>
        <v>8026.2806901125459</v>
      </c>
      <c r="J25" s="3">
        <f>I25/$A$24-1</f>
        <v>5.3176208415448345E-2</v>
      </c>
      <c r="K25">
        <v>5.3199999999999997E-2</v>
      </c>
    </row>
    <row r="26" spans="1:11" x14ac:dyDescent="0.4">
      <c r="A26" s="2">
        <f>B4</f>
        <v>2.68</v>
      </c>
      <c r="B26" s="7">
        <v>-2000000</v>
      </c>
      <c r="C26">
        <v>0</v>
      </c>
      <c r="D26" s="7">
        <f>($A$25*C26-$A$26*B26)/$A$24</f>
        <v>703.31760064918035</v>
      </c>
      <c r="E26">
        <v>1</v>
      </c>
      <c r="F26" s="5">
        <f>-$A$24</f>
        <v>-7621.0235533030609</v>
      </c>
      <c r="G26" s="7">
        <f>D26*D26-$A$25*B26-$A$26*C26</f>
        <v>3982655.6473829197</v>
      </c>
      <c r="H26" s="7">
        <f>(-F26+SQRT(F26*F26-4*E26*G26))/2/E26</f>
        <v>7056.639370049098</v>
      </c>
      <c r="I26">
        <f>SQRT(D26*D26+H26*H26)</f>
        <v>7091.6017123291585</v>
      </c>
      <c r="J26" s="3">
        <f>I26/$A$24-1</f>
        <v>-6.9468600545715797E-2</v>
      </c>
      <c r="K26">
        <v>-6.9500000000000006E-2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8D56F-5866-4E1A-A9FD-BAB878AAC530}">
  <dimension ref="A1:P26"/>
  <sheetViews>
    <sheetView workbookViewId="0">
      <selection activeCell="K26" sqref="K26"/>
    </sheetView>
  </sheetViews>
  <sheetFormatPr defaultRowHeight="14.6" x14ac:dyDescent="0.4"/>
  <cols>
    <col min="1" max="1" width="14.69140625" customWidth="1"/>
    <col min="2" max="2" width="11.3046875" customWidth="1"/>
  </cols>
  <sheetData>
    <row r="1" spans="1:16" x14ac:dyDescent="0.4">
      <c r="A1" s="1" t="s">
        <v>0</v>
      </c>
      <c r="B1" s="1" t="s">
        <v>1</v>
      </c>
      <c r="C1" s="8" t="s">
        <v>21</v>
      </c>
      <c r="D1" s="8" t="s">
        <v>31</v>
      </c>
      <c r="F1" s="1" t="s">
        <v>32</v>
      </c>
      <c r="G1" s="1" t="s">
        <v>75</v>
      </c>
      <c r="H1" s="1" t="s">
        <v>33</v>
      </c>
    </row>
    <row r="2" spans="1:16" x14ac:dyDescent="0.4">
      <c r="A2" t="s">
        <v>20</v>
      </c>
      <c r="B2" s="5">
        <f>C2*1000/SQRT(3)</f>
        <v>230.94010767585033</v>
      </c>
      <c r="C2" s="12">
        <v>0.4</v>
      </c>
      <c r="D2" s="7">
        <v>6000000</v>
      </c>
      <c r="F2">
        <v>7.5</v>
      </c>
      <c r="G2">
        <v>5.4999999999999997E-3</v>
      </c>
      <c r="H2">
        <v>5.7200000000000001E-2</v>
      </c>
      <c r="K2" s="1" t="s">
        <v>77</v>
      </c>
      <c r="L2" s="1" t="s">
        <v>76</v>
      </c>
      <c r="M2" s="1" t="s">
        <v>78</v>
      </c>
      <c r="N2" s="1" t="s">
        <v>79</v>
      </c>
    </row>
    <row r="3" spans="1:16" x14ac:dyDescent="0.4">
      <c r="A3" t="s">
        <v>2</v>
      </c>
      <c r="B3" s="11">
        <f>N3</f>
        <v>1.228444444444445E-3</v>
      </c>
      <c r="C3" s="12">
        <v>13.2</v>
      </c>
      <c r="F3" s="1" t="s">
        <v>81</v>
      </c>
      <c r="G3" s="14">
        <f>C2</f>
        <v>0.4</v>
      </c>
      <c r="J3" s="1" t="s">
        <v>2</v>
      </c>
      <c r="K3" s="13">
        <v>1.21</v>
      </c>
      <c r="L3">
        <f>$G$5*K3</f>
        <v>1.1111111111111115E-3</v>
      </c>
      <c r="M3">
        <f>$G$4*$G$2</f>
        <v>1.1733333333333334E-4</v>
      </c>
      <c r="N3">
        <f>L3+M3</f>
        <v>1.228444444444445E-3</v>
      </c>
    </row>
    <row r="4" spans="1:16" x14ac:dyDescent="0.4">
      <c r="A4" t="s">
        <v>3</v>
      </c>
      <c r="B4" s="11">
        <f>N4</f>
        <v>3.8226541781450881E-3</v>
      </c>
      <c r="F4" s="1" t="s">
        <v>57</v>
      </c>
      <c r="G4" s="14">
        <f>G3*G3/F2</f>
        <v>2.1333333333333336E-2</v>
      </c>
      <c r="J4" s="1" t="s">
        <v>3</v>
      </c>
      <c r="K4" s="13">
        <v>2.8340000000000001</v>
      </c>
      <c r="L4">
        <f>$G$5*K4</f>
        <v>2.6023875114784215E-3</v>
      </c>
      <c r="M4">
        <f>$G$4*$H$2</f>
        <v>1.2202666666666668E-3</v>
      </c>
      <c r="N4">
        <f>L4+M4</f>
        <v>3.8226541781450881E-3</v>
      </c>
    </row>
    <row r="5" spans="1:16" x14ac:dyDescent="0.4">
      <c r="A5" t="s">
        <v>6</v>
      </c>
      <c r="B5" s="2">
        <f>B4/B3</f>
        <v>3.1117843345971217</v>
      </c>
      <c r="F5" s="1" t="s">
        <v>80</v>
      </c>
      <c r="G5">
        <f>(C2/C3)^2</f>
        <v>9.1827364554637313E-4</v>
      </c>
    </row>
    <row r="6" spans="1:16" x14ac:dyDescent="0.4">
      <c r="A6" t="s">
        <v>7</v>
      </c>
      <c r="B6" s="11">
        <f>SQRT(B3*B3+B4*B4)</f>
        <v>4.0151912431136477E-3</v>
      </c>
      <c r="C6" s="4">
        <f>C2*C2/B6</f>
        <v>39.848662320733034</v>
      </c>
      <c r="D6" t="s">
        <v>82</v>
      </c>
    </row>
    <row r="7" spans="1:16" x14ac:dyDescent="0.4">
      <c r="A7" t="s">
        <v>4</v>
      </c>
      <c r="B7" s="5">
        <f>B2/B6</f>
        <v>57516.589794304273</v>
      </c>
    </row>
    <row r="8" spans="1:16" x14ac:dyDescent="0.4">
      <c r="A8" t="s">
        <v>5</v>
      </c>
      <c r="B8" s="3">
        <f>1/SQRT(1+1/B5/B5)</f>
        <v>0.95204784696151767</v>
      </c>
      <c r="C8" t="s">
        <v>8</v>
      </c>
      <c r="D8" t="s">
        <v>9</v>
      </c>
      <c r="E8" t="s">
        <v>14</v>
      </c>
      <c r="F8" t="s">
        <v>15</v>
      </c>
      <c r="G8" t="s">
        <v>16</v>
      </c>
      <c r="H8" t="s">
        <v>17</v>
      </c>
      <c r="I8" t="s">
        <v>18</v>
      </c>
      <c r="J8" t="s">
        <v>19</v>
      </c>
      <c r="K8" t="s">
        <v>22</v>
      </c>
      <c r="L8" t="s">
        <v>23</v>
      </c>
      <c r="M8" t="s">
        <v>24</v>
      </c>
      <c r="N8" t="s">
        <v>25</v>
      </c>
      <c r="O8" t="s">
        <v>26</v>
      </c>
      <c r="P8" t="s">
        <v>27</v>
      </c>
    </row>
    <row r="9" spans="1:16" x14ac:dyDescent="0.4">
      <c r="A9" s="6" t="s">
        <v>10</v>
      </c>
      <c r="B9" s="10">
        <f>P9/$B$2</f>
        <v>5.5843056208692919E-2</v>
      </c>
      <c r="C9" s="7">
        <f>$D$2/3</f>
        <v>2000000</v>
      </c>
      <c r="D9">
        <v>0</v>
      </c>
      <c r="E9" s="7">
        <f>$B$3*C9</f>
        <v>2456.8888888888901</v>
      </c>
      <c r="F9">
        <f>$B$4*D9</f>
        <v>0</v>
      </c>
      <c r="G9" s="7">
        <f>$B$4*C9</f>
        <v>7645.3083562901766</v>
      </c>
      <c r="H9">
        <f>$B$3*D9</f>
        <v>0</v>
      </c>
      <c r="I9">
        <f>E9+F9</f>
        <v>2456.8888888888901</v>
      </c>
      <c r="J9">
        <f>G9-H9</f>
        <v>7645.3083562901766</v>
      </c>
      <c r="K9">
        <f>I9/$B$2</f>
        <v>10.638640960267509</v>
      </c>
      <c r="L9">
        <f>J9/$B$2</f>
        <v>33.105156281563715</v>
      </c>
      <c r="M9" s="5">
        <f>$B$2+K9</f>
        <v>241.57874863611784</v>
      </c>
      <c r="N9">
        <f>L9</f>
        <v>33.105156281563715</v>
      </c>
      <c r="O9">
        <f>SQRT(M9*M9+N9*N9)</f>
        <v>243.83650908963443</v>
      </c>
      <c r="P9" s="5">
        <f>O9-B$2</f>
        <v>12.896401413784105</v>
      </c>
    </row>
    <row r="10" spans="1:16" x14ac:dyDescent="0.4">
      <c r="A10" s="6" t="s">
        <v>13</v>
      </c>
      <c r="B10" s="10">
        <f>P10/$B$2</f>
        <v>-3.5356079852546754E-2</v>
      </c>
      <c r="C10" s="7">
        <f>-$D$2/3</f>
        <v>-2000000</v>
      </c>
      <c r="D10">
        <v>0</v>
      </c>
      <c r="E10" s="7">
        <f>$B$3*C10</f>
        <v>-2456.8888888888901</v>
      </c>
      <c r="F10">
        <f>$B$4*D10</f>
        <v>0</v>
      </c>
      <c r="G10" s="7">
        <f>$B$4*C10</f>
        <v>-7645.3083562901766</v>
      </c>
      <c r="H10">
        <f>$B$3*D10</f>
        <v>0</v>
      </c>
      <c r="I10">
        <f>E10+F10</f>
        <v>-2456.8888888888901</v>
      </c>
      <c r="J10">
        <f>G10-H10</f>
        <v>-7645.3083562901766</v>
      </c>
      <c r="K10">
        <f>I10/$B$2</f>
        <v>-10.638640960267509</v>
      </c>
      <c r="L10">
        <f>J10/$B$2</f>
        <v>-33.105156281563715</v>
      </c>
      <c r="M10" s="5">
        <f>$B$2+K10</f>
        <v>220.30146671558282</v>
      </c>
      <c r="N10">
        <f>L10</f>
        <v>-33.105156281563715</v>
      </c>
      <c r="O10">
        <f>SQRT(M10*M10+N10*N10)</f>
        <v>222.77497078770722</v>
      </c>
      <c r="P10" s="5">
        <f>O10-B$2</f>
        <v>-8.1651368881431097</v>
      </c>
    </row>
    <row r="11" spans="1:16" x14ac:dyDescent="0.4">
      <c r="A11" t="s">
        <v>28</v>
      </c>
      <c r="B11" s="3">
        <f>-(1/$B$8)*SQRT(1-$B$8*$B$8)</f>
        <v>-0.32135903149903511</v>
      </c>
    </row>
    <row r="12" spans="1:16" x14ac:dyDescent="0.4">
      <c r="A12" s="6" t="s">
        <v>12</v>
      </c>
      <c r="B12" s="10">
        <f>P12/$B$2</f>
        <v>1.2429019936634252E-2</v>
      </c>
      <c r="C12" s="7">
        <f>$D$2/3</f>
        <v>2000000</v>
      </c>
      <c r="D12" s="7">
        <f>C12*$B$11</f>
        <v>-642718.06299807027</v>
      </c>
      <c r="E12" s="7">
        <f t="shared" ref="E12:E13" si="0">$B$3*C12</f>
        <v>2456.8888888888901</v>
      </c>
      <c r="F12">
        <f t="shared" ref="F12:F13" si="1">$B$4*D12</f>
        <v>-2456.8888888888914</v>
      </c>
      <c r="G12" s="7">
        <f t="shared" ref="G12:G13" si="2">$B$4*C12</f>
        <v>7645.3083562901766</v>
      </c>
      <c r="H12">
        <f t="shared" ref="H12:H13" si="3">$B$3*D12</f>
        <v>-789.54343383407422</v>
      </c>
      <c r="I12">
        <f t="shared" ref="I12:I13" si="4">E12+F12</f>
        <v>0</v>
      </c>
      <c r="J12">
        <f t="shared" ref="J12:J13" si="5">G12-H12</f>
        <v>8434.8517901242503</v>
      </c>
      <c r="K12">
        <f t="shared" ref="K12:L13" si="6">I12/$B$2</f>
        <v>0</v>
      </c>
      <c r="L12">
        <f t="shared" si="6"/>
        <v>36.523979637021242</v>
      </c>
      <c r="M12" s="5">
        <f t="shared" ref="M12:M13" si="7">$B$2+K12</f>
        <v>230.94010767585033</v>
      </c>
      <c r="N12">
        <f t="shared" ref="N12:N13" si="8">L12</f>
        <v>36.523979637021242</v>
      </c>
      <c r="O12">
        <f t="shared" ref="O12:O13" si="9">SQRT(M12*M12+N12*N12)</f>
        <v>233.81046687832193</v>
      </c>
      <c r="P12" s="5">
        <f t="shared" ref="P12:P13" si="10">O12-B$2</f>
        <v>2.8703592024716045</v>
      </c>
    </row>
    <row r="13" spans="1:16" x14ac:dyDescent="0.4">
      <c r="A13" s="6" t="s">
        <v>11</v>
      </c>
      <c r="B13" s="10">
        <f>P13/$B$2</f>
        <v>1.2429019936634252E-2</v>
      </c>
      <c r="C13" s="7">
        <f>-$D$2/3</f>
        <v>-2000000</v>
      </c>
      <c r="D13" s="7">
        <f>C13*$B$11</f>
        <v>642718.06299807027</v>
      </c>
      <c r="E13" s="7">
        <f t="shared" si="0"/>
        <v>-2456.8888888888901</v>
      </c>
      <c r="F13">
        <f t="shared" si="1"/>
        <v>2456.8888888888914</v>
      </c>
      <c r="G13" s="7">
        <f t="shared" si="2"/>
        <v>-7645.3083562901766</v>
      </c>
      <c r="H13">
        <f t="shared" si="3"/>
        <v>789.54343383407422</v>
      </c>
      <c r="I13">
        <f t="shared" si="4"/>
        <v>0</v>
      </c>
      <c r="J13">
        <f t="shared" si="5"/>
        <v>-8434.8517901242503</v>
      </c>
      <c r="K13">
        <f t="shared" si="6"/>
        <v>0</v>
      </c>
      <c r="L13">
        <f t="shared" si="6"/>
        <v>-36.523979637021242</v>
      </c>
      <c r="M13" s="5">
        <f t="shared" si="7"/>
        <v>230.94010767585033</v>
      </c>
      <c r="N13">
        <f t="shared" si="8"/>
        <v>-36.523979637021242</v>
      </c>
      <c r="O13">
        <f t="shared" si="9"/>
        <v>233.81046687832193</v>
      </c>
      <c r="P13" s="5">
        <f t="shared" si="10"/>
        <v>2.8703592024716045</v>
      </c>
    </row>
    <row r="15" spans="1:16" x14ac:dyDescent="0.4">
      <c r="A15" t="s">
        <v>30</v>
      </c>
      <c r="B15" s="4">
        <f>2000000/B2</f>
        <v>8660.2540378443864</v>
      </c>
    </row>
    <row r="16" spans="1:16" x14ac:dyDescent="0.4">
      <c r="A16" t="s">
        <v>29</v>
      </c>
      <c r="B16" s="2">
        <f>B7/B15</f>
        <v>6.6414437201221705</v>
      </c>
    </row>
    <row r="18" spans="1:11" x14ac:dyDescent="0.4">
      <c r="A18" s="1" t="s">
        <v>85</v>
      </c>
    </row>
    <row r="19" spans="1:11" x14ac:dyDescent="0.4">
      <c r="A19" s="5">
        <f>B2</f>
        <v>230.94010767585033</v>
      </c>
      <c r="B19" s="16" t="s">
        <v>86</v>
      </c>
      <c r="C19" s="16" t="s">
        <v>87</v>
      </c>
      <c r="D19" s="16" t="s">
        <v>88</v>
      </c>
      <c r="E19" s="16" t="s">
        <v>89</v>
      </c>
      <c r="F19" s="16" t="s">
        <v>90</v>
      </c>
      <c r="G19" s="16" t="s">
        <v>91</v>
      </c>
    </row>
    <row r="20" spans="1:11" x14ac:dyDescent="0.4">
      <c r="A20" s="11">
        <f>B3</f>
        <v>1.228444444444445E-3</v>
      </c>
      <c r="B20" s="7">
        <v>2000000</v>
      </c>
      <c r="C20">
        <f>$A$20*$A$20+A$21*$A$21</f>
        <v>1.6121760718776519E-5</v>
      </c>
      <c r="D20">
        <f>2*$A$21*$A$19*$A$19</f>
        <v>407.74977900214282</v>
      </c>
      <c r="E20" s="7">
        <f>$B$20*$B$20*C20+2*$A$20*$A$19*$A$19*B20</f>
        <v>326555191.02325433</v>
      </c>
      <c r="F20" s="7">
        <f>(-D20+SQRT(D20*D20-4*C20*E20))/2/C20</f>
        <v>-827976.89350015053</v>
      </c>
      <c r="G20" s="3">
        <f>ABS(B20)/SQRT(B20*B20+F20*F20)</f>
        <v>0.92395305323883192</v>
      </c>
    </row>
    <row r="21" spans="1:11" x14ac:dyDescent="0.4">
      <c r="A21" s="11">
        <f>B4</f>
        <v>3.8226541781450881E-3</v>
      </c>
      <c r="B21" s="7">
        <v>-2000000</v>
      </c>
      <c r="C21">
        <f>$A$20*$A$20+A$21*$A$21</f>
        <v>1.6121760718776519E-5</v>
      </c>
      <c r="D21">
        <f>2*$A$21*$A$19*$A$19</f>
        <v>407.74977900214282</v>
      </c>
      <c r="E21" s="7">
        <f>$B$20*$B$20*C21+2*$A$20*$A$19*$A$19*B21</f>
        <v>-197581105.2730422</v>
      </c>
      <c r="F21" s="7">
        <f>(-D21+SQRT(D21*D21-4*C21*E21))/2/C21</f>
        <v>475620.42830024363</v>
      </c>
      <c r="G21" s="3">
        <f>ABS(B21)/SQRT(B21*B21+F21*F21)</f>
        <v>0.97286865899309205</v>
      </c>
    </row>
    <row r="22" spans="1:11" x14ac:dyDescent="0.4">
      <c r="G22" s="3">
        <f>AVERAGE(G20:G21)</f>
        <v>0.94841085611596199</v>
      </c>
    </row>
    <row r="23" spans="1:11" x14ac:dyDescent="0.4">
      <c r="A23" s="1" t="s">
        <v>92</v>
      </c>
      <c r="K23" s="17" t="s">
        <v>97</v>
      </c>
    </row>
    <row r="24" spans="1:11" x14ac:dyDescent="0.4">
      <c r="A24" s="5">
        <f>B2</f>
        <v>230.94010767585033</v>
      </c>
      <c r="B24" s="16" t="s">
        <v>86</v>
      </c>
      <c r="C24" s="16" t="s">
        <v>90</v>
      </c>
      <c r="D24" s="16" t="s">
        <v>93</v>
      </c>
      <c r="E24" s="16" t="s">
        <v>87</v>
      </c>
      <c r="F24" s="16" t="s">
        <v>88</v>
      </c>
      <c r="G24" s="16" t="s">
        <v>89</v>
      </c>
      <c r="H24" s="16" t="s">
        <v>94</v>
      </c>
      <c r="I24" s="16" t="s">
        <v>95</v>
      </c>
      <c r="J24" s="16" t="s">
        <v>83</v>
      </c>
      <c r="K24" s="16" t="s">
        <v>96</v>
      </c>
    </row>
    <row r="25" spans="1:11" x14ac:dyDescent="0.4">
      <c r="A25" s="11">
        <f>B3</f>
        <v>1.228444444444445E-3</v>
      </c>
      <c r="B25" s="7">
        <v>2000000</v>
      </c>
      <c r="C25">
        <v>0</v>
      </c>
      <c r="D25" s="7">
        <f>($A$25*C25-$A$26*B25)/$A$24</f>
        <v>-33.105156281563715</v>
      </c>
      <c r="E25">
        <v>1</v>
      </c>
      <c r="F25" s="5">
        <f>-$A$24</f>
        <v>-230.94010767585033</v>
      </c>
      <c r="G25" s="7">
        <f>D25*D25-$A$25*B25-$A$26*C25</f>
        <v>-1360.9375164621326</v>
      </c>
      <c r="H25" s="7">
        <f>(-F25+SQRT(F25*F25-4*E25*G25))/2/E25</f>
        <v>236.6899814480152</v>
      </c>
      <c r="I25">
        <f>SQRT(D25*D25+H25*H25)</f>
        <v>238.99393023733583</v>
      </c>
      <c r="J25" s="3">
        <f>I25/$A$24-1</f>
        <v>3.4874074679093425E-2</v>
      </c>
      <c r="K25">
        <v>3.49E-2</v>
      </c>
    </row>
    <row r="26" spans="1:11" x14ac:dyDescent="0.4">
      <c r="A26" s="11">
        <f>B4</f>
        <v>3.8226541781450881E-3</v>
      </c>
      <c r="B26" s="7">
        <v>-2000000</v>
      </c>
      <c r="C26">
        <v>0</v>
      </c>
      <c r="D26" s="7">
        <f>($A$25*C26-$A$26*B26)/$A$24</f>
        <v>33.105156281563715</v>
      </c>
      <c r="E26">
        <v>1</v>
      </c>
      <c r="F26" s="5">
        <f>-$A$24</f>
        <v>-230.94010767585033</v>
      </c>
      <c r="G26" s="7">
        <f>D26*D26-$A$25*B26-$A$26*C26</f>
        <v>3552.8402613156477</v>
      </c>
      <c r="H26" s="7">
        <f>(-F26+SQRT(F26*F26-4*E26*G26))/2/E26</f>
        <v>214.36642926199056</v>
      </c>
      <c r="I26">
        <f>SQRT(D26*D26+H26*H26)</f>
        <v>216.90762404065646</v>
      </c>
      <c r="J26" s="3">
        <f>I26/$A$24-1</f>
        <v>-6.0762436531336506E-2</v>
      </c>
      <c r="K26">
        <v>-6.08E-2</v>
      </c>
    </row>
  </sheetData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52002-1B45-4D28-B9E9-1A0171A57A1D}">
  <dimension ref="A1:P26"/>
  <sheetViews>
    <sheetView workbookViewId="0">
      <selection activeCell="K27" sqref="K27"/>
    </sheetView>
  </sheetViews>
  <sheetFormatPr defaultRowHeight="14.6" x14ac:dyDescent="0.4"/>
  <cols>
    <col min="1" max="1" width="14.69140625" customWidth="1"/>
    <col min="2" max="2" width="11.3046875" customWidth="1"/>
    <col min="3" max="3" width="11.84375" bestFit="1" customWidth="1"/>
  </cols>
  <sheetData>
    <row r="1" spans="1:16" x14ac:dyDescent="0.4">
      <c r="A1" s="1" t="s">
        <v>0</v>
      </c>
      <c r="B1" s="1" t="s">
        <v>1</v>
      </c>
      <c r="C1" s="8" t="s">
        <v>21</v>
      </c>
      <c r="D1" s="8" t="s">
        <v>31</v>
      </c>
      <c r="F1" s="1" t="s">
        <v>32</v>
      </c>
      <c r="G1" s="1" t="s">
        <v>75</v>
      </c>
      <c r="H1" s="1" t="s">
        <v>33</v>
      </c>
    </row>
    <row r="2" spans="1:16" x14ac:dyDescent="0.4">
      <c r="A2" t="s">
        <v>20</v>
      </c>
      <c r="B2" s="5">
        <f>C2*1000/SQRT(3)</f>
        <v>230.94010767585033</v>
      </c>
      <c r="C2" s="12">
        <v>0.4</v>
      </c>
      <c r="D2" s="7">
        <v>6000000</v>
      </c>
      <c r="F2">
        <v>7.5</v>
      </c>
      <c r="G2">
        <v>5.4999999999999997E-3</v>
      </c>
      <c r="H2">
        <v>5.7200000000000001E-2</v>
      </c>
      <c r="K2" s="1" t="s">
        <v>77</v>
      </c>
      <c r="L2" s="1" t="s">
        <v>76</v>
      </c>
      <c r="M2" s="1" t="s">
        <v>78</v>
      </c>
      <c r="N2" s="1" t="s">
        <v>79</v>
      </c>
    </row>
    <row r="3" spans="1:16" x14ac:dyDescent="0.4">
      <c r="A3" t="s">
        <v>2</v>
      </c>
      <c r="B3" s="11">
        <f>N3</f>
        <v>1.7188025711662083E-3</v>
      </c>
      <c r="C3" s="12">
        <v>13.2</v>
      </c>
      <c r="F3" s="1" t="s">
        <v>81</v>
      </c>
      <c r="G3" s="14">
        <f>C2</f>
        <v>0.4</v>
      </c>
      <c r="J3" s="1" t="s">
        <v>2</v>
      </c>
      <c r="K3" s="13">
        <v>1.744</v>
      </c>
      <c r="L3">
        <f>$G$5*K3</f>
        <v>1.6014692378328748E-3</v>
      </c>
      <c r="M3">
        <f>$G$4*$G$2</f>
        <v>1.1733333333333334E-4</v>
      </c>
      <c r="N3">
        <f>L3+M3</f>
        <v>1.7188025711662083E-3</v>
      </c>
    </row>
    <row r="4" spans="1:16" x14ac:dyDescent="0.4">
      <c r="A4" t="s">
        <v>3</v>
      </c>
      <c r="B4" s="11">
        <f>N4</f>
        <v>3.681240036730947E-3</v>
      </c>
      <c r="F4" s="1" t="s">
        <v>57</v>
      </c>
      <c r="G4" s="14">
        <f>G3*G3/F2</f>
        <v>2.1333333333333336E-2</v>
      </c>
      <c r="J4" s="1" t="s">
        <v>3</v>
      </c>
      <c r="K4" s="13">
        <v>2.68</v>
      </c>
      <c r="L4">
        <f>$G$5*K4</f>
        <v>2.46097337006428E-3</v>
      </c>
      <c r="M4">
        <f>$G$4*$H$2</f>
        <v>1.2202666666666668E-3</v>
      </c>
      <c r="N4">
        <f>L4+M4</f>
        <v>3.681240036730947E-3</v>
      </c>
    </row>
    <row r="5" spans="1:16" x14ac:dyDescent="0.4">
      <c r="A5" t="s">
        <v>6</v>
      </c>
      <c r="B5" s="2">
        <f>B4/B3</f>
        <v>2.1417468756945275</v>
      </c>
      <c r="F5" s="1" t="s">
        <v>80</v>
      </c>
      <c r="G5">
        <f>(C2/C3)^2</f>
        <v>9.1827364554637313E-4</v>
      </c>
    </row>
    <row r="6" spans="1:16" x14ac:dyDescent="0.4">
      <c r="A6" t="s">
        <v>7</v>
      </c>
      <c r="B6" s="11">
        <f>SQRT(B3*B3+B4*B4)</f>
        <v>4.0627343608311915E-3</v>
      </c>
      <c r="C6" s="4">
        <f>C2*C2/B6</f>
        <v>39.382343463692706</v>
      </c>
      <c r="D6" t="s">
        <v>82</v>
      </c>
    </row>
    <row r="7" spans="1:16" x14ac:dyDescent="0.4">
      <c r="A7" t="s">
        <v>4</v>
      </c>
      <c r="B7" s="5">
        <f>B2/B6</f>
        <v>56843.516500203201</v>
      </c>
    </row>
    <row r="8" spans="1:16" x14ac:dyDescent="0.4">
      <c r="A8" t="s">
        <v>5</v>
      </c>
      <c r="B8" s="3">
        <f>1/SQRT(1+1/B5/B5)</f>
        <v>0.9060991218677179</v>
      </c>
      <c r="C8" t="s">
        <v>8</v>
      </c>
      <c r="D8" t="s">
        <v>9</v>
      </c>
      <c r="E8" t="s">
        <v>14</v>
      </c>
      <c r="F8" t="s">
        <v>15</v>
      </c>
      <c r="G8" t="s">
        <v>16</v>
      </c>
      <c r="H8" t="s">
        <v>17</v>
      </c>
      <c r="I8" t="s">
        <v>18</v>
      </c>
      <c r="J8" t="s">
        <v>19</v>
      </c>
      <c r="K8" t="s">
        <v>22</v>
      </c>
      <c r="L8" t="s">
        <v>23</v>
      </c>
      <c r="M8" t="s">
        <v>24</v>
      </c>
      <c r="N8" t="s">
        <v>25</v>
      </c>
      <c r="O8" t="s">
        <v>26</v>
      </c>
      <c r="P8" t="s">
        <v>27</v>
      </c>
    </row>
    <row r="9" spans="1:16" x14ac:dyDescent="0.4">
      <c r="A9" s="6" t="s">
        <v>10</v>
      </c>
      <c r="B9" s="10">
        <f>P9/$B$2</f>
        <v>7.3369222977050633E-2</v>
      </c>
      <c r="C9" s="7">
        <f>$D$2/3</f>
        <v>2000000</v>
      </c>
      <c r="D9">
        <v>0</v>
      </c>
      <c r="E9" s="7">
        <f>$B$3*C9</f>
        <v>3437.6051423324166</v>
      </c>
      <c r="F9">
        <f>$B$4*D9</f>
        <v>0</v>
      </c>
      <c r="G9" s="7">
        <f>$B$4*C9</f>
        <v>7362.4800734618939</v>
      </c>
      <c r="H9">
        <f>$B$3*D9</f>
        <v>0</v>
      </c>
      <c r="I9">
        <f>E9+F9</f>
        <v>3437.6051423324166</v>
      </c>
      <c r="J9">
        <f>G9-H9</f>
        <v>7362.4800734618939</v>
      </c>
      <c r="K9">
        <f>I9/$B$2</f>
        <v>14.885266907199467</v>
      </c>
      <c r="L9">
        <f>J9/$B$2</f>
        <v>31.880473892373598</v>
      </c>
      <c r="M9" s="5">
        <f>$B$2+K9</f>
        <v>245.82537458304981</v>
      </c>
      <c r="N9">
        <f>L9</f>
        <v>31.880473892373598</v>
      </c>
      <c r="O9">
        <f>SQRT(M9*M9+N9*N9)</f>
        <v>247.88400393026387</v>
      </c>
      <c r="P9" s="5">
        <f>O9-B$2</f>
        <v>16.943896254413545</v>
      </c>
    </row>
    <row r="10" spans="1:16" x14ac:dyDescent="0.4">
      <c r="A10" s="6" t="s">
        <v>13</v>
      </c>
      <c r="B10" s="10">
        <f>P10/$B$2</f>
        <v>-5.4325054175894012E-2</v>
      </c>
      <c r="C10" s="7">
        <f>-$D$2/3</f>
        <v>-2000000</v>
      </c>
      <c r="D10">
        <v>0</v>
      </c>
      <c r="E10" s="7">
        <f>$B$3*C10</f>
        <v>-3437.6051423324166</v>
      </c>
      <c r="F10">
        <f>$B$4*D10</f>
        <v>0</v>
      </c>
      <c r="G10" s="7">
        <f>$B$4*C10</f>
        <v>-7362.4800734618939</v>
      </c>
      <c r="H10">
        <f>$B$3*D10</f>
        <v>0</v>
      </c>
      <c r="I10">
        <f>E10+F10</f>
        <v>-3437.6051423324166</v>
      </c>
      <c r="J10">
        <f>G10-H10</f>
        <v>-7362.4800734618939</v>
      </c>
      <c r="K10">
        <f>I10/$B$2</f>
        <v>-14.885266907199467</v>
      </c>
      <c r="L10">
        <f>J10/$B$2</f>
        <v>-31.880473892373598</v>
      </c>
      <c r="M10" s="5">
        <f>$B$2+K10</f>
        <v>216.05484076865085</v>
      </c>
      <c r="N10">
        <f>L10</f>
        <v>-31.880473892373598</v>
      </c>
      <c r="O10">
        <f>SQRT(M10*M10+N10*N10)</f>
        <v>218.39427381497296</v>
      </c>
      <c r="P10" s="5">
        <f>O10-B$2</f>
        <v>-12.545833860877366</v>
      </c>
    </row>
    <row r="11" spans="1:16" x14ac:dyDescent="0.4">
      <c r="A11" t="s">
        <v>28</v>
      </c>
      <c r="B11" s="3">
        <f>-(1/$B$8)*SQRT(1-$B$8*$B$8)</f>
        <v>-0.46690858352517461</v>
      </c>
    </row>
    <row r="12" spans="1:16" x14ac:dyDescent="0.4">
      <c r="A12" s="6" t="s">
        <v>12</v>
      </c>
      <c r="B12" s="10">
        <f>P12/$B$2</f>
        <v>1.4037199847095441E-2</v>
      </c>
      <c r="C12" s="7">
        <f>$D$2/3</f>
        <v>2000000</v>
      </c>
      <c r="D12" s="7">
        <f>C12*$B$11</f>
        <v>-933817.16705034918</v>
      </c>
      <c r="E12" s="7">
        <f t="shared" ref="E12:E13" si="0">$B$3*C12</f>
        <v>3437.6051423324166</v>
      </c>
      <c r="F12">
        <f t="shared" ref="F12:F13" si="1">$B$4*D12</f>
        <v>-3437.6051423324161</v>
      </c>
      <c r="G12" s="7">
        <f t="shared" ref="G12:G13" si="2">$B$4*C12</f>
        <v>7362.4800734618939</v>
      </c>
      <c r="H12">
        <f t="shared" ref="H12:H13" si="3">$B$3*D12</f>
        <v>-1605.0473477252847</v>
      </c>
      <c r="I12">
        <f t="shared" ref="I12:I13" si="4">E12+F12</f>
        <v>0</v>
      </c>
      <c r="J12">
        <f t="shared" ref="J12:J13" si="5">G12-H12</f>
        <v>8967.5274211871783</v>
      </c>
      <c r="K12">
        <f t="shared" ref="K12:L13" si="6">I12/$B$2</f>
        <v>0</v>
      </c>
      <c r="L12">
        <f t="shared" si="6"/>
        <v>38.830532779408259</v>
      </c>
      <c r="M12" s="5">
        <f t="shared" ref="M12:M13" si="7">$B$2+K12</f>
        <v>230.94010767585033</v>
      </c>
      <c r="N12">
        <f t="shared" ref="N12:N13" si="8">L12</f>
        <v>38.830532779408259</v>
      </c>
      <c r="O12">
        <f t="shared" ref="O12:O13" si="9">SQRT(M12*M12+N12*N12)</f>
        <v>234.18186012000598</v>
      </c>
      <c r="P12" s="5">
        <f t="shared" ref="P12:P13" si="10">O12-B$2</f>
        <v>3.2417524441556509</v>
      </c>
    </row>
    <row r="13" spans="1:16" x14ac:dyDescent="0.4">
      <c r="A13" s="6" t="s">
        <v>11</v>
      </c>
      <c r="B13" s="10">
        <f>P13/$B$2</f>
        <v>1.4037199847095441E-2</v>
      </c>
      <c r="C13" s="7">
        <f>-$D$2/3</f>
        <v>-2000000</v>
      </c>
      <c r="D13" s="7">
        <f>C13*$B$11</f>
        <v>933817.16705034918</v>
      </c>
      <c r="E13" s="7">
        <f t="shared" si="0"/>
        <v>-3437.6051423324166</v>
      </c>
      <c r="F13">
        <f t="shared" si="1"/>
        <v>3437.6051423324161</v>
      </c>
      <c r="G13" s="7">
        <f t="shared" si="2"/>
        <v>-7362.4800734618939</v>
      </c>
      <c r="H13">
        <f t="shared" si="3"/>
        <v>1605.0473477252847</v>
      </c>
      <c r="I13">
        <f t="shared" si="4"/>
        <v>0</v>
      </c>
      <c r="J13">
        <f t="shared" si="5"/>
        <v>-8967.5274211871783</v>
      </c>
      <c r="K13">
        <f t="shared" si="6"/>
        <v>0</v>
      </c>
      <c r="L13">
        <f t="shared" si="6"/>
        <v>-38.830532779408259</v>
      </c>
      <c r="M13" s="5">
        <f t="shared" si="7"/>
        <v>230.94010767585033</v>
      </c>
      <c r="N13">
        <f t="shared" si="8"/>
        <v>-38.830532779408259</v>
      </c>
      <c r="O13">
        <f t="shared" si="9"/>
        <v>234.18186012000598</v>
      </c>
      <c r="P13" s="5">
        <f t="shared" si="10"/>
        <v>3.2417524441556509</v>
      </c>
    </row>
    <row r="15" spans="1:16" x14ac:dyDescent="0.4">
      <c r="A15" t="s">
        <v>30</v>
      </c>
      <c r="B15" s="4">
        <f>2000000/B2</f>
        <v>8660.2540378443864</v>
      </c>
    </row>
    <row r="16" spans="1:16" x14ac:dyDescent="0.4">
      <c r="A16" t="s">
        <v>29</v>
      </c>
      <c r="B16" s="2">
        <f>B7/B15</f>
        <v>6.5637239106154501</v>
      </c>
    </row>
    <row r="18" spans="1:11" x14ac:dyDescent="0.4">
      <c r="A18" s="1" t="s">
        <v>85</v>
      </c>
    </row>
    <row r="19" spans="1:11" x14ac:dyDescent="0.4">
      <c r="A19" s="5">
        <f>B2</f>
        <v>230.94010767585033</v>
      </c>
      <c r="B19" s="16" t="s">
        <v>86</v>
      </c>
      <c r="C19" s="16" t="s">
        <v>87</v>
      </c>
      <c r="D19" s="16" t="s">
        <v>88</v>
      </c>
      <c r="E19" s="16" t="s">
        <v>89</v>
      </c>
      <c r="F19" s="16" t="s">
        <v>90</v>
      </c>
      <c r="G19" s="16" t="s">
        <v>91</v>
      </c>
    </row>
    <row r="20" spans="1:11" x14ac:dyDescent="0.4">
      <c r="A20" s="11">
        <f>B3</f>
        <v>1.7188025711662083E-3</v>
      </c>
      <c r="B20" s="7">
        <v>2000000</v>
      </c>
      <c r="C20">
        <f>$A$20*$A$20+A$21*$A$21</f>
        <v>1.6505810486678431E-5</v>
      </c>
      <c r="D20">
        <f>2*$A$21*$A$19*$A$19</f>
        <v>392.66560391796776</v>
      </c>
      <c r="E20" s="7">
        <f>$B$20*$B$20*C20+2*$A$20*$A$19*$A$19*B20</f>
        <v>432701123.79550493</v>
      </c>
      <c r="F20" s="7">
        <f>(-D20+SQRT(D20*D20-4*C20*E20))/2/C20</f>
        <v>-1158361.2880486748</v>
      </c>
      <c r="G20" s="3">
        <f>ABS(B20)/SQRT(B20*B20+F20*F20)</f>
        <v>0.86533874272075995</v>
      </c>
    </row>
    <row r="21" spans="1:11" x14ac:dyDescent="0.4">
      <c r="A21" s="11">
        <f>B4</f>
        <v>3.681240036730947E-3</v>
      </c>
      <c r="B21" s="7">
        <v>-2000000</v>
      </c>
      <c r="C21">
        <f>$A$20*$A$20+A$21*$A$21</f>
        <v>1.6505810486678431E-5</v>
      </c>
      <c r="D21">
        <f>2*$A$21*$A$19*$A$19</f>
        <v>392.66560391796776</v>
      </c>
      <c r="E21" s="7">
        <f>$B$20*$B$20*C21+2*$A$20*$A$19*$A$19*B21</f>
        <v>-300654639.90207744</v>
      </c>
      <c r="F21" s="7">
        <f>(-D21+SQRT(D21*D21-4*C21*E21))/2/C21</f>
        <v>742501.61205136846</v>
      </c>
      <c r="G21" s="3">
        <f>ABS(B21)/SQRT(B21*B21+F21*F21)</f>
        <v>0.93747965541205758</v>
      </c>
    </row>
    <row r="22" spans="1:11" x14ac:dyDescent="0.4">
      <c r="G22" s="3">
        <f>AVERAGE(G20:G21)</f>
        <v>0.90140919906640882</v>
      </c>
    </row>
    <row r="23" spans="1:11" x14ac:dyDescent="0.4">
      <c r="A23" s="1" t="s">
        <v>92</v>
      </c>
      <c r="K23" s="17" t="s">
        <v>97</v>
      </c>
    </row>
    <row r="24" spans="1:11" x14ac:dyDescent="0.4">
      <c r="A24" s="5">
        <f>B2</f>
        <v>230.94010767585033</v>
      </c>
      <c r="B24" s="16" t="s">
        <v>86</v>
      </c>
      <c r="C24" s="16" t="s">
        <v>90</v>
      </c>
      <c r="D24" s="16" t="s">
        <v>93</v>
      </c>
      <c r="E24" s="16" t="s">
        <v>87</v>
      </c>
      <c r="F24" s="16" t="s">
        <v>88</v>
      </c>
      <c r="G24" s="16" t="s">
        <v>89</v>
      </c>
      <c r="H24" s="16" t="s">
        <v>94</v>
      </c>
      <c r="I24" s="16" t="s">
        <v>95</v>
      </c>
      <c r="J24" s="16" t="s">
        <v>83</v>
      </c>
      <c r="K24" s="16" t="s">
        <v>96</v>
      </c>
    </row>
    <row r="25" spans="1:11" x14ac:dyDescent="0.4">
      <c r="A25" s="11">
        <f>B3</f>
        <v>1.7188025711662083E-3</v>
      </c>
      <c r="B25" s="7">
        <v>2000000</v>
      </c>
      <c r="C25">
        <v>0</v>
      </c>
      <c r="D25" s="7">
        <f>($A$25*C25-$A$26*B25)/$A$24</f>
        <v>-31.880473892373598</v>
      </c>
      <c r="E25">
        <v>1</v>
      </c>
      <c r="F25" s="5">
        <f>-$A$24</f>
        <v>-230.94010767585033</v>
      </c>
      <c r="G25" s="7">
        <f>D25*D25-$A$25*B25-$A$26*C25</f>
        <v>-2421.2405267301019</v>
      </c>
      <c r="H25" s="7">
        <f>(-F25+SQRT(F25*F25-4*E25*G25))/2/E25</f>
        <v>240.98727918991995</v>
      </c>
      <c r="I25">
        <f>SQRT(D25*D25+H25*H25)</f>
        <v>243.08688435817086</v>
      </c>
      <c r="J25" s="3">
        <f>I25/$A$24-1</f>
        <v>5.2597085904930285E-2</v>
      </c>
      <c r="K25">
        <v>5.2600000000000001E-2</v>
      </c>
    </row>
    <row r="26" spans="1:11" x14ac:dyDescent="0.4">
      <c r="A26" s="11">
        <f>B4</f>
        <v>3.681240036730947E-3</v>
      </c>
      <c r="B26" s="7">
        <v>-2000000</v>
      </c>
      <c r="C26">
        <v>0</v>
      </c>
      <c r="D26" s="7">
        <f>($A$25*C26-$A$26*B26)/$A$24</f>
        <v>31.880473892373598</v>
      </c>
      <c r="E26">
        <v>1</v>
      </c>
      <c r="F26" s="5">
        <f>-$A$24</f>
        <v>-230.94010767585033</v>
      </c>
      <c r="G26" s="7">
        <f>D26*D26-$A$25*B26-$A$26*C26</f>
        <v>4453.9697579347312</v>
      </c>
      <c r="H26" s="7">
        <f>(-F26+SQRT(F26*F26-4*E26*G26))/2/E26</f>
        <v>209.70042885255941</v>
      </c>
      <c r="I26">
        <f>SQRT(D26*D26+H26*H26)</f>
        <v>212.10995845680995</v>
      </c>
      <c r="J26" s="3">
        <f>I26/$A$24-1</f>
        <v>-8.1536937903703421E-2</v>
      </c>
      <c r="K26">
        <v>-8.1500000000000003E-2</v>
      </c>
    </row>
  </sheetData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D21E2-280D-4F95-A39D-A7A61398DD72}">
  <dimension ref="A1:F402"/>
  <sheetViews>
    <sheetView topLeftCell="A73" workbookViewId="0">
      <selection activeCell="E87" sqref="E87"/>
    </sheetView>
  </sheetViews>
  <sheetFormatPr defaultRowHeight="14.6" x14ac:dyDescent="0.4"/>
  <sheetData>
    <row r="1" spans="1:6" x14ac:dyDescent="0.4">
      <c r="A1" t="s">
        <v>20</v>
      </c>
      <c r="B1">
        <v>230.94010767585033</v>
      </c>
      <c r="D1" s="8" t="s">
        <v>9</v>
      </c>
      <c r="E1" s="8" t="s">
        <v>83</v>
      </c>
      <c r="F1" s="8" t="s">
        <v>84</v>
      </c>
    </row>
    <row r="2" spans="1:6" x14ac:dyDescent="0.4">
      <c r="A2" t="s">
        <v>2</v>
      </c>
      <c r="B2">
        <v>1.7188025711662083E-3</v>
      </c>
      <c r="D2" s="7">
        <v>-2000000</v>
      </c>
      <c r="E2" s="3">
        <f>(SQRT(($B$1*$B$1+$B$2*$B$4+$B$3*$D2)^2+($B$3*$B$4-$B$2*$D2)^2)/$B$1/$B$1)-1</f>
        <v>-5.1717456621483637E-2</v>
      </c>
      <c r="F2" s="3">
        <f>$B$4/SQRT($B$4*$B$4+$D2*$D2)</f>
        <v>0.70710678118654757</v>
      </c>
    </row>
    <row r="3" spans="1:6" x14ac:dyDescent="0.4">
      <c r="A3" t="s">
        <v>3</v>
      </c>
      <c r="B3">
        <v>3.681240036730947E-3</v>
      </c>
      <c r="D3" s="7">
        <v>-1990000</v>
      </c>
      <c r="E3" s="3">
        <f t="shared" ref="E3:E66" si="0">(SQRT(($B$1*$B$1+$B$2*$B$4+$B$3*$D3)^2+($B$3*$B$4-$B$2*$D3)^2)/$B$1/$B$1)-1</f>
        <v>-5.1111853581976341E-2</v>
      </c>
      <c r="F3" s="3">
        <f t="shared" ref="F3:F66" si="1">$B$4/SQRT($B$4*$B$4+$D3*$D3)</f>
        <v>0.70887675227890179</v>
      </c>
    </row>
    <row r="4" spans="1:6" x14ac:dyDescent="0.4">
      <c r="A4" t="s">
        <v>8</v>
      </c>
      <c r="B4" s="7">
        <v>2000000</v>
      </c>
      <c r="D4" s="7">
        <v>-1980000</v>
      </c>
      <c r="E4" s="3">
        <f t="shared" si="0"/>
        <v>-5.0506025657014675E-2</v>
      </c>
      <c r="F4" s="3">
        <f t="shared" si="1"/>
        <v>0.71065110901020734</v>
      </c>
    </row>
    <row r="5" spans="1:6" x14ac:dyDescent="0.4">
      <c r="D5" s="7">
        <v>-1970000</v>
      </c>
      <c r="E5" s="3">
        <f t="shared" si="0"/>
        <v>-4.9899973276790965E-2</v>
      </c>
      <c r="F5" s="3">
        <f t="shared" si="1"/>
        <v>0.712429816596864</v>
      </c>
    </row>
    <row r="6" spans="1:6" x14ac:dyDescent="0.4">
      <c r="D6" s="7">
        <v>-1960000</v>
      </c>
      <c r="E6" s="3">
        <f t="shared" si="0"/>
        <v>-4.9293696870559733E-2</v>
      </c>
      <c r="F6" s="3">
        <f t="shared" si="1"/>
        <v>0.71421283914250722</v>
      </c>
    </row>
    <row r="7" spans="1:6" x14ac:dyDescent="0.4">
      <c r="D7" s="7">
        <v>-1950000</v>
      </c>
      <c r="E7" s="3">
        <f t="shared" si="0"/>
        <v>-4.8687196866639693E-2</v>
      </c>
      <c r="F7" s="3">
        <f t="shared" si="1"/>
        <v>0.71600013962004083</v>
      </c>
    </row>
    <row r="8" spans="1:6" x14ac:dyDescent="0.4">
      <c r="D8" s="7">
        <v>-1940000</v>
      </c>
      <c r="E8" s="3">
        <f t="shared" si="0"/>
        <v>-4.8080473692415637E-2</v>
      </c>
      <c r="F8" s="3">
        <f t="shared" si="1"/>
        <v>0.71779167985353431</v>
      </c>
    </row>
    <row r="9" spans="1:6" x14ac:dyDescent="0.4">
      <c r="D9" s="7">
        <v>-1930000</v>
      </c>
      <c r="E9" s="3">
        <f t="shared" si="0"/>
        <v>-4.7473527774340329E-2</v>
      </c>
      <c r="F9" s="3">
        <f t="shared" si="1"/>
        <v>0.7195874204999847</v>
      </c>
    </row>
    <row r="10" spans="1:6" x14ac:dyDescent="0.4">
      <c r="D10" s="7">
        <v>-1920000</v>
      </c>
      <c r="E10" s="3">
        <f t="shared" si="0"/>
        <v>-4.6866359537937385E-2</v>
      </c>
      <c r="F10" s="3">
        <f t="shared" si="1"/>
        <v>0.72138732103095149</v>
      </c>
    </row>
    <row r="11" spans="1:6" x14ac:dyDescent="0.4">
      <c r="D11" s="7">
        <v>-1910000</v>
      </c>
      <c r="E11" s="3">
        <f t="shared" si="0"/>
        <v>-4.6258969407802053E-2</v>
      </c>
      <c r="F11" s="3">
        <f t="shared" si="1"/>
        <v>0.72319133971406457</v>
      </c>
    </row>
    <row r="12" spans="1:6" x14ac:dyDescent="0.4">
      <c r="D12" s="7">
        <v>-1900000</v>
      </c>
      <c r="E12" s="3">
        <f t="shared" si="0"/>
        <v>-4.5651357807602988E-2</v>
      </c>
      <c r="F12" s="3">
        <f t="shared" si="1"/>
        <v>0.72499943359441377</v>
      </c>
    </row>
    <row r="13" spans="1:6" x14ac:dyDescent="0.4">
      <c r="D13" s="7">
        <v>-1890000</v>
      </c>
      <c r="E13" s="3">
        <f t="shared" si="0"/>
        <v>-4.5043525160086029E-2</v>
      </c>
      <c r="F13" s="3">
        <f t="shared" si="1"/>
        <v>0.72681155847582168</v>
      </c>
    </row>
    <row r="14" spans="1:6" x14ac:dyDescent="0.4">
      <c r="D14" s="7">
        <v>-1880000</v>
      </c>
      <c r="E14" s="3">
        <f t="shared" si="0"/>
        <v>-4.4435471887074085E-2</v>
      </c>
      <c r="F14" s="3">
        <f t="shared" si="1"/>
        <v>0.72862766890200725</v>
      </c>
    </row>
    <row r="15" spans="1:6" x14ac:dyDescent="0.4">
      <c r="D15" s="7">
        <v>-1870000</v>
      </c>
      <c r="E15" s="3">
        <f t="shared" si="0"/>
        <v>-4.382719840947058E-2</v>
      </c>
      <c r="F15" s="3">
        <f t="shared" si="1"/>
        <v>0.73044771813764475</v>
      </c>
    </row>
    <row r="16" spans="1:6" x14ac:dyDescent="0.4">
      <c r="D16" s="7">
        <v>-1860000</v>
      </c>
      <c r="E16" s="3">
        <f t="shared" si="0"/>
        <v>-4.3218705147260228E-2</v>
      </c>
      <c r="F16" s="3">
        <f t="shared" si="1"/>
        <v>0.73227165814932205</v>
      </c>
    </row>
    <row r="17" spans="4:6" x14ac:dyDescent="0.4">
      <c r="D17" s="7">
        <v>-1850000</v>
      </c>
      <c r="E17" s="3">
        <f t="shared" si="0"/>
        <v>-4.2609992519512474E-2</v>
      </c>
      <c r="F17" s="3">
        <f t="shared" si="1"/>
        <v>0.73409943958640766</v>
      </c>
    </row>
    <row r="18" spans="4:6" x14ac:dyDescent="0.4">
      <c r="D18" s="7">
        <v>-1840000</v>
      </c>
      <c r="E18" s="3">
        <f t="shared" si="0"/>
        <v>-4.2001060944381274E-2</v>
      </c>
      <c r="F18" s="3">
        <f t="shared" si="1"/>
        <v>0.73593101176182962</v>
      </c>
    </row>
    <row r="19" spans="4:6" x14ac:dyDescent="0.4">
      <c r="D19" s="7">
        <v>-1830000</v>
      </c>
      <c r="E19" s="3">
        <f t="shared" si="0"/>
        <v>-4.1391910839109758E-2</v>
      </c>
      <c r="F19" s="3">
        <f t="shared" si="1"/>
        <v>0.73776632263277464</v>
      </c>
    </row>
    <row r="20" spans="4:6" x14ac:dyDescent="0.4">
      <c r="D20" s="7">
        <v>-1820000</v>
      </c>
      <c r="E20" s="3">
        <f t="shared" si="0"/>
        <v>-4.0782542620029338E-2</v>
      </c>
      <c r="F20" s="3">
        <f t="shared" si="1"/>
        <v>0.73960531878131319</v>
      </c>
    </row>
    <row r="21" spans="4:6" x14ac:dyDescent="0.4">
      <c r="D21" s="7">
        <v>-1810000</v>
      </c>
      <c r="E21" s="3">
        <f t="shared" si="0"/>
        <v>-4.0172956702564044E-2</v>
      </c>
      <c r="F21" s="3">
        <f t="shared" si="1"/>
        <v>0.74144794539495829</v>
      </c>
    </row>
    <row r="22" spans="4:6" x14ac:dyDescent="0.4">
      <c r="D22" s="7">
        <v>-1800000</v>
      </c>
      <c r="E22" s="3">
        <f t="shared" si="0"/>
        <v>-3.9563153501230741E-2</v>
      </c>
      <c r="F22" s="3">
        <f t="shared" si="1"/>
        <v>0.74329414624716628</v>
      </c>
    </row>
    <row r="23" spans="4:6" x14ac:dyDescent="0.4">
      <c r="D23" s="7">
        <v>-1790000</v>
      </c>
      <c r="E23" s="3">
        <f t="shared" si="0"/>
        <v>-3.8953133429642572E-2</v>
      </c>
      <c r="F23" s="3">
        <f t="shared" si="1"/>
        <v>0.74514386367778529</v>
      </c>
    </row>
    <row r="24" spans="4:6" x14ac:dyDescent="0.4">
      <c r="D24" s="7">
        <v>-1780000</v>
      </c>
      <c r="E24" s="3">
        <f t="shared" si="0"/>
        <v>-3.8342896900509182E-2</v>
      </c>
      <c r="F24" s="3">
        <f t="shared" si="1"/>
        <v>0.74699703857346067</v>
      </c>
    </row>
    <row r="25" spans="4:6" x14ac:dyDescent="0.4">
      <c r="D25" s="7">
        <v>-1770000</v>
      </c>
      <c r="E25" s="3">
        <f t="shared" si="0"/>
        <v>-3.7732444325640824E-2</v>
      </c>
      <c r="F25" s="3">
        <f t="shared" si="1"/>
        <v>0.74885361034800746</v>
      </c>
    </row>
    <row r="26" spans="4:6" x14ac:dyDescent="0.4">
      <c r="D26" s="7">
        <v>-1760000</v>
      </c>
      <c r="E26" s="3">
        <f t="shared" si="0"/>
        <v>-3.712177611594758E-2</v>
      </c>
      <c r="F26" s="3">
        <f t="shared" si="1"/>
        <v>0.75071351692275534</v>
      </c>
    </row>
    <row r="27" spans="4:6" x14ac:dyDescent="0.4">
      <c r="D27" s="7">
        <v>-1750000</v>
      </c>
      <c r="E27" s="3">
        <f t="shared" si="0"/>
        <v>-3.6510892681443474E-2</v>
      </c>
      <c r="F27" s="3">
        <f t="shared" si="1"/>
        <v>0.75257669470687794</v>
      </c>
    </row>
    <row r="28" spans="4:6" x14ac:dyDescent="0.4">
      <c r="D28" s="7">
        <v>-1740000</v>
      </c>
      <c r="E28" s="3">
        <f t="shared" si="0"/>
        <v>-3.5899794431247911E-2</v>
      </c>
      <c r="F28" s="3">
        <f t="shared" si="1"/>
        <v>0.75444307857771475</v>
      </c>
    </row>
    <row r="29" spans="4:6" x14ac:dyDescent="0.4">
      <c r="D29" s="7">
        <v>-1730000</v>
      </c>
      <c r="E29" s="3">
        <f t="shared" si="0"/>
        <v>-3.5288481773586899E-2</v>
      </c>
      <c r="F29" s="3">
        <f t="shared" si="1"/>
        <v>0.7563126018610965</v>
      </c>
    </row>
    <row r="30" spans="4:6" x14ac:dyDescent="0.4">
      <c r="D30" s="7">
        <v>-1720000</v>
      </c>
      <c r="E30" s="3">
        <f t="shared" si="0"/>
        <v>-3.4676955115795383E-2</v>
      </c>
      <c r="F30" s="3">
        <f t="shared" si="1"/>
        <v>0.75818519631168302</v>
      </c>
    </row>
    <row r="31" spans="4:6" x14ac:dyDescent="0.4">
      <c r="D31" s="7">
        <v>-1710000</v>
      </c>
      <c r="E31" s="3">
        <f t="shared" si="0"/>
        <v>-3.4065214864319682E-2</v>
      </c>
      <c r="F31" s="3">
        <f t="shared" si="1"/>
        <v>0.76006079209332467</v>
      </c>
    </row>
    <row r="32" spans="4:6" x14ac:dyDescent="0.4">
      <c r="D32" s="7">
        <v>-1700000</v>
      </c>
      <c r="E32" s="3">
        <f t="shared" si="0"/>
        <v>-3.3453261424718606E-2</v>
      </c>
      <c r="F32" s="3">
        <f t="shared" si="1"/>
        <v>0.76193931775945933</v>
      </c>
    </row>
    <row r="33" spans="4:6" x14ac:dyDescent="0.4">
      <c r="D33" s="7">
        <v>-1690000</v>
      </c>
      <c r="E33" s="3">
        <f t="shared" si="0"/>
        <v>-3.2841095201665671E-2</v>
      </c>
      <c r="F33" s="3">
        <f t="shared" si="1"/>
        <v>0.76382070023355519</v>
      </c>
    </row>
    <row r="34" spans="4:6" x14ac:dyDescent="0.4">
      <c r="D34" s="7">
        <v>-1680000</v>
      </c>
      <c r="E34" s="3">
        <f t="shared" si="0"/>
        <v>-3.2228716598950657E-2</v>
      </c>
      <c r="F34" s="3">
        <f t="shared" si="1"/>
        <v>0.76570486478961108</v>
      </c>
    </row>
    <row r="35" spans="4:6" x14ac:dyDescent="0.4">
      <c r="D35" s="7">
        <v>-1670000</v>
      </c>
      <c r="E35" s="3">
        <f t="shared" si="0"/>
        <v>-3.1616126019482715E-2</v>
      </c>
      <c r="F35" s="3">
        <f t="shared" si="1"/>
        <v>0.76759173503272804</v>
      </c>
    </row>
    <row r="36" spans="4:6" x14ac:dyDescent="0.4">
      <c r="D36" s="7">
        <v>-1660000</v>
      </c>
      <c r="E36" s="3">
        <f t="shared" si="0"/>
        <v>-3.1003323865290922E-2</v>
      </c>
      <c r="F36" s="3">
        <f t="shared" si="1"/>
        <v>0.76948123287976256</v>
      </c>
    </row>
    <row r="37" spans="4:6" x14ac:dyDescent="0.4">
      <c r="D37" s="7">
        <v>-1650000</v>
      </c>
      <c r="E37" s="3">
        <f t="shared" si="0"/>
        <v>-3.039031053752661E-2</v>
      </c>
      <c r="F37" s="3">
        <f t="shared" si="1"/>
        <v>0.7713732785400772</v>
      </c>
    </row>
    <row r="38" spans="4:6" x14ac:dyDescent="0.4">
      <c r="D38" s="7">
        <v>-1640000</v>
      </c>
      <c r="E38" s="3">
        <f t="shared" si="0"/>
        <v>-2.9777086436465372E-2</v>
      </c>
      <c r="F38" s="3">
        <f t="shared" si="1"/>
        <v>0.77326779049639849</v>
      </c>
    </row>
    <row r="39" spans="4:6" x14ac:dyDescent="0.4">
      <c r="D39" s="7">
        <v>-1630000</v>
      </c>
      <c r="E39" s="3">
        <f t="shared" si="0"/>
        <v>-2.9163651961509385E-2</v>
      </c>
      <c r="F39" s="3">
        <f t="shared" si="1"/>
        <v>0.7751646854858002</v>
      </c>
    </row>
    <row r="40" spans="4:6" x14ac:dyDescent="0.4">
      <c r="D40" s="7">
        <v>-1620000</v>
      </c>
      <c r="E40" s="3">
        <f t="shared" si="0"/>
        <v>-2.855000751118808E-2</v>
      </c>
      <c r="F40" s="3">
        <f t="shared" si="1"/>
        <v>0.77706387848082314</v>
      </c>
    </row>
    <row r="41" spans="4:6" x14ac:dyDescent="0.4">
      <c r="D41" s="7">
        <v>-1610000</v>
      </c>
      <c r="E41" s="3">
        <f t="shared" si="0"/>
        <v>-2.7936153483161474E-2</v>
      </c>
      <c r="F41" s="3">
        <f t="shared" si="1"/>
        <v>0.77896528267074683</v>
      </c>
    </row>
    <row r="42" spans="4:6" x14ac:dyDescent="0.4">
      <c r="D42" s="7">
        <v>-1600000</v>
      </c>
      <c r="E42" s="3">
        <f t="shared" si="0"/>
        <v>-2.7322090274220834E-2</v>
      </c>
      <c r="F42" s="3">
        <f t="shared" si="1"/>
        <v>0.78086880944303028</v>
      </c>
    </row>
    <row r="43" spans="4:6" x14ac:dyDescent="0.4">
      <c r="D43" s="7">
        <v>-1590000</v>
      </c>
      <c r="E43" s="3">
        <f t="shared" si="0"/>
        <v>-2.6707818280291562E-2</v>
      </c>
      <c r="F43" s="3">
        <f t="shared" si="1"/>
        <v>0.78277436836493386</v>
      </c>
    </row>
    <row r="44" spans="4:6" x14ac:dyDescent="0.4">
      <c r="D44" s="7">
        <v>-1580000</v>
      </c>
      <c r="E44" s="3">
        <f t="shared" si="0"/>
        <v>-2.6093337896434643E-2</v>
      </c>
      <c r="F44" s="3">
        <f t="shared" si="1"/>
        <v>0.78468186716534216</v>
      </c>
    </row>
    <row r="45" spans="4:6" x14ac:dyDescent="0.4">
      <c r="D45" s="7">
        <v>-1570000</v>
      </c>
      <c r="E45" s="3">
        <f t="shared" si="0"/>
        <v>-2.5478649516847529E-2</v>
      </c>
      <c r="F45" s="3">
        <f t="shared" si="1"/>
        <v>0.78659121171680135</v>
      </c>
    </row>
    <row r="46" spans="4:6" x14ac:dyDescent="0.4">
      <c r="D46" s="7">
        <v>-1560000</v>
      </c>
      <c r="E46" s="3">
        <f t="shared" si="0"/>
        <v>-2.4863753534868693E-2</v>
      </c>
      <c r="F46" s="3">
        <f t="shared" si="1"/>
        <v>0.78850230601779103</v>
      </c>
    </row>
    <row r="47" spans="4:6" x14ac:dyDescent="0.4">
      <c r="D47" s="7">
        <v>-1550000</v>
      </c>
      <c r="E47" s="3">
        <f t="shared" si="0"/>
        <v>-2.4248650342976186E-2</v>
      </c>
      <c r="F47" s="3">
        <f t="shared" si="1"/>
        <v>0.79041505217524377</v>
      </c>
    </row>
    <row r="48" spans="4:6" x14ac:dyDescent="0.4">
      <c r="D48" s="7">
        <v>-1540000</v>
      </c>
      <c r="E48" s="3">
        <f t="shared" si="0"/>
        <v>-2.3633340332791741E-2</v>
      </c>
      <c r="F48" s="3">
        <f t="shared" si="1"/>
        <v>0.79232935038733465</v>
      </c>
    </row>
    <row r="49" spans="4:6" x14ac:dyDescent="0.4">
      <c r="D49" s="7">
        <v>-1530000</v>
      </c>
      <c r="E49" s="3">
        <f t="shared" si="0"/>
        <v>-2.3017823895082556E-2</v>
      </c>
      <c r="F49" s="3">
        <f t="shared" si="1"/>
        <v>0.79424509892655693</v>
      </c>
    </row>
    <row r="50" spans="4:6" x14ac:dyDescent="0.4">
      <c r="D50" s="7">
        <v>-1520000</v>
      </c>
      <c r="E50" s="3">
        <f t="shared" si="0"/>
        <v>-2.2402101419761844E-2</v>
      </c>
      <c r="F50" s="3">
        <f t="shared" si="1"/>
        <v>0.79616219412310241</v>
      </c>
    </row>
    <row r="51" spans="4:6" x14ac:dyDescent="0.4">
      <c r="D51" s="7">
        <v>-1510000</v>
      </c>
      <c r="E51" s="3">
        <f t="shared" si="0"/>
        <v>-2.178617329589172E-2</v>
      </c>
      <c r="F51" s="3">
        <f t="shared" si="1"/>
        <v>0.79808053034856719</v>
      </c>
    </row>
    <row r="52" spans="4:6" x14ac:dyDescent="0.4">
      <c r="D52" s="7">
        <v>-1500000</v>
      </c>
      <c r="E52" s="3">
        <f t="shared" si="0"/>
        <v>-2.1170039911684535E-2</v>
      </c>
      <c r="F52" s="3">
        <f t="shared" si="1"/>
        <v>0.8</v>
      </c>
    </row>
    <row r="53" spans="4:6" x14ac:dyDescent="0.4">
      <c r="D53" s="7">
        <v>-1490000</v>
      </c>
      <c r="E53" s="3">
        <f t="shared" si="0"/>
        <v>-2.0553701654505985E-2</v>
      </c>
      <c r="F53" s="3">
        <f t="shared" si="1"/>
        <v>0.80192049348431715</v>
      </c>
    </row>
    <row r="54" spans="4:6" x14ac:dyDescent="0.4">
      <c r="D54" s="7">
        <v>-1480000</v>
      </c>
      <c r="E54" s="3">
        <f t="shared" si="0"/>
        <v>-1.9937158910875108E-2</v>
      </c>
      <c r="F54" s="3">
        <f t="shared" si="1"/>
        <v>0.8038418992031009</v>
      </c>
    </row>
    <row r="55" spans="4:6" x14ac:dyDescent="0.4">
      <c r="D55" s="7">
        <v>-1470000</v>
      </c>
      <c r="E55" s="3">
        <f t="shared" si="0"/>
        <v>-1.9320412066466952E-2</v>
      </c>
      <c r="F55" s="3">
        <f t="shared" si="1"/>
        <v>0.8057641035378047</v>
      </c>
    </row>
    <row r="56" spans="4:6" x14ac:dyDescent="0.4">
      <c r="D56" s="7">
        <v>-1460000</v>
      </c>
      <c r="E56" s="3">
        <f t="shared" si="0"/>
        <v>-1.8703461506114682E-2</v>
      </c>
      <c r="F56" s="3">
        <f t="shared" si="1"/>
        <v>0.80768699083538564</v>
      </c>
    </row>
    <row r="57" spans="4:6" x14ac:dyDescent="0.4">
      <c r="D57" s="7">
        <v>-1450000</v>
      </c>
      <c r="E57" s="3">
        <f t="shared" si="0"/>
        <v>-1.8086307613811692E-2</v>
      </c>
      <c r="F57" s="3">
        <f t="shared" si="1"/>
        <v>0.80961044339438759</v>
      </c>
    </row>
    <row r="58" spans="4:6" x14ac:dyDescent="0.4">
      <c r="D58" s="7">
        <v>-1440000</v>
      </c>
      <c r="E58" s="3">
        <f t="shared" si="0"/>
        <v>-1.7468950772712488E-2</v>
      </c>
      <c r="F58" s="3">
        <f t="shared" si="1"/>
        <v>0.81153434145149439</v>
      </c>
    </row>
    <row r="59" spans="4:6" x14ac:dyDescent="0.4">
      <c r="D59" s="7">
        <v>-1430000</v>
      </c>
      <c r="E59" s="3">
        <f t="shared" si="0"/>
        <v>-1.6851391365134805E-2</v>
      </c>
      <c r="F59" s="3">
        <f t="shared" si="1"/>
        <v>0.81345856316858023</v>
      </c>
    </row>
    <row r="60" spans="4:6" x14ac:dyDescent="0.4">
      <c r="D60" s="7">
        <v>-1420000</v>
      </c>
      <c r="E60" s="3">
        <f t="shared" si="0"/>
        <v>-1.6233629772562708E-2</v>
      </c>
      <c r="F60" s="3">
        <f t="shared" si="1"/>
        <v>0.81538298462027692</v>
      </c>
    </row>
    <row r="61" spans="4:6" x14ac:dyDescent="0.4">
      <c r="D61" s="7">
        <v>-1410000</v>
      </c>
      <c r="E61" s="3">
        <f t="shared" si="0"/>
        <v>-1.5615666375646042E-2</v>
      </c>
      <c r="F61" s="3">
        <f t="shared" si="1"/>
        <v>0.81730747978208329</v>
      </c>
    </row>
    <row r="62" spans="4:6" x14ac:dyDescent="0.4">
      <c r="D62" s="7">
        <v>-1400000</v>
      </c>
      <c r="E62" s="3">
        <f t="shared" si="0"/>
        <v>-1.499750155420454E-2</v>
      </c>
      <c r="F62" s="3">
        <f t="shared" si="1"/>
        <v>0.81923192051904037</v>
      </c>
    </row>
    <row r="63" spans="4:6" x14ac:dyDescent="0.4">
      <c r="D63" s="7">
        <v>-1390000</v>
      </c>
      <c r="E63" s="3">
        <f t="shared" si="0"/>
        <v>-1.4379135687228262E-2</v>
      </c>
      <c r="F63" s="3">
        <f t="shared" si="1"/>
        <v>0.82115617657499851</v>
      </c>
    </row>
    <row r="64" spans="4:6" x14ac:dyDescent="0.4">
      <c r="D64" s="7">
        <v>-1380000</v>
      </c>
      <c r="E64" s="3">
        <f t="shared" si="0"/>
        <v>-1.3760569152880264E-2</v>
      </c>
      <c r="F64" s="3">
        <f t="shared" si="1"/>
        <v>0.82308011556249749</v>
      </c>
    </row>
    <row r="65" spans="4:6" x14ac:dyDescent="0.4">
      <c r="D65" s="7">
        <v>-1370000</v>
      </c>
      <c r="E65" s="3">
        <f t="shared" si="0"/>
        <v>-1.3141802328497709E-2</v>
      </c>
      <c r="F65" s="3">
        <f t="shared" si="1"/>
        <v>0.82500360295328967</v>
      </c>
    </row>
    <row r="66" spans="4:6" x14ac:dyDescent="0.4">
      <c r="D66" s="7">
        <v>-1360000</v>
      </c>
      <c r="E66" s="3">
        <f t="shared" si="0"/>
        <v>-1.2522835590593751E-2</v>
      </c>
      <c r="F66" s="3">
        <f t="shared" si="1"/>
        <v>0.82692650206952811</v>
      </c>
    </row>
    <row r="67" spans="4:6" x14ac:dyDescent="0.4">
      <c r="D67" s="7">
        <v>-1350000</v>
      </c>
      <c r="E67" s="3">
        <f t="shared" ref="E67:E130" si="2">(SQRT(($B$1*$B$1+$B$2*$B$4+$B$3*$D67)^2+($B$3*$B$4-$B$2*$D67)^2)/$B$1/$B$1)-1</f>
        <v>-1.1903669314860421E-2</v>
      </c>
      <c r="F67" s="3">
        <f t="shared" ref="F67:F130" si="3">$B$4/SQRT($B$4*$B$4+$D67*$D67)</f>
        <v>0.82884867407564811</v>
      </c>
    </row>
    <row r="68" spans="4:6" x14ac:dyDescent="0.4">
      <c r="D68" s="7">
        <v>-1340000</v>
      </c>
      <c r="E68" s="3">
        <f t="shared" si="2"/>
        <v>-1.1284303876169077E-2</v>
      </c>
      <c r="F68" s="3">
        <f t="shared" si="3"/>
        <v>0.83076997797096708</v>
      </c>
    </row>
    <row r="69" spans="4:6" x14ac:dyDescent="0.4">
      <c r="D69" s="7">
        <v>-1330000</v>
      </c>
      <c r="E69" s="3">
        <f t="shared" si="2"/>
        <v>-1.066473964857273E-2</v>
      </c>
      <c r="F69" s="3">
        <f t="shared" si="3"/>
        <v>0.83269027058302947</v>
      </c>
    </row>
    <row r="70" spans="4:6" x14ac:dyDescent="0.4">
      <c r="D70" s="7">
        <v>-1320000</v>
      </c>
      <c r="E70" s="3">
        <f t="shared" si="2"/>
        <v>-1.0044977005307931E-2</v>
      </c>
      <c r="F70" s="3">
        <f t="shared" si="3"/>
        <v>0.83460940656172522</v>
      </c>
    </row>
    <row r="71" spans="4:6" x14ac:dyDescent="0.4">
      <c r="D71" s="7">
        <v>-1310000</v>
      </c>
      <c r="E71" s="3">
        <f t="shared" si="2"/>
        <v>-9.4250163187969971E-3</v>
      </c>
      <c r="F71" s="3">
        <f t="shared" si="3"/>
        <v>0.83652723837420739</v>
      </c>
    </row>
    <row r="72" spans="4:6" x14ac:dyDescent="0.4">
      <c r="D72" s="7">
        <v>-1300000</v>
      </c>
      <c r="E72" s="3">
        <f t="shared" si="2"/>
        <v>-8.8048579606484489E-3</v>
      </c>
      <c r="F72" s="3">
        <f t="shared" si="3"/>
        <v>0.83844361630063702</v>
      </c>
    </row>
    <row r="73" spans="4:6" x14ac:dyDescent="0.4">
      <c r="D73" s="7">
        <v>-1290000</v>
      </c>
      <c r="E73" s="3">
        <f t="shared" si="2"/>
        <v>-8.1845023016606788E-3</v>
      </c>
      <c r="F73" s="3">
        <f t="shared" si="3"/>
        <v>0.84035838843078425</v>
      </c>
    </row>
    <row r="74" spans="4:6" x14ac:dyDescent="0.4">
      <c r="D74" s="7">
        <v>-1280000</v>
      </c>
      <c r="E74" s="3">
        <f t="shared" si="2"/>
        <v>-7.563949711822282E-3</v>
      </c>
      <c r="F74" s="3">
        <f t="shared" si="3"/>
        <v>0.84227140066151129</v>
      </c>
    </row>
    <row r="75" spans="4:6" x14ac:dyDescent="0.4">
      <c r="D75" s="7">
        <v>-1270000</v>
      </c>
      <c r="E75" s="3">
        <f t="shared" si="2"/>
        <v>-6.9432005603141667E-3</v>
      </c>
      <c r="F75" s="3">
        <f t="shared" si="3"/>
        <v>0.84418249669516798</v>
      </c>
    </row>
    <row r="76" spans="4:6" x14ac:dyDescent="0.4">
      <c r="D76" s="7">
        <v>-1260000</v>
      </c>
      <c r="E76" s="3">
        <f t="shared" si="2"/>
        <v>-6.3222552155117739E-3</v>
      </c>
      <c r="F76" s="3">
        <f t="shared" si="3"/>
        <v>0.8460915180389269</v>
      </c>
    </row>
    <row r="77" spans="4:6" x14ac:dyDescent="0.4">
      <c r="D77" s="7">
        <v>-1250000</v>
      </c>
      <c r="E77" s="3">
        <f t="shared" si="2"/>
        <v>-5.7011140449870767E-3</v>
      </c>
      <c r="F77" s="3">
        <f t="shared" si="3"/>
        <v>0.84799830400508802</v>
      </c>
    </row>
    <row r="78" spans="4:6" x14ac:dyDescent="0.4">
      <c r="D78" s="7">
        <v>-1240000</v>
      </c>
      <c r="E78" s="3">
        <f t="shared" si="2"/>
        <v>-5.0797774155090236E-3</v>
      </c>
      <c r="F78" s="3">
        <f t="shared" si="3"/>
        <v>0.84990269171237953</v>
      </c>
    </row>
    <row r="79" spans="4:6" x14ac:dyDescent="0.4">
      <c r="D79" s="7">
        <v>-1230000</v>
      </c>
      <c r="E79" s="3">
        <f t="shared" si="2"/>
        <v>-4.4582456930464254E-3</v>
      </c>
      <c r="F79" s="3">
        <f t="shared" si="3"/>
        <v>0.85180451608828589</v>
      </c>
    </row>
    <row r="80" spans="4:6" x14ac:dyDescent="0.4">
      <c r="D80" s="7">
        <v>-1220000</v>
      </c>
      <c r="E80" s="3">
        <f t="shared" si="2"/>
        <v>-3.8365192427700645E-3</v>
      </c>
      <c r="F80" s="3">
        <f t="shared" si="3"/>
        <v>0.85370360987243077</v>
      </c>
    </row>
    <row r="81" spans="4:6" x14ac:dyDescent="0.4">
      <c r="D81" s="7">
        <v>-1210000</v>
      </c>
      <c r="E81" s="3">
        <f t="shared" si="2"/>
        <v>-3.2145984290535834E-3</v>
      </c>
      <c r="F81" s="3">
        <f t="shared" si="3"/>
        <v>0.85559980362104437</v>
      </c>
    </row>
    <row r="82" spans="4:6" x14ac:dyDescent="0.4">
      <c r="D82" s="7">
        <v>-1200000</v>
      </c>
      <c r="E82" s="3">
        <f t="shared" si="2"/>
        <v>-2.5924836154754827E-3</v>
      </c>
      <c r="F82" s="3">
        <f t="shared" si="3"/>
        <v>0.85749292571254421</v>
      </c>
    </row>
    <row r="83" spans="4:6" x14ac:dyDescent="0.4">
      <c r="D83" s="7">
        <v>-1190000</v>
      </c>
      <c r="E83" s="3">
        <f t="shared" si="2"/>
        <v>-1.9701751648211197E-3</v>
      </c>
      <c r="F83" s="3">
        <f t="shared" si="3"/>
        <v>0.85938280235425735</v>
      </c>
    </row>
    <row r="84" spans="4:6" x14ac:dyDescent="0.4">
      <c r="D84" s="7">
        <v>-1180000</v>
      </c>
      <c r="E84" s="3">
        <f t="shared" si="2"/>
        <v>-1.3476734390839296E-3</v>
      </c>
      <c r="F84" s="3">
        <f t="shared" si="3"/>
        <v>0.86126925759031525</v>
      </c>
    </row>
    <row r="85" spans="4:6" x14ac:dyDescent="0.4">
      <c r="D85" s="7">
        <v>-1170000</v>
      </c>
      <c r="E85" s="3">
        <f t="shared" si="2"/>
        <v>-7.2497879946831212E-4</v>
      </c>
      <c r="F85" s="3">
        <f t="shared" si="3"/>
        <v>0.86315211331074715</v>
      </c>
    </row>
    <row r="86" spans="4:6" x14ac:dyDescent="0.4">
      <c r="D86" s="7">
        <v>-1160000</v>
      </c>
      <c r="E86" s="3">
        <f t="shared" si="2"/>
        <v>-1.0209160639051973E-4</v>
      </c>
      <c r="F86" s="3">
        <f t="shared" si="3"/>
        <v>0.86503118926180333</v>
      </c>
    </row>
    <row r="87" spans="4:6" x14ac:dyDescent="0.4">
      <c r="D87" s="7">
        <v>-1150000</v>
      </c>
      <c r="E87" s="3">
        <f t="shared" si="2"/>
        <v>5.2098778051989925E-4</v>
      </c>
      <c r="F87" s="3">
        <f t="shared" si="3"/>
        <v>0.86690630305753513</v>
      </c>
    </row>
    <row r="88" spans="4:6" x14ac:dyDescent="0.4">
      <c r="D88" s="7">
        <v>-1140000</v>
      </c>
      <c r="E88" s="3">
        <f t="shared" si="2"/>
        <v>1.1442590024173249E-3</v>
      </c>
      <c r="F88" s="3">
        <f t="shared" si="3"/>
        <v>0.86877727019266082</v>
      </c>
    </row>
    <row r="89" spans="4:6" x14ac:dyDescent="0.4">
      <c r="D89" s="7">
        <v>-1130000</v>
      </c>
      <c r="E89" s="3">
        <f t="shared" si="2"/>
        <v>1.7677217012390667E-3</v>
      </c>
      <c r="F89" s="3">
        <f t="shared" si="3"/>
        <v>0.87064390405674497</v>
      </c>
    </row>
    <row r="90" spans="4:6" x14ac:dyDescent="0.4">
      <c r="D90" s="7">
        <v>-1120000</v>
      </c>
      <c r="E90" s="3">
        <f t="shared" si="2"/>
        <v>2.3913755197031428E-3</v>
      </c>
      <c r="F90" s="3">
        <f t="shared" si="3"/>
        <v>0.87250601594971999</v>
      </c>
    </row>
    <row r="91" spans="4:6" x14ac:dyDescent="0.4">
      <c r="D91" s="7">
        <v>-1110000</v>
      </c>
      <c r="E91" s="3">
        <f t="shared" si="2"/>
        <v>3.015220101307392E-3</v>
      </c>
      <c r="F91" s="3">
        <f t="shared" si="3"/>
        <v>0.87436341509877602</v>
      </c>
    </row>
    <row r="92" spans="4:6" x14ac:dyDescent="0.4">
      <c r="D92" s="7">
        <v>-1100000</v>
      </c>
      <c r="E92" s="3">
        <f t="shared" si="2"/>
        <v>3.6392550903263654E-3</v>
      </c>
      <c r="F92" s="3">
        <f t="shared" si="3"/>
        <v>0.876215908676647</v>
      </c>
    </row>
    <row r="93" spans="4:6" x14ac:dyDescent="0.4">
      <c r="D93" s="7">
        <v>-1090000</v>
      </c>
      <c r="E93" s="3">
        <f t="shared" si="2"/>
        <v>4.2634801318111037E-3</v>
      </c>
      <c r="F93" s="3">
        <f t="shared" si="3"/>
        <v>0.87806330182131986</v>
      </c>
    </row>
    <row r="94" spans="4:6" x14ac:dyDescent="0.4">
      <c r="D94" s="7">
        <v>-1080000</v>
      </c>
      <c r="E94" s="3">
        <f t="shared" si="2"/>
        <v>4.8878948715860293E-3</v>
      </c>
      <c r="F94" s="3">
        <f t="shared" si="3"/>
        <v>0.87990539765719245</v>
      </c>
    </row>
    <row r="95" spans="4:6" x14ac:dyDescent="0.4">
      <c r="D95" s="7">
        <v>-1070000</v>
      </c>
      <c r="E95" s="3">
        <f t="shared" si="2"/>
        <v>5.5124989562478355E-3</v>
      </c>
      <c r="F95" s="3">
        <f t="shared" si="3"/>
        <v>0.88174199731770531</v>
      </c>
    </row>
    <row r="96" spans="4:6" x14ac:dyDescent="0.4">
      <c r="D96" s="7">
        <v>-1060000</v>
      </c>
      <c r="E96" s="3">
        <f t="shared" si="2"/>
        <v>6.1372920331641545E-3</v>
      </c>
      <c r="F96" s="3">
        <f t="shared" si="3"/>
        <v>0.88357289996947352</v>
      </c>
    </row>
    <row r="97" spans="4:6" x14ac:dyDescent="0.4">
      <c r="D97" s="7">
        <v>-1050000</v>
      </c>
      <c r="E97" s="3">
        <f t="shared" si="2"/>
        <v>6.7622737504715591E-3</v>
      </c>
      <c r="F97" s="3">
        <f t="shared" si="3"/>
        <v>0.88539790283794351</v>
      </c>
    </row>
    <row r="98" spans="4:6" x14ac:dyDescent="0.4">
      <c r="D98" s="7">
        <v>-1040000</v>
      </c>
      <c r="E98" s="3">
        <f t="shared" si="2"/>
        <v>7.3874437570728979E-3</v>
      </c>
      <c r="F98" s="3">
        <f t="shared" si="3"/>
        <v>0.88721680123459523</v>
      </c>
    </row>
    <row r="99" spans="4:6" x14ac:dyDescent="0.4">
      <c r="D99" s="7">
        <v>-1030000</v>
      </c>
      <c r="E99" s="3">
        <f t="shared" si="2"/>
        <v>8.0128017026370735E-3</v>
      </c>
      <c r="F99" s="3">
        <f t="shared" si="3"/>
        <v>0.88902938858571634</v>
      </c>
    </row>
    <row r="100" spans="4:6" x14ac:dyDescent="0.4">
      <c r="D100" s="7">
        <v>-1020000</v>
      </c>
      <c r="E100" s="3">
        <f t="shared" si="2"/>
        <v>8.6383472375963777E-3</v>
      </c>
      <c r="F100" s="3">
        <f t="shared" si="3"/>
        <v>0.89083545646276951</v>
      </c>
    </row>
    <row r="101" spans="4:6" x14ac:dyDescent="0.4">
      <c r="D101" s="7">
        <v>-1010000</v>
      </c>
      <c r="E101" s="3">
        <f t="shared" si="2"/>
        <v>9.2640800131449375E-3</v>
      </c>
      <c r="F101" s="3">
        <f t="shared" si="3"/>
        <v>0.89263479461437301</v>
      </c>
    </row>
    <row r="102" spans="4:6" x14ac:dyDescent="0.4">
      <c r="D102" s="7">
        <v>-1000000</v>
      </c>
      <c r="E102" s="3">
        <f t="shared" si="2"/>
        <v>9.8899996812373825E-3</v>
      </c>
      <c r="F102" s="3">
        <f t="shared" si="3"/>
        <v>0.89442719099991597</v>
      </c>
    </row>
    <row r="103" spans="4:6" x14ac:dyDescent="0.4">
      <c r="D103" s="7">
        <v>-990000</v>
      </c>
      <c r="E103" s="3">
        <f t="shared" si="2"/>
        <v>1.0516105894586403E-2</v>
      </c>
      <c r="F103" s="3">
        <f t="shared" si="3"/>
        <v>0.89621243182482713</v>
      </c>
    </row>
    <row r="104" spans="4:6" x14ac:dyDescent="0.4">
      <c r="D104" s="7">
        <v>-980000</v>
      </c>
      <c r="E104" s="3">
        <f t="shared" si="2"/>
        <v>1.1142398306662082E-2</v>
      </c>
      <c r="F104" s="3">
        <f t="shared" si="3"/>
        <v>0.89799030157751714</v>
      </c>
    </row>
    <row r="105" spans="4:6" x14ac:dyDescent="0.4">
      <c r="D105" s="7">
        <v>-970000</v>
      </c>
      <c r="E105" s="3">
        <f t="shared" si="2"/>
        <v>1.1768876571689013E-2</v>
      </c>
      <c r="F105" s="3">
        <f t="shared" si="3"/>
        <v>0.89976058306800866</v>
      </c>
    </row>
    <row r="106" spans="4:6" x14ac:dyDescent="0.4">
      <c r="D106" s="7">
        <v>-960000</v>
      </c>
      <c r="E106" s="3">
        <f t="shared" si="2"/>
        <v>1.2395540344645628E-2</v>
      </c>
      <c r="F106" s="3">
        <f t="shared" si="3"/>
        <v>0.90152305746827344</v>
      </c>
    </row>
    <row r="107" spans="4:6" x14ac:dyDescent="0.4">
      <c r="D107" s="7">
        <v>-950000</v>
      </c>
      <c r="E107" s="3">
        <f t="shared" si="2"/>
        <v>1.3022389281261537E-2</v>
      </c>
      <c r="F107" s="3">
        <f t="shared" si="3"/>
        <v>0.90327750435428977</v>
      </c>
    </row>
    <row r="108" spans="4:6" x14ac:dyDescent="0.4">
      <c r="D108" s="7">
        <v>-940000</v>
      </c>
      <c r="E108" s="3">
        <f t="shared" si="2"/>
        <v>1.3649423038016861E-2</v>
      </c>
      <c r="F108" s="3">
        <f t="shared" si="3"/>
        <v>0.90502370174983293</v>
      </c>
    </row>
    <row r="109" spans="4:6" x14ac:dyDescent="0.4">
      <c r="D109" s="7">
        <v>-930000</v>
      </c>
      <c r="E109" s="3">
        <f t="shared" si="2"/>
        <v>1.4276641272140012E-2</v>
      </c>
      <c r="F109" s="3">
        <f t="shared" si="3"/>
        <v>0.90676142617201383</v>
      </c>
    </row>
    <row r="110" spans="4:6" x14ac:dyDescent="0.4">
      <c r="D110" s="7">
        <v>-920000</v>
      </c>
      <c r="E110" s="3">
        <f t="shared" si="2"/>
        <v>1.4904043641605469E-2</v>
      </c>
      <c r="F110" s="3">
        <f t="shared" si="3"/>
        <v>0.90849045267857464</v>
      </c>
    </row>
    <row r="111" spans="4:6" x14ac:dyDescent="0.4">
      <c r="D111" s="7">
        <v>-910000</v>
      </c>
      <c r="E111" s="3">
        <f t="shared" si="2"/>
        <v>1.5531629805133118E-2</v>
      </c>
      <c r="F111" s="3">
        <f t="shared" si="3"/>
        <v>0.91021055491695047</v>
      </c>
    </row>
    <row r="112" spans="4:6" x14ac:dyDescent="0.4">
      <c r="D112" s="7">
        <v>-900000</v>
      </c>
      <c r="E112" s="3">
        <f t="shared" si="2"/>
        <v>1.6159399422186249E-2</v>
      </c>
      <c r="F112" s="3">
        <f t="shared" si="3"/>
        <v>0.91192150517510628</v>
      </c>
    </row>
    <row r="113" spans="4:6" x14ac:dyDescent="0.4">
      <c r="D113" s="7">
        <v>-890000</v>
      </c>
      <c r="E113" s="3">
        <f t="shared" si="2"/>
        <v>1.6787352152969337E-2</v>
      </c>
      <c r="F113" s="3">
        <f t="shared" si="3"/>
        <v>0.91362307443415613</v>
      </c>
    </row>
    <row r="114" spans="4:6" x14ac:dyDescent="0.4">
      <c r="D114" s="7">
        <v>-880000</v>
      </c>
      <c r="E114" s="3">
        <f t="shared" si="2"/>
        <v>1.7415487658426487E-2</v>
      </c>
      <c r="F114" s="3">
        <f t="shared" si="3"/>
        <v>0.91531503242276557</v>
      </c>
    </row>
    <row r="115" spans="4:6" x14ac:dyDescent="0.4">
      <c r="D115" s="7">
        <v>-870000</v>
      </c>
      <c r="E115" s="3">
        <f t="shared" si="2"/>
        <v>1.8043805600241436E-2</v>
      </c>
      <c r="F115" s="3">
        <f t="shared" si="3"/>
        <v>0.91699714767334572</v>
      </c>
    </row>
    <row r="116" spans="4:6" x14ac:dyDescent="0.4">
      <c r="D116" s="7">
        <v>-860000</v>
      </c>
      <c r="E116" s="3">
        <f t="shared" si="2"/>
        <v>1.8672305640832443E-2</v>
      </c>
      <c r="F116" s="3">
        <f t="shared" si="3"/>
        <v>0.91866918758003568</v>
      </c>
    </row>
    <row r="117" spans="4:6" x14ac:dyDescent="0.4">
      <c r="D117" s="7">
        <v>-850000</v>
      </c>
      <c r="E117" s="3">
        <f t="shared" si="2"/>
        <v>1.9300987443354067E-2</v>
      </c>
      <c r="F117" s="3">
        <f t="shared" si="3"/>
        <v>0.9203309184584747</v>
      </c>
    </row>
    <row r="118" spans="4:6" x14ac:dyDescent="0.4">
      <c r="D118" s="7">
        <v>-840000</v>
      </c>
      <c r="E118" s="3">
        <f t="shared" si="2"/>
        <v>1.992985067169406E-2</v>
      </c>
      <c r="F118" s="3">
        <f t="shared" si="3"/>
        <v>0.92198210560736127</v>
      </c>
    </row>
    <row r="119" spans="4:6" x14ac:dyDescent="0.4">
      <c r="D119" s="7">
        <v>-830000</v>
      </c>
      <c r="E119" s="3">
        <f t="shared" si="2"/>
        <v>2.0558894990470922E-2</v>
      </c>
      <c r="F119" s="3">
        <f t="shared" si="3"/>
        <v>0.92362251337179635</v>
      </c>
    </row>
    <row r="120" spans="4:6" x14ac:dyDescent="0.4">
      <c r="D120" s="7">
        <v>-820000</v>
      </c>
      <c r="E120" s="3">
        <f t="shared" si="2"/>
        <v>2.11881200650339E-2</v>
      </c>
      <c r="F120" s="3">
        <f t="shared" si="3"/>
        <v>0.92525190520839939</v>
      </c>
    </row>
    <row r="121" spans="4:6" x14ac:dyDescent="0.4">
      <c r="D121" s="7">
        <v>-810000</v>
      </c>
      <c r="E121" s="3">
        <f t="shared" si="2"/>
        <v>2.1817525561459883E-2</v>
      </c>
      <c r="F121" s="3">
        <f t="shared" si="3"/>
        <v>0.92687004375219584</v>
      </c>
    </row>
    <row r="122" spans="4:6" x14ac:dyDescent="0.4">
      <c r="D122" s="7">
        <v>-800000</v>
      </c>
      <c r="E122" s="3">
        <f t="shared" si="2"/>
        <v>2.2447111146552734E-2</v>
      </c>
      <c r="F122" s="3">
        <f t="shared" si="3"/>
        <v>0.92847669088525941</v>
      </c>
    </row>
    <row r="123" spans="4:6" x14ac:dyDescent="0.4">
      <c r="D123" s="7">
        <v>-790000</v>
      </c>
      <c r="E123" s="3">
        <f t="shared" si="2"/>
        <v>2.3076876487841291E-2</v>
      </c>
      <c r="F123" s="3">
        <f t="shared" si="3"/>
        <v>0.93007160780709941</v>
      </c>
    </row>
    <row r="124" spans="4:6" x14ac:dyDescent="0.4">
      <c r="D124" s="7">
        <v>-780000</v>
      </c>
      <c r="E124" s="3">
        <f t="shared" si="2"/>
        <v>2.370682125357737E-2</v>
      </c>
      <c r="F124" s="3">
        <f t="shared" si="3"/>
        <v>0.9316545551067793</v>
      </c>
    </row>
    <row r="125" spans="4:6" x14ac:dyDescent="0.4">
      <c r="D125" s="7">
        <v>-770000</v>
      </c>
      <c r="E125" s="3">
        <f t="shared" si="2"/>
        <v>2.4336945112734876E-2</v>
      </c>
      <c r="F125" s="3">
        <f t="shared" si="3"/>
        <v>0.93322529283674482</v>
      </c>
    </row>
    <row r="126" spans="4:6" x14ac:dyDescent="0.4">
      <c r="D126" s="7">
        <v>-760000</v>
      </c>
      <c r="E126" s="3">
        <f t="shared" si="2"/>
        <v>2.4967247735007581E-2</v>
      </c>
      <c r="F126" s="3">
        <f t="shared" si="3"/>
        <v>0.93478358058834887</v>
      </c>
    </row>
    <row r="127" spans="4:6" x14ac:dyDescent="0.4">
      <c r="D127" s="7">
        <v>-750000</v>
      </c>
      <c r="E127" s="3">
        <f t="shared" si="2"/>
        <v>2.559772879080735E-2</v>
      </c>
      <c r="F127" s="3">
        <f t="shared" si="3"/>
        <v>0.93632917756904444</v>
      </c>
    </row>
    <row r="128" spans="4:6" x14ac:dyDescent="0.4">
      <c r="D128" s="7">
        <v>-740000</v>
      </c>
      <c r="E128" s="3">
        <f t="shared" si="2"/>
        <v>2.6228387951263032E-2</v>
      </c>
      <c r="F128" s="3">
        <f t="shared" si="3"/>
        <v>0.93786184268122774</v>
      </c>
    </row>
    <row r="129" spans="4:6" x14ac:dyDescent="0.4">
      <c r="D129" s="7">
        <v>-730000</v>
      </c>
      <c r="E129" s="3">
        <f t="shared" si="2"/>
        <v>2.685922488821868E-2</v>
      </c>
      <c r="F129" s="3">
        <f t="shared" si="3"/>
        <v>0.9393813346027009</v>
      </c>
    </row>
    <row r="130" spans="4:6" x14ac:dyDescent="0.4">
      <c r="D130" s="7">
        <v>-720000</v>
      </c>
      <c r="E130" s="3">
        <f t="shared" si="2"/>
        <v>2.749023927423222E-2</v>
      </c>
      <c r="F130" s="3">
        <f t="shared" si="3"/>
        <v>0.94088741186872693</v>
      </c>
    </row>
    <row r="131" spans="4:6" x14ac:dyDescent="0.4">
      <c r="D131" s="7">
        <v>-710000</v>
      </c>
      <c r="E131" s="3">
        <f t="shared" ref="E131:E194" si="4">(SQRT(($B$1*$B$1+$B$2*$B$4+$B$3*$D131)^2+($B$3*$B$4-$B$2*$D131)^2)/$B$1/$B$1)-1</f>
        <v>2.8121430782572565E-2</v>
      </c>
      <c r="F131" s="3">
        <f t="shared" ref="F131:F194" si="5">$B$4/SQRT($B$4*$B$4+$D131*$D131)</f>
        <v>0.94237983295564554</v>
      </c>
    </row>
    <row r="132" spans="4:6" x14ac:dyDescent="0.4">
      <c r="D132" s="7">
        <v>-700000</v>
      </c>
      <c r="E132" s="3">
        <f t="shared" si="4"/>
        <v>2.8752799087219394E-2</v>
      </c>
      <c r="F132" s="3">
        <f t="shared" si="5"/>
        <v>0.94385835636601745</v>
      </c>
    </row>
    <row r="133" spans="4:6" x14ac:dyDescent="0.4">
      <c r="D133" s="7">
        <v>-690000</v>
      </c>
      <c r="E133" s="3">
        <f t="shared" si="4"/>
        <v>2.9384343862861595E-2</v>
      </c>
      <c r="F133" s="3">
        <f t="shared" si="5"/>
        <v>0.94532274071525557</v>
      </c>
    </row>
    <row r="134" spans="4:6" x14ac:dyDescent="0.4">
      <c r="D134" s="7">
        <v>-680000</v>
      </c>
      <c r="E134" s="3">
        <f t="shared" si="4"/>
        <v>3.0016064784893937E-2</v>
      </c>
      <c r="F134" s="3">
        <f t="shared" si="5"/>
        <v>0.94677274481971263</v>
      </c>
    </row>
    <row r="135" spans="4:6" x14ac:dyDescent="0.4">
      <c r="D135" s="7">
        <v>-670000</v>
      </c>
      <c r="E135" s="3">
        <f t="shared" si="4"/>
        <v>3.0647961529417289E-2</v>
      </c>
      <c r="F135" s="3">
        <f t="shared" si="5"/>
        <v>0.94820812778617658</v>
      </c>
    </row>
    <row r="136" spans="4:6" x14ac:dyDescent="0.4">
      <c r="D136" s="7">
        <v>-660000</v>
      </c>
      <c r="E136" s="3">
        <f t="shared" si="4"/>
        <v>3.1280033773236404E-2</v>
      </c>
      <c r="F136" s="3">
        <f t="shared" si="5"/>
        <v>0.94962864910273292</v>
      </c>
    </row>
    <row r="137" spans="4:6" x14ac:dyDescent="0.4">
      <c r="D137" s="7">
        <v>-650000</v>
      </c>
      <c r="E137" s="3">
        <f t="shared" si="4"/>
        <v>3.1912281193857917E-2</v>
      </c>
      <c r="F137" s="3">
        <f t="shared" si="5"/>
        <v>0.95103406873094809</v>
      </c>
    </row>
    <row r="138" spans="4:6" x14ac:dyDescent="0.4">
      <c r="D138" s="7">
        <v>-640000</v>
      </c>
      <c r="E138" s="3">
        <f t="shared" si="4"/>
        <v>3.2544703469489678E-2</v>
      </c>
      <c r="F138" s="3">
        <f t="shared" si="5"/>
        <v>0.95242414719932422</v>
      </c>
    </row>
    <row r="139" spans="4:6" x14ac:dyDescent="0.4">
      <c r="D139" s="7">
        <v>-630000</v>
      </c>
      <c r="E139" s="3">
        <f t="shared" si="4"/>
        <v>3.3177300279037425E-2</v>
      </c>
      <c r="F139" s="3">
        <f t="shared" si="5"/>
        <v>0.95379864569797246</v>
      </c>
    </row>
    <row r="140" spans="4:6" x14ac:dyDescent="0.4">
      <c r="D140" s="7">
        <v>-620000</v>
      </c>
      <c r="E140" s="3">
        <f t="shared" si="4"/>
        <v>3.3810071302105227E-2</v>
      </c>
      <c r="F140" s="3">
        <f t="shared" si="5"/>
        <v>0.95515732617445348</v>
      </c>
    </row>
    <row r="141" spans="4:6" x14ac:dyDescent="0.4">
      <c r="D141" s="7">
        <v>-610000</v>
      </c>
      <c r="E141" s="3">
        <f t="shared" si="4"/>
        <v>3.4443016218992817E-2</v>
      </c>
      <c r="F141" s="3">
        <f t="shared" si="5"/>
        <v>0.95649995143072719</v>
      </c>
    </row>
    <row r="142" spans="4:6" x14ac:dyDescent="0.4">
      <c r="D142" s="7">
        <v>-600000</v>
      </c>
      <c r="E142" s="3">
        <f t="shared" si="4"/>
        <v>3.5076134710694262E-2</v>
      </c>
      <c r="F142" s="3">
        <f t="shared" si="5"/>
        <v>0.95782628522115143</v>
      </c>
    </row>
    <row r="143" spans="4:6" x14ac:dyDescent="0.4">
      <c r="D143" s="7">
        <v>-590000</v>
      </c>
      <c r="E143" s="3">
        <f t="shared" si="4"/>
        <v>3.5709426458895743E-2</v>
      </c>
      <c r="F143" s="3">
        <f t="shared" si="5"/>
        <v>0.95913609235147124</v>
      </c>
    </row>
    <row r="144" spans="4:6" x14ac:dyDescent="0.4">
      <c r="D144" s="7">
        <v>-580000</v>
      </c>
      <c r="E144" s="3">
        <f t="shared" si="4"/>
        <v>3.6342891145974887E-2</v>
      </c>
      <c r="F144" s="3">
        <f t="shared" si="5"/>
        <v>0.96042913877873193</v>
      </c>
    </row>
    <row r="145" spans="4:6" x14ac:dyDescent="0.4">
      <c r="D145" s="7">
        <v>-570000</v>
      </c>
      <c r="E145" s="3">
        <f t="shared" si="4"/>
        <v>3.6976528454998769E-2</v>
      </c>
      <c r="F145" s="3">
        <f t="shared" si="5"/>
        <v>0.96170519171205149</v>
      </c>
    </row>
    <row r="146" spans="4:6" x14ac:dyDescent="0.4">
      <c r="D146" s="7">
        <v>-560000</v>
      </c>
      <c r="E146" s="3">
        <f t="shared" si="4"/>
        <v>3.761033806972236E-2</v>
      </c>
      <c r="F146" s="3">
        <f t="shared" si="5"/>
        <v>0.96296401971418177</v>
      </c>
    </row>
    <row r="147" spans="4:6" x14ac:dyDescent="0.4">
      <c r="D147" s="7">
        <v>-550000</v>
      </c>
      <c r="E147" s="3">
        <f t="shared" si="4"/>
        <v>3.8244319674586968E-2</v>
      </c>
      <c r="F147" s="3">
        <f t="shared" si="5"/>
        <v>0.96420539280379036</v>
      </c>
    </row>
    <row r="148" spans="4:6" x14ac:dyDescent="0.4">
      <c r="D148" s="7">
        <v>-540000</v>
      </c>
      <c r="E148" s="3">
        <f t="shared" si="4"/>
        <v>3.8878472954719134E-2</v>
      </c>
      <c r="F148" s="3">
        <f t="shared" si="5"/>
        <v>0.96542908255838722</v>
      </c>
    </row>
    <row r="149" spans="4:6" x14ac:dyDescent="0.4">
      <c r="D149" s="7">
        <v>-530000</v>
      </c>
      <c r="E149" s="3">
        <f t="shared" si="4"/>
        <v>3.9512797595927296E-2</v>
      </c>
      <c r="F149" s="3">
        <f t="shared" si="5"/>
        <v>0.96663486221782158</v>
      </c>
    </row>
    <row r="150" spans="4:6" x14ac:dyDescent="0.4">
      <c r="D150" s="7">
        <v>-520000</v>
      </c>
      <c r="E150" s="3">
        <f t="shared" si="4"/>
        <v>4.0147293284702901E-2</v>
      </c>
      <c r="F150" s="3">
        <f t="shared" si="5"/>
        <v>0.96782250678827197</v>
      </c>
    </row>
    <row r="151" spans="4:6" x14ac:dyDescent="0.4">
      <c r="D151" s="7">
        <v>-510000</v>
      </c>
      <c r="E151" s="3">
        <f t="shared" si="4"/>
        <v>4.0781959708216409E-2</v>
      </c>
      <c r="F151" s="3">
        <f t="shared" si="5"/>
        <v>0.9689917931466494</v>
      </c>
    </row>
    <row r="152" spans="4:6" x14ac:dyDescent="0.4">
      <c r="D152" s="7">
        <v>-500000</v>
      </c>
      <c r="E152" s="3">
        <f t="shared" si="4"/>
        <v>4.1416796554317736E-2</v>
      </c>
      <c r="F152" s="3">
        <f t="shared" si="5"/>
        <v>0.97014250014533188</v>
      </c>
    </row>
    <row r="153" spans="4:6" x14ac:dyDescent="0.4">
      <c r="D153" s="7">
        <v>-490000</v>
      </c>
      <c r="E153" s="3">
        <f t="shared" si="4"/>
        <v>4.205180351153337E-2</v>
      </c>
      <c r="F153" s="3">
        <f t="shared" si="5"/>
        <v>0.9712744087171471</v>
      </c>
    </row>
    <row r="154" spans="4:6" x14ac:dyDescent="0.4">
      <c r="D154" s="7">
        <v>-480000</v>
      </c>
      <c r="E154" s="3">
        <f t="shared" si="4"/>
        <v>4.2686980269064589E-2</v>
      </c>
      <c r="F154" s="3">
        <f t="shared" si="5"/>
        <v>0.97238730198051748</v>
      </c>
    </row>
    <row r="155" spans="4:6" x14ac:dyDescent="0.4">
      <c r="D155" s="7">
        <v>-470000</v>
      </c>
      <c r="E155" s="3">
        <f t="shared" si="4"/>
        <v>4.332232651678769E-2</v>
      </c>
      <c r="F155" s="3">
        <f t="shared" si="5"/>
        <v>0.9734809653446812</v>
      </c>
    </row>
    <row r="156" spans="4:6" x14ac:dyDescent="0.4">
      <c r="D156" s="7">
        <v>-460000</v>
      </c>
      <c r="E156" s="3">
        <f t="shared" si="4"/>
        <v>4.3957841945250209E-2</v>
      </c>
      <c r="F156" s="3">
        <f t="shared" si="5"/>
        <v>0.97455518661489948</v>
      </c>
    </row>
    <row r="157" spans="4:6" x14ac:dyDescent="0.4">
      <c r="D157" s="7">
        <v>-450000</v>
      </c>
      <c r="E157" s="3">
        <f t="shared" si="4"/>
        <v>4.45935262456707E-2</v>
      </c>
      <c r="F157" s="3">
        <f t="shared" si="5"/>
        <v>0.97560975609756095</v>
      </c>
    </row>
    <row r="158" spans="4:6" x14ac:dyDescent="0.4">
      <c r="D158" s="7">
        <v>-440000</v>
      </c>
      <c r="E158" s="3">
        <f t="shared" si="4"/>
        <v>4.5229379109937629E-2</v>
      </c>
      <c r="F158" s="3">
        <f t="shared" si="5"/>
        <v>0.97664446670508998</v>
      </c>
    </row>
    <row r="159" spans="4:6" x14ac:dyDescent="0.4">
      <c r="D159" s="7">
        <v>-430000</v>
      </c>
      <c r="E159" s="3">
        <f t="shared" si="4"/>
        <v>4.5865400230606701E-2</v>
      </c>
      <c r="F159" s="3">
        <f t="shared" si="5"/>
        <v>0.97765911406056782</v>
      </c>
    </row>
    <row r="160" spans="4:6" x14ac:dyDescent="0.4">
      <c r="D160" s="7">
        <v>-420000</v>
      </c>
      <c r="E160" s="3">
        <f t="shared" si="4"/>
        <v>4.6501589300898871E-2</v>
      </c>
      <c r="F160" s="3">
        <f t="shared" si="5"/>
        <v>0.97865349660197065</v>
      </c>
    </row>
    <row r="161" spans="4:6" x14ac:dyDescent="0.4">
      <c r="D161" s="7">
        <v>-410000</v>
      </c>
      <c r="E161" s="3">
        <f t="shared" si="4"/>
        <v>4.713794601470167E-2</v>
      </c>
      <c r="F161" s="3">
        <f t="shared" si="5"/>
        <v>0.97962741568593015</v>
      </c>
    </row>
    <row r="162" spans="4:6" x14ac:dyDescent="0.4">
      <c r="D162" s="7">
        <v>-400000</v>
      </c>
      <c r="E162" s="3">
        <f t="shared" si="4"/>
        <v>4.7774470066563657E-2</v>
      </c>
      <c r="F162" s="3">
        <f t="shared" si="5"/>
        <v>0.98058067569092022</v>
      </c>
    </row>
    <row r="163" spans="4:6" x14ac:dyDescent="0.4">
      <c r="D163" s="7">
        <v>-390000</v>
      </c>
      <c r="E163" s="3">
        <f t="shared" si="4"/>
        <v>4.8411161151696636E-2</v>
      </c>
      <c r="F163" s="3">
        <f t="shared" si="5"/>
        <v>0.98151308411977223</v>
      </c>
    </row>
    <row r="164" spans="4:6" x14ac:dyDescent="0.4">
      <c r="D164" s="7">
        <v>-380000</v>
      </c>
      <c r="E164" s="3">
        <f t="shared" si="4"/>
        <v>4.9048018965971218E-2</v>
      </c>
      <c r="F164" s="3">
        <f t="shared" si="5"/>
        <v>0.98242445170142201</v>
      </c>
    </row>
    <row r="165" spans="4:6" x14ac:dyDescent="0.4">
      <c r="D165" s="7">
        <v>-370000</v>
      </c>
      <c r="E165" s="3">
        <f t="shared" si="4"/>
        <v>4.968504320591749E-2</v>
      </c>
      <c r="F165" s="3">
        <f t="shared" si="5"/>
        <v>0.9833145924917901</v>
      </c>
    </row>
    <row r="166" spans="4:6" x14ac:dyDescent="0.4">
      <c r="D166" s="7">
        <v>-360000</v>
      </c>
      <c r="E166" s="3">
        <f t="shared" si="4"/>
        <v>5.0322233568721675E-2</v>
      </c>
      <c r="F166" s="3">
        <f t="shared" si="5"/>
        <v>0.98418332397369523</v>
      </c>
    </row>
    <row r="167" spans="4:6" x14ac:dyDescent="0.4">
      <c r="D167" s="7">
        <v>-350000</v>
      </c>
      <c r="E167" s="3">
        <f t="shared" si="4"/>
        <v>5.0959589752226364E-2</v>
      </c>
      <c r="F167" s="3">
        <f t="shared" si="5"/>
        <v>0.98503046715570419</v>
      </c>
    </row>
    <row r="168" spans="4:6" x14ac:dyDescent="0.4">
      <c r="D168" s="7">
        <v>-340000</v>
      </c>
      <c r="E168" s="3">
        <f t="shared" si="4"/>
        <v>5.1597111454927624E-2</v>
      </c>
      <c r="F168" s="3">
        <f t="shared" si="5"/>
        <v>0.9858558466698174</v>
      </c>
    </row>
    <row r="169" spans="4:6" x14ac:dyDescent="0.4">
      <c r="D169" s="7">
        <v>-330000</v>
      </c>
      <c r="E169" s="3">
        <f t="shared" si="4"/>
        <v>5.2234798375974112E-2</v>
      </c>
      <c r="F169" s="3">
        <f t="shared" si="5"/>
        <v>0.98665929086789239</v>
      </c>
    </row>
    <row r="170" spans="4:6" x14ac:dyDescent="0.4">
      <c r="D170" s="7">
        <v>-320000</v>
      </c>
      <c r="E170" s="3">
        <f t="shared" si="4"/>
        <v>5.2872650215165518E-2</v>
      </c>
      <c r="F170" s="3">
        <f t="shared" si="5"/>
        <v>0.98744063191670539</v>
      </c>
    </row>
    <row r="171" spans="4:6" x14ac:dyDescent="0.4">
      <c r="D171" s="7">
        <v>-310000</v>
      </c>
      <c r="E171" s="3">
        <f t="shared" si="4"/>
        <v>5.3510666672950791E-2</v>
      </c>
      <c r="F171" s="3">
        <f t="shared" si="5"/>
        <v>0.98819970589155315</v>
      </c>
    </row>
    <row r="172" spans="4:6" x14ac:dyDescent="0.4">
      <c r="D172" s="7">
        <v>-300000</v>
      </c>
      <c r="E172" s="3">
        <f t="shared" si="4"/>
        <v>5.4148847450427251E-2</v>
      </c>
      <c r="F172" s="3">
        <f t="shared" si="5"/>
        <v>0.98893635286829751</v>
      </c>
    </row>
    <row r="173" spans="4:6" x14ac:dyDescent="0.4">
      <c r="D173" s="7">
        <v>-290000</v>
      </c>
      <c r="E173" s="3">
        <f t="shared" si="4"/>
        <v>5.478719224933859E-2</v>
      </c>
      <c r="F173" s="3">
        <f t="shared" si="5"/>
        <v>0.989650417013754</v>
      </c>
    </row>
    <row r="174" spans="4:6" x14ac:dyDescent="0.4">
      <c r="D174" s="7">
        <v>-280000</v>
      </c>
      <c r="E174" s="3">
        <f t="shared" si="4"/>
        <v>5.5425700772072872E-2</v>
      </c>
      <c r="F174" s="3">
        <f t="shared" si="5"/>
        <v>0.99034174667433017</v>
      </c>
    </row>
    <row r="175" spans="4:6" x14ac:dyDescent="0.4">
      <c r="D175" s="7">
        <v>-270000</v>
      </c>
      <c r="E175" s="3">
        <f t="shared" si="4"/>
        <v>5.6064372721663203E-2</v>
      </c>
      <c r="F175" s="3">
        <f t="shared" si="5"/>
        <v>0.99101019446281668</v>
      </c>
    </row>
    <row r="176" spans="4:6" x14ac:dyDescent="0.4">
      <c r="D176" s="7">
        <v>-260000</v>
      </c>
      <c r="E176" s="3">
        <f t="shared" si="4"/>
        <v>5.670320780178284E-2</v>
      </c>
      <c r="F176" s="3">
        <f t="shared" si="5"/>
        <v>0.99165561734323782</v>
      </c>
    </row>
    <row r="177" spans="4:6" x14ac:dyDescent="0.4">
      <c r="D177" s="7">
        <v>-250000</v>
      </c>
      <c r="E177" s="3">
        <f t="shared" si="4"/>
        <v>5.7342205716747197E-2</v>
      </c>
      <c r="F177" s="3">
        <f t="shared" si="5"/>
        <v>0.99227787671366763</v>
      </c>
    </row>
    <row r="178" spans="4:6" x14ac:dyDescent="0.4">
      <c r="D178" s="7">
        <v>-240000</v>
      </c>
      <c r="E178" s="3">
        <f t="shared" si="4"/>
        <v>5.7981366171509396E-2</v>
      </c>
      <c r="F178" s="3">
        <f t="shared" si="5"/>
        <v>0.9928768384869221</v>
      </c>
    </row>
    <row r="179" spans="4:6" x14ac:dyDescent="0.4">
      <c r="D179" s="7">
        <v>-230000</v>
      </c>
      <c r="E179" s="3">
        <f t="shared" si="4"/>
        <v>5.8620688871661608E-2</v>
      </c>
      <c r="F179" s="3">
        <f t="shared" si="5"/>
        <v>0.99345237316903501</v>
      </c>
    </row>
    <row r="180" spans="4:6" x14ac:dyDescent="0.4">
      <c r="D180" s="7">
        <v>-220000</v>
      </c>
      <c r="E180" s="3">
        <f t="shared" si="4"/>
        <v>5.9260173523431048E-2</v>
      </c>
      <c r="F180" s="3">
        <f t="shared" si="5"/>
        <v>0.9940043559354329</v>
      </c>
    </row>
    <row r="181" spans="4:6" x14ac:dyDescent="0.4">
      <c r="D181" s="7">
        <v>-210000</v>
      </c>
      <c r="E181" s="3">
        <f t="shared" si="4"/>
        <v>5.9899819833679757E-2</v>
      </c>
      <c r="F181" s="3">
        <f t="shared" si="5"/>
        <v>0.99453266670471951</v>
      </c>
    </row>
    <row r="182" spans="4:6" x14ac:dyDescent="0.4">
      <c r="D182" s="7">
        <v>-200000</v>
      </c>
      <c r="E182" s="3">
        <f t="shared" si="4"/>
        <v>6.0539627509903049E-2</v>
      </c>
      <c r="F182" s="3">
        <f t="shared" si="5"/>
        <v>0.99503719020998915</v>
      </c>
    </row>
    <row r="183" spans="4:6" x14ac:dyDescent="0.4">
      <c r="D183" s="7">
        <v>-190000</v>
      </c>
      <c r="E183" s="3">
        <f t="shared" si="4"/>
        <v>6.1179596260228175E-2</v>
      </c>
      <c r="F183" s="3">
        <f t="shared" si="5"/>
        <v>0.99551781606758583</v>
      </c>
    </row>
    <row r="184" spans="4:6" x14ac:dyDescent="0.4">
      <c r="D184" s="7">
        <v>-180000</v>
      </c>
      <c r="E184" s="3">
        <f t="shared" si="4"/>
        <v>6.1819725793412772E-2</v>
      </c>
      <c r="F184" s="3">
        <f t="shared" si="5"/>
        <v>0.99597443884322878</v>
      </c>
    </row>
    <row r="185" spans="4:6" x14ac:dyDescent="0.4">
      <c r="D185" s="7">
        <v>-170000</v>
      </c>
      <c r="E185" s="3">
        <f t="shared" si="4"/>
        <v>6.2460015818842418E-2</v>
      </c>
      <c r="F185" s="3">
        <f t="shared" si="5"/>
        <v>0.99640695811542956</v>
      </c>
    </row>
    <row r="186" spans="4:6" x14ac:dyDescent="0.4">
      <c r="D186" s="7">
        <v>-160000</v>
      </c>
      <c r="E186" s="3">
        <f t="shared" si="4"/>
        <v>6.3100466046531078E-2</v>
      </c>
      <c r="F186" s="3">
        <f t="shared" si="5"/>
        <v>0.99681527853612506</v>
      </c>
    </row>
    <row r="187" spans="4:6" x14ac:dyDescent="0.4">
      <c r="D187" s="7">
        <v>-150000</v>
      </c>
      <c r="E187" s="3">
        <f t="shared" si="4"/>
        <v>6.3741076187117995E-2</v>
      </c>
      <c r="F187" s="3">
        <f t="shared" si="5"/>
        <v>0.9971993098884564</v>
      </c>
    </row>
    <row r="188" spans="4:6" x14ac:dyDescent="0.4">
      <c r="D188" s="7">
        <v>-140000</v>
      </c>
      <c r="E188" s="3">
        <f t="shared" si="4"/>
        <v>6.4381845951867245E-2</v>
      </c>
      <c r="F188" s="3">
        <f t="shared" si="5"/>
        <v>0.99755896714162673</v>
      </c>
    </row>
    <row r="189" spans="4:6" x14ac:dyDescent="0.4">
      <c r="D189" s="7">
        <v>-130000</v>
      </c>
      <c r="E189" s="3">
        <f t="shared" si="4"/>
        <v>6.5022775052665516E-2</v>
      </c>
      <c r="F189" s="3">
        <f t="shared" si="5"/>
        <v>0.99789417050277107</v>
      </c>
    </row>
    <row r="190" spans="4:6" x14ac:dyDescent="0.4">
      <c r="D190" s="7">
        <v>-120000</v>
      </c>
      <c r="E190" s="3">
        <f t="shared" si="4"/>
        <v>6.5663863202021444E-2</v>
      </c>
      <c r="F190" s="3">
        <f t="shared" si="5"/>
        <v>0.9982048454657787</v>
      </c>
    </row>
    <row r="191" spans="4:6" x14ac:dyDescent="0.4">
      <c r="D191" s="7">
        <v>-110000</v>
      </c>
      <c r="E191" s="3">
        <f t="shared" si="4"/>
        <v>6.6305110113063392E-2</v>
      </c>
      <c r="F191" s="3">
        <f t="shared" si="5"/>
        <v>0.99849092285700869</v>
      </c>
    </row>
    <row r="192" spans="4:6" x14ac:dyDescent="0.4">
      <c r="D192" s="7">
        <v>-100000</v>
      </c>
      <c r="E192" s="3">
        <f t="shared" si="4"/>
        <v>6.6946515499539005E-2</v>
      </c>
      <c r="F192" s="3">
        <f t="shared" si="5"/>
        <v>0.99875233887784465</v>
      </c>
    </row>
    <row r="193" spans="4:6" x14ac:dyDescent="0.4">
      <c r="D193" s="7">
        <v>-90000</v>
      </c>
      <c r="E193" s="3">
        <f t="shared" si="4"/>
        <v>6.7588079075812768E-2</v>
      </c>
      <c r="F193" s="3">
        <f t="shared" si="5"/>
        <v>0.99898903514403781</v>
      </c>
    </row>
    <row r="194" spans="4:6" x14ac:dyDescent="0.4">
      <c r="D194" s="7">
        <v>-80000</v>
      </c>
      <c r="E194" s="3">
        <f t="shared" si="4"/>
        <v>6.8229800556864895E-2</v>
      </c>
      <c r="F194" s="3">
        <f t="shared" si="5"/>
        <v>0.99920095872178949</v>
      </c>
    </row>
    <row r="195" spans="4:6" x14ac:dyDescent="0.4">
      <c r="D195" s="7">
        <v>-70000</v>
      </c>
      <c r="E195" s="3">
        <f t="shared" ref="E195:E258" si="6">(SQRT(($B$1*$B$1+$B$2*$B$4+$B$3*$D195)^2+($B$3*$B$4-$B$2*$D195)^2)/$B$1/$B$1)-1</f>
        <v>6.8871679658290219E-2</v>
      </c>
      <c r="F195" s="3">
        <f t="shared" ref="F195:F258" si="7">$B$4/SQRT($B$4*$B$4+$D195*$D195)</f>
        <v>0.999388062160532</v>
      </c>
    </row>
    <row r="196" spans="4:6" x14ac:dyDescent="0.4">
      <c r="D196" s="7">
        <v>-60000</v>
      </c>
      <c r="E196" s="3">
        <f t="shared" si="6"/>
        <v>6.9513716096296641E-2</v>
      </c>
      <c r="F196" s="3">
        <f t="shared" si="7"/>
        <v>0.99955030352236685</v>
      </c>
    </row>
    <row r="197" spans="4:6" x14ac:dyDescent="0.4">
      <c r="D197" s="7">
        <v>-50000</v>
      </c>
      <c r="E197" s="3">
        <f t="shared" si="6"/>
        <v>7.0155909587703347E-2</v>
      </c>
      <c r="F197" s="3">
        <f t="shared" si="7"/>
        <v>0.99968764640812269</v>
      </c>
    </row>
    <row r="198" spans="4:6" x14ac:dyDescent="0.4">
      <c r="D198" s="7">
        <v>-40000</v>
      </c>
      <c r="E198" s="3">
        <f t="shared" si="6"/>
        <v>7.0798259849939926E-2</v>
      </c>
      <c r="F198" s="3">
        <f t="shared" si="7"/>
        <v>0.99980005998000698</v>
      </c>
    </row>
    <row r="199" spans="4:6" x14ac:dyDescent="0.4">
      <c r="D199" s="7">
        <v>-30000</v>
      </c>
      <c r="E199" s="3">
        <f t="shared" si="6"/>
        <v>7.1440766601044592E-2</v>
      </c>
      <c r="F199" s="3">
        <f t="shared" si="7"/>
        <v>0.99988751898081607</v>
      </c>
    </row>
    <row r="200" spans="4:6" x14ac:dyDescent="0.4">
      <c r="D200" s="7">
        <v>-20000</v>
      </c>
      <c r="E200" s="3">
        <f t="shared" si="6"/>
        <v>7.2083429559662848E-2</v>
      </c>
      <c r="F200" s="3">
        <f t="shared" si="7"/>
        <v>0.99995000374968745</v>
      </c>
    </row>
    <row r="201" spans="4:6" x14ac:dyDescent="0.4">
      <c r="D201" s="7">
        <v>-10000</v>
      </c>
      <c r="E201" s="3">
        <f t="shared" si="6"/>
        <v>7.272624844504616E-2</v>
      </c>
      <c r="F201" s="3">
        <f t="shared" si="7"/>
        <v>0.99998750023437011</v>
      </c>
    </row>
    <row r="202" spans="4:6" x14ac:dyDescent="0.4">
      <c r="D202" s="7">
        <v>0</v>
      </c>
      <c r="E202" s="3">
        <f t="shared" si="6"/>
        <v>7.3369222977050397E-2</v>
      </c>
      <c r="F202" s="3">
        <f t="shared" si="7"/>
        <v>1</v>
      </c>
    </row>
    <row r="203" spans="4:6" x14ac:dyDescent="0.4">
      <c r="D203" s="7">
        <v>10000</v>
      </c>
      <c r="E203" s="3">
        <f t="shared" si="6"/>
        <v>7.4012352876134724E-2</v>
      </c>
      <c r="F203" s="3">
        <f t="shared" si="7"/>
        <v>0.99998750023437011</v>
      </c>
    </row>
    <row r="204" spans="4:6" x14ac:dyDescent="0.4">
      <c r="D204" s="7">
        <v>20000</v>
      </c>
      <c r="E204" s="3">
        <f t="shared" si="6"/>
        <v>7.4655637863360047E-2</v>
      </c>
      <c r="F204" s="3">
        <f t="shared" si="7"/>
        <v>0.99995000374968745</v>
      </c>
    </row>
    <row r="205" spans="4:6" x14ac:dyDescent="0.4">
      <c r="D205" s="7">
        <v>30000</v>
      </c>
      <c r="E205" s="3">
        <f t="shared" si="6"/>
        <v>7.5299077660387015E-2</v>
      </c>
      <c r="F205" s="3">
        <f t="shared" si="7"/>
        <v>0.99988751898081607</v>
      </c>
    </row>
    <row r="206" spans="4:6" x14ac:dyDescent="0.4">
      <c r="D206" s="7">
        <v>40000</v>
      </c>
      <c r="E206" s="3">
        <f t="shared" si="6"/>
        <v>7.5942671989475796E-2</v>
      </c>
      <c r="F206" s="3">
        <f t="shared" si="7"/>
        <v>0.99980005998000698</v>
      </c>
    </row>
    <row r="207" spans="4:6" x14ac:dyDescent="0.4">
      <c r="D207" s="7">
        <v>50000</v>
      </c>
      <c r="E207" s="3">
        <f t="shared" si="6"/>
        <v>7.6586420573483416E-2</v>
      </c>
      <c r="F207" s="3">
        <f t="shared" si="7"/>
        <v>0.99968764640812269</v>
      </c>
    </row>
    <row r="208" spans="4:6" x14ac:dyDescent="0.4">
      <c r="D208" s="7">
        <v>60000</v>
      </c>
      <c r="E208" s="3">
        <f t="shared" si="6"/>
        <v>7.723032313586442E-2</v>
      </c>
      <c r="F208" s="3">
        <f t="shared" si="7"/>
        <v>0.99955030352236685</v>
      </c>
    </row>
    <row r="209" spans="4:6" x14ac:dyDescent="0.4">
      <c r="D209" s="7">
        <v>70000</v>
      </c>
      <c r="E209" s="3">
        <f t="shared" si="6"/>
        <v>7.787437940066666E-2</v>
      </c>
      <c r="F209" s="3">
        <f t="shared" si="7"/>
        <v>0.999388062160532</v>
      </c>
    </row>
    <row r="210" spans="4:6" x14ac:dyDescent="0.4">
      <c r="D210" s="7">
        <v>80000</v>
      </c>
      <c r="E210" s="3">
        <f t="shared" si="6"/>
        <v>7.851858909253151E-2</v>
      </c>
      <c r="F210" s="3">
        <f t="shared" si="7"/>
        <v>0.99920095872178949</v>
      </c>
    </row>
    <row r="211" spans="4:6" x14ac:dyDescent="0.4">
      <c r="D211" s="7">
        <v>90000</v>
      </c>
      <c r="E211" s="3">
        <f t="shared" si="6"/>
        <v>7.9162951936693204E-2</v>
      </c>
      <c r="F211" s="3">
        <f t="shared" si="7"/>
        <v>0.99898903514403781</v>
      </c>
    </row>
    <row r="212" spans="4:6" x14ac:dyDescent="0.4">
      <c r="D212" s="7">
        <v>100000</v>
      </c>
      <c r="E212" s="3">
        <f t="shared" si="6"/>
        <v>7.980746765897595E-2</v>
      </c>
      <c r="F212" s="3">
        <f t="shared" si="7"/>
        <v>0.99875233887784465</v>
      </c>
    </row>
    <row r="213" spans="4:6" x14ac:dyDescent="0.4">
      <c r="D213" s="7">
        <v>110000</v>
      </c>
      <c r="E213" s="3">
        <f t="shared" si="6"/>
        <v>8.0452135985793261E-2</v>
      </c>
      <c r="F213" s="3">
        <f t="shared" si="7"/>
        <v>0.99849092285700869</v>
      </c>
    </row>
    <row r="214" spans="4:6" x14ac:dyDescent="0.4">
      <c r="D214" s="7">
        <v>120000</v>
      </c>
      <c r="E214" s="3">
        <f t="shared" si="6"/>
        <v>8.1096956644146401E-2</v>
      </c>
      <c r="F214" s="3">
        <f t="shared" si="7"/>
        <v>0.9982048454657787</v>
      </c>
    </row>
    <row r="215" spans="4:6" x14ac:dyDescent="0.4">
      <c r="D215" s="7">
        <v>130000</v>
      </c>
      <c r="E215" s="3">
        <f t="shared" si="6"/>
        <v>8.17419293616235E-2</v>
      </c>
      <c r="F215" s="3">
        <f t="shared" si="7"/>
        <v>0.99789417050277107</v>
      </c>
    </row>
    <row r="216" spans="4:6" x14ac:dyDescent="0.4">
      <c r="D216" s="7">
        <v>140000</v>
      </c>
      <c r="E216" s="3">
        <f t="shared" si="6"/>
        <v>8.2387053866397331E-2</v>
      </c>
      <c r="F216" s="3">
        <f t="shared" si="7"/>
        <v>0.99755896714162673</v>
      </c>
    </row>
    <row r="217" spans="4:6" x14ac:dyDescent="0.4">
      <c r="D217" s="7">
        <v>150000</v>
      </c>
      <c r="E217" s="3">
        <f t="shared" si="6"/>
        <v>8.3032329887225087E-2</v>
      </c>
      <c r="F217" s="3">
        <f t="shared" si="7"/>
        <v>0.9971993098884564</v>
      </c>
    </row>
    <row r="218" spans="4:6" x14ac:dyDescent="0.4">
      <c r="D218" s="7">
        <v>160000</v>
      </c>
      <c r="E218" s="3">
        <f t="shared" si="6"/>
        <v>8.3677757153445942E-2</v>
      </c>
      <c r="F218" s="3">
        <f t="shared" si="7"/>
        <v>0.99681527853612506</v>
      </c>
    </row>
    <row r="219" spans="4:6" x14ac:dyDescent="0.4">
      <c r="D219" s="7">
        <v>170000</v>
      </c>
      <c r="E219" s="3">
        <f t="shared" si="6"/>
        <v>8.4323335394980159E-2</v>
      </c>
      <c r="F219" s="3">
        <f t="shared" si="7"/>
        <v>0.99640695811542956</v>
      </c>
    </row>
    <row r="220" spans="4:6" x14ac:dyDescent="0.4">
      <c r="D220" s="7">
        <v>180000</v>
      </c>
      <c r="E220" s="3">
        <f t="shared" si="6"/>
        <v>8.496906434232776E-2</v>
      </c>
      <c r="F220" s="3">
        <f t="shared" si="7"/>
        <v>0.99597443884322878</v>
      </c>
    </row>
    <row r="221" spans="4:6" x14ac:dyDescent="0.4">
      <c r="D221" s="7">
        <v>190000</v>
      </c>
      <c r="E221" s="3">
        <f t="shared" si="6"/>
        <v>8.5614943726566972E-2</v>
      </c>
      <c r="F221" s="3">
        <f t="shared" si="7"/>
        <v>0.99551781606758583</v>
      </c>
    </row>
    <row r="222" spans="4:6" x14ac:dyDescent="0.4">
      <c r="D222" s="7">
        <v>200000</v>
      </c>
      <c r="E222" s="3">
        <f t="shared" si="6"/>
        <v>8.6260973279353337E-2</v>
      </c>
      <c r="F222" s="3">
        <f t="shared" si="7"/>
        <v>0.99503719020998915</v>
      </c>
    </row>
    <row r="223" spans="4:6" x14ac:dyDescent="0.4">
      <c r="D223" s="7">
        <v>210000</v>
      </c>
      <c r="E223" s="3">
        <f t="shared" si="6"/>
        <v>8.6907152732918158E-2</v>
      </c>
      <c r="F223" s="3">
        <f t="shared" si="7"/>
        <v>0.99453266670471951</v>
      </c>
    </row>
    <row r="224" spans="4:6" x14ac:dyDescent="0.4">
      <c r="D224" s="7">
        <v>220000</v>
      </c>
      <c r="E224" s="3">
        <f t="shared" si="6"/>
        <v>8.7553481820066503E-2</v>
      </c>
      <c r="F224" s="3">
        <f t="shared" si="7"/>
        <v>0.9940043559354329</v>
      </c>
    </row>
    <row r="225" spans="4:6" x14ac:dyDescent="0.4">
      <c r="D225" s="7">
        <v>230000</v>
      </c>
      <c r="E225" s="3">
        <f t="shared" si="6"/>
        <v>8.8199960274176759E-2</v>
      </c>
      <c r="F225" s="3">
        <f t="shared" si="7"/>
        <v>0.99345237316903501</v>
      </c>
    </row>
    <row r="226" spans="4:6" x14ac:dyDescent="0.4">
      <c r="D226" s="7">
        <v>240000</v>
      </c>
      <c r="E226" s="3">
        <f t="shared" si="6"/>
        <v>8.8846587829199519E-2</v>
      </c>
      <c r="F226" s="3">
        <f t="shared" si="7"/>
        <v>0.9928768384869221</v>
      </c>
    </row>
    <row r="227" spans="4:6" x14ac:dyDescent="0.4">
      <c r="D227" s="7">
        <v>250000</v>
      </c>
      <c r="E227" s="3">
        <f t="shared" si="6"/>
        <v>8.9493364219654703E-2</v>
      </c>
      <c r="F227" s="3">
        <f t="shared" si="7"/>
        <v>0.99227787671366763</v>
      </c>
    </row>
    <row r="228" spans="4:6" x14ac:dyDescent="0.4">
      <c r="D228" s="7">
        <v>260000</v>
      </c>
      <c r="E228" s="3">
        <f t="shared" si="6"/>
        <v>9.0140289180631772E-2</v>
      </c>
      <c r="F228" s="3">
        <f t="shared" si="7"/>
        <v>0.99165561734323782</v>
      </c>
    </row>
    <row r="229" spans="4:6" x14ac:dyDescent="0.4">
      <c r="D229" s="7">
        <v>270000</v>
      </c>
      <c r="E229" s="3">
        <f t="shared" si="6"/>
        <v>9.0787362447787734E-2</v>
      </c>
      <c r="F229" s="3">
        <f t="shared" si="7"/>
        <v>0.99101019446281668</v>
      </c>
    </row>
    <row r="230" spans="4:6" x14ac:dyDescent="0.4">
      <c r="D230" s="7">
        <v>280000</v>
      </c>
      <c r="E230" s="3">
        <f t="shared" si="6"/>
        <v>9.1434583757346033E-2</v>
      </c>
      <c r="F230" s="3">
        <f t="shared" si="7"/>
        <v>0.99034174667433017</v>
      </c>
    </row>
    <row r="231" spans="4:6" x14ac:dyDescent="0.4">
      <c r="D231" s="7">
        <v>290000</v>
      </c>
      <c r="E231" s="3">
        <f t="shared" si="6"/>
        <v>9.2081952846094994E-2</v>
      </c>
      <c r="F231" s="3">
        <f t="shared" si="7"/>
        <v>0.989650417013754</v>
      </c>
    </row>
    <row r="232" spans="4:6" x14ac:dyDescent="0.4">
      <c r="D232" s="7">
        <v>300000</v>
      </c>
      <c r="E232" s="3">
        <f t="shared" si="6"/>
        <v>9.2729469451387159E-2</v>
      </c>
      <c r="F232" s="3">
        <f t="shared" si="7"/>
        <v>0.98893635286829751</v>
      </c>
    </row>
    <row r="233" spans="4:6" x14ac:dyDescent="0.4">
      <c r="D233" s="7">
        <v>310000</v>
      </c>
      <c r="E233" s="3">
        <f t="shared" si="6"/>
        <v>9.337713331113684E-2</v>
      </c>
      <c r="F233" s="3">
        <f t="shared" si="7"/>
        <v>0.98819970589155315</v>
      </c>
    </row>
    <row r="234" spans="4:6" x14ac:dyDescent="0.4">
      <c r="D234" s="7">
        <v>320000</v>
      </c>
      <c r="E234" s="3">
        <f t="shared" si="6"/>
        <v>9.4024944163819679E-2</v>
      </c>
      <c r="F234" s="3">
        <f t="shared" si="7"/>
        <v>0.98744063191670539</v>
      </c>
    </row>
    <row r="235" spans="4:6" x14ac:dyDescent="0.4">
      <c r="D235" s="7">
        <v>330000</v>
      </c>
      <c r="E235" s="3">
        <f t="shared" si="6"/>
        <v>9.4672901748471094E-2</v>
      </c>
      <c r="F235" s="3">
        <f t="shared" si="7"/>
        <v>0.98665929086789239</v>
      </c>
    </row>
    <row r="236" spans="4:6" x14ac:dyDescent="0.4">
      <c r="D236" s="7">
        <v>340000</v>
      </c>
      <c r="E236" s="3">
        <f t="shared" si="6"/>
        <v>9.5321005804685166E-2</v>
      </c>
      <c r="F236" s="3">
        <f t="shared" si="7"/>
        <v>0.9858558466698174</v>
      </c>
    </row>
    <row r="237" spans="4:6" x14ac:dyDescent="0.4">
      <c r="D237" s="7">
        <v>350000</v>
      </c>
      <c r="E237" s="3">
        <f t="shared" si="6"/>
        <v>9.5969256072612419E-2</v>
      </c>
      <c r="F237" s="3">
        <f t="shared" si="7"/>
        <v>0.98503046715570419</v>
      </c>
    </row>
    <row r="238" spans="4:6" x14ac:dyDescent="0.4">
      <c r="D238" s="7">
        <v>360000</v>
      </c>
      <c r="E238" s="3">
        <f t="shared" si="6"/>
        <v>9.6617652292960265E-2</v>
      </c>
      <c r="F238" s="3">
        <f t="shared" si="7"/>
        <v>0.98418332397369523</v>
      </c>
    </row>
    <row r="239" spans="4:6" x14ac:dyDescent="0.4">
      <c r="D239" s="7">
        <v>370000</v>
      </c>
      <c r="E239" s="3">
        <f t="shared" si="6"/>
        <v>9.7266194206990342E-2</v>
      </c>
      <c r="F239" s="3">
        <f t="shared" si="7"/>
        <v>0.9833145924917901</v>
      </c>
    </row>
    <row r="240" spans="4:6" x14ac:dyDescent="0.4">
      <c r="D240" s="7">
        <v>380000</v>
      </c>
      <c r="E240" s="3">
        <f t="shared" si="6"/>
        <v>9.7914881556517175E-2</v>
      </c>
      <c r="F240" s="3">
        <f t="shared" si="7"/>
        <v>0.98242445170142201</v>
      </c>
    </row>
    <row r="241" spans="4:6" x14ac:dyDescent="0.4">
      <c r="D241" s="7">
        <v>390000</v>
      </c>
      <c r="E241" s="3">
        <f t="shared" si="6"/>
        <v>9.8563714083907517E-2</v>
      </c>
      <c r="F241" s="3">
        <f t="shared" si="7"/>
        <v>0.98151308411977223</v>
      </c>
    </row>
    <row r="242" spans="4:6" x14ac:dyDescent="0.4">
      <c r="D242" s="7">
        <v>400000</v>
      </c>
      <c r="E242" s="3">
        <f t="shared" si="6"/>
        <v>9.9212691532078567E-2</v>
      </c>
      <c r="F242" s="3">
        <f t="shared" si="7"/>
        <v>0.98058067569092022</v>
      </c>
    </row>
    <row r="243" spans="4:6" x14ac:dyDescent="0.4">
      <c r="D243" s="7">
        <v>410000</v>
      </c>
      <c r="E243" s="3">
        <f t="shared" si="6"/>
        <v>9.9861813644498199E-2</v>
      </c>
      <c r="F243" s="3">
        <f t="shared" si="7"/>
        <v>0.97962741568593015</v>
      </c>
    </row>
    <row r="244" spans="4:6" x14ac:dyDescent="0.4">
      <c r="D244" s="7">
        <v>420000</v>
      </c>
      <c r="E244" s="3">
        <f t="shared" si="6"/>
        <v>0.10051108016518073</v>
      </c>
      <c r="F244" s="3">
        <f t="shared" si="7"/>
        <v>0.97865349660197065</v>
      </c>
    </row>
    <row r="245" spans="4:6" x14ac:dyDescent="0.4">
      <c r="D245" s="7">
        <v>430000</v>
      </c>
      <c r="E245" s="3">
        <f t="shared" si="6"/>
        <v>0.10116049083868783</v>
      </c>
      <c r="F245" s="3">
        <f t="shared" si="7"/>
        <v>0.97765911406056782</v>
      </c>
    </row>
    <row r="246" spans="4:6" x14ac:dyDescent="0.4">
      <c r="D246" s="7">
        <v>440000</v>
      </c>
      <c r="E246" s="3">
        <f t="shared" si="6"/>
        <v>0.10181004541012739</v>
      </c>
      <c r="F246" s="3">
        <f t="shared" si="7"/>
        <v>0.97664446670508998</v>
      </c>
    </row>
    <row r="247" spans="4:6" x14ac:dyDescent="0.4">
      <c r="D247" s="7">
        <v>450000</v>
      </c>
      <c r="E247" s="3">
        <f t="shared" si="6"/>
        <v>0.10245974362515153</v>
      </c>
      <c r="F247" s="3">
        <f t="shared" si="7"/>
        <v>0.97560975609756095</v>
      </c>
    </row>
    <row r="248" spans="4:6" x14ac:dyDescent="0.4">
      <c r="D248" s="7">
        <v>460000</v>
      </c>
      <c r="E248" s="3">
        <f t="shared" si="6"/>
        <v>0.10310958522995417</v>
      </c>
      <c r="F248" s="3">
        <f t="shared" si="7"/>
        <v>0.97455518661489948</v>
      </c>
    </row>
    <row r="249" spans="4:6" x14ac:dyDescent="0.4">
      <c r="D249" s="7">
        <v>470000</v>
      </c>
      <c r="E249" s="3">
        <f t="shared" si="6"/>
        <v>0.10375956997127234</v>
      </c>
      <c r="F249" s="3">
        <f t="shared" si="7"/>
        <v>0.9734809653446812</v>
      </c>
    </row>
    <row r="250" spans="4:6" x14ac:dyDescent="0.4">
      <c r="D250" s="7">
        <v>480000</v>
      </c>
      <c r="E250" s="3">
        <f t="shared" si="6"/>
        <v>0.10440969759638352</v>
      </c>
      <c r="F250" s="3">
        <f t="shared" si="7"/>
        <v>0.97238730198051748</v>
      </c>
    </row>
    <row r="251" spans="4:6" x14ac:dyDescent="0.4">
      <c r="D251" s="7">
        <v>490000</v>
      </c>
      <c r="E251" s="3">
        <f t="shared" si="6"/>
        <v>0.10505996785310345</v>
      </c>
      <c r="F251" s="3">
        <f t="shared" si="7"/>
        <v>0.9712744087171471</v>
      </c>
    </row>
    <row r="252" spans="4:6" x14ac:dyDescent="0.4">
      <c r="D252" s="7">
        <v>500000</v>
      </c>
      <c r="E252" s="3">
        <f t="shared" si="6"/>
        <v>0.10571038048978632</v>
      </c>
      <c r="F252" s="3">
        <f t="shared" si="7"/>
        <v>0.97014250014533188</v>
      </c>
    </row>
    <row r="253" spans="4:6" x14ac:dyDescent="0.4">
      <c r="D253" s="7">
        <v>510000</v>
      </c>
      <c r="E253" s="3">
        <f t="shared" si="6"/>
        <v>0.10636093525532342</v>
      </c>
      <c r="F253" s="3">
        <f t="shared" si="7"/>
        <v>0.9689917931466494</v>
      </c>
    </row>
    <row r="254" spans="4:6" x14ac:dyDescent="0.4">
      <c r="D254" s="7">
        <v>520000</v>
      </c>
      <c r="E254" s="3">
        <f t="shared" si="6"/>
        <v>0.10701163189914165</v>
      </c>
      <c r="F254" s="3">
        <f t="shared" si="7"/>
        <v>0.96782250678827197</v>
      </c>
    </row>
    <row r="255" spans="4:6" x14ac:dyDescent="0.4">
      <c r="D255" s="7">
        <v>530000</v>
      </c>
      <c r="E255" s="3">
        <f t="shared" si="6"/>
        <v>0.10766247017120079</v>
      </c>
      <c r="F255" s="3">
        <f t="shared" si="7"/>
        <v>0.96663486221782158</v>
      </c>
    </row>
    <row r="256" spans="4:6" x14ac:dyDescent="0.4">
      <c r="D256" s="7">
        <v>540000</v>
      </c>
      <c r="E256" s="3">
        <f t="shared" si="6"/>
        <v>0.10831344982199509</v>
      </c>
      <c r="F256" s="3">
        <f t="shared" si="7"/>
        <v>0.96542908255838722</v>
      </c>
    </row>
    <row r="257" spans="4:6" x14ac:dyDescent="0.4">
      <c r="D257" s="7">
        <v>550000</v>
      </c>
      <c r="E257" s="3">
        <f t="shared" si="6"/>
        <v>0.10896457060254994</v>
      </c>
      <c r="F257" s="3">
        <f t="shared" si="7"/>
        <v>0.96420539280379036</v>
      </c>
    </row>
    <row r="258" spans="4:6" x14ac:dyDescent="0.4">
      <c r="D258" s="7">
        <v>560000</v>
      </c>
      <c r="E258" s="3">
        <f t="shared" si="6"/>
        <v>0.10961583226442095</v>
      </c>
      <c r="F258" s="3">
        <f t="shared" si="7"/>
        <v>0.96296401971418177</v>
      </c>
    </row>
    <row r="259" spans="4:6" x14ac:dyDescent="0.4">
      <c r="D259" s="7">
        <v>570000</v>
      </c>
      <c r="E259" s="3">
        <f t="shared" ref="E259:E322" si="8">(SQRT(($B$1*$B$1+$B$2*$B$4+$B$3*$D259)^2+($B$3*$B$4-$B$2*$D259)^2)/$B$1/$B$1)-1</f>
        <v>0.11026723455969289</v>
      </c>
      <c r="F259" s="3">
        <f t="shared" ref="F259:F322" si="9">$B$4/SQRT($B$4*$B$4+$D259*$D259)</f>
        <v>0.96170519171205149</v>
      </c>
    </row>
    <row r="260" spans="4:6" x14ac:dyDescent="0.4">
      <c r="D260" s="7">
        <v>580000</v>
      </c>
      <c r="E260" s="3">
        <f t="shared" si="8"/>
        <v>0.11091877724097965</v>
      </c>
      <c r="F260" s="3">
        <f t="shared" si="9"/>
        <v>0.96042913877873193</v>
      </c>
    </row>
    <row r="261" spans="4:6" x14ac:dyDescent="0.4">
      <c r="D261" s="7">
        <v>590000</v>
      </c>
      <c r="E261" s="3">
        <f t="shared" si="8"/>
        <v>0.11157046006142091</v>
      </c>
      <c r="F261" s="3">
        <f t="shared" si="9"/>
        <v>0.95913609235147124</v>
      </c>
    </row>
    <row r="262" spans="4:6" x14ac:dyDescent="0.4">
      <c r="D262" s="7">
        <v>600000</v>
      </c>
      <c r="E262" s="3">
        <f t="shared" si="8"/>
        <v>0.11222228277468149</v>
      </c>
      <c r="F262" s="3">
        <f t="shared" si="9"/>
        <v>0.95782628522115143</v>
      </c>
    </row>
    <row r="263" spans="4:6" x14ac:dyDescent="0.4">
      <c r="D263" s="7">
        <v>610000</v>
      </c>
      <c r="E263" s="3">
        <f t="shared" si="8"/>
        <v>0.11287424513495159</v>
      </c>
      <c r="F263" s="3">
        <f t="shared" si="9"/>
        <v>0.95649995143072719</v>
      </c>
    </row>
    <row r="264" spans="4:6" x14ac:dyDescent="0.4">
      <c r="D264" s="7">
        <v>620000</v>
      </c>
      <c r="E264" s="3">
        <f t="shared" si="8"/>
        <v>0.11352634689694385</v>
      </c>
      <c r="F264" s="3">
        <f t="shared" si="9"/>
        <v>0.95515732617445348</v>
      </c>
    </row>
    <row r="265" spans="4:6" x14ac:dyDescent="0.4">
      <c r="D265" s="7">
        <v>630000</v>
      </c>
      <c r="E265" s="3">
        <f t="shared" si="8"/>
        <v>0.11417858781589296</v>
      </c>
      <c r="F265" s="3">
        <f t="shared" si="9"/>
        <v>0.95379864569797246</v>
      </c>
    </row>
    <row r="266" spans="4:6" x14ac:dyDescent="0.4">
      <c r="D266" s="7">
        <v>640000</v>
      </c>
      <c r="E266" s="3">
        <f t="shared" si="8"/>
        <v>0.11483096764755407</v>
      </c>
      <c r="F266" s="3">
        <f t="shared" si="9"/>
        <v>0.95242414719932422</v>
      </c>
    </row>
    <row r="267" spans="4:6" x14ac:dyDescent="0.4">
      <c r="D267" s="7">
        <v>650000</v>
      </c>
      <c r="E267" s="3">
        <f t="shared" si="8"/>
        <v>0.1154834861482017</v>
      </c>
      <c r="F267" s="3">
        <f t="shared" si="9"/>
        <v>0.95103406873094809</v>
      </c>
    </row>
    <row r="268" spans="4:6" x14ac:dyDescent="0.4">
      <c r="D268" s="7">
        <v>660000</v>
      </c>
      <c r="E268" s="3">
        <f t="shared" si="8"/>
        <v>0.11613614307462927</v>
      </c>
      <c r="F268" s="3">
        <f t="shared" si="9"/>
        <v>0.94962864910273292</v>
      </c>
    </row>
    <row r="269" spans="4:6" x14ac:dyDescent="0.4">
      <c r="D269" s="7">
        <v>670000</v>
      </c>
      <c r="E269" s="3">
        <f t="shared" si="8"/>
        <v>0.11678893818414626</v>
      </c>
      <c r="F269" s="3">
        <f t="shared" si="9"/>
        <v>0.94820812778617658</v>
      </c>
    </row>
    <row r="270" spans="4:6" x14ac:dyDescent="0.4">
      <c r="D270" s="7">
        <v>680000</v>
      </c>
      <c r="E270" s="3">
        <f t="shared" si="8"/>
        <v>0.11744187123457861</v>
      </c>
      <c r="F270" s="3">
        <f t="shared" si="9"/>
        <v>0.94677274481971263</v>
      </c>
    </row>
    <row r="271" spans="4:6" x14ac:dyDescent="0.4">
      <c r="D271" s="7">
        <v>690000</v>
      </c>
      <c r="E271" s="3">
        <f t="shared" si="8"/>
        <v>0.11809494198426651</v>
      </c>
      <c r="F271" s="3">
        <f t="shared" si="9"/>
        <v>0.94532274071525557</v>
      </c>
    </row>
    <row r="272" spans="4:6" x14ac:dyDescent="0.4">
      <c r="D272" s="7">
        <v>700000</v>
      </c>
      <c r="E272" s="3">
        <f t="shared" si="8"/>
        <v>0.11874815019206353</v>
      </c>
      <c r="F272" s="3">
        <f t="shared" si="9"/>
        <v>0.94385835636601745</v>
      </c>
    </row>
    <row r="273" spans="4:6" x14ac:dyDescent="0.4">
      <c r="D273" s="7">
        <v>710000</v>
      </c>
      <c r="E273" s="3">
        <f t="shared" si="8"/>
        <v>0.11940149561733526</v>
      </c>
      <c r="F273" s="3">
        <f t="shared" si="9"/>
        <v>0.94237983295564554</v>
      </c>
    </row>
    <row r="274" spans="4:6" x14ac:dyDescent="0.4">
      <c r="D274" s="7">
        <v>720000</v>
      </c>
      <c r="E274" s="3">
        <f t="shared" si="8"/>
        <v>0.12005497801995846</v>
      </c>
      <c r="F274" s="3">
        <f t="shared" si="9"/>
        <v>0.94088741186872693</v>
      </c>
    </row>
    <row r="275" spans="4:6" x14ac:dyDescent="0.4">
      <c r="D275" s="7">
        <v>730000</v>
      </c>
      <c r="E275" s="3">
        <f t="shared" si="8"/>
        <v>0.12070859716032034</v>
      </c>
      <c r="F275" s="3">
        <f t="shared" si="9"/>
        <v>0.9393813346027009</v>
      </c>
    </row>
    <row r="276" spans="4:6" x14ac:dyDescent="0.4">
      <c r="D276" s="7">
        <v>740000</v>
      </c>
      <c r="E276" s="3">
        <f t="shared" si="8"/>
        <v>0.12136235279931507</v>
      </c>
      <c r="F276" s="3">
        <f t="shared" si="9"/>
        <v>0.93786184268122774</v>
      </c>
    </row>
    <row r="277" spans="4:6" x14ac:dyDescent="0.4">
      <c r="D277" s="7">
        <v>750000</v>
      </c>
      <c r="E277" s="3">
        <f t="shared" si="8"/>
        <v>0.12201624469834549</v>
      </c>
      <c r="F277" s="3">
        <f t="shared" si="9"/>
        <v>0.93632917756904444</v>
      </c>
    </row>
    <row r="278" spans="4:6" x14ac:dyDescent="0.4">
      <c r="D278" s="7">
        <v>760000</v>
      </c>
      <c r="E278" s="3">
        <f t="shared" si="8"/>
        <v>0.12267027261932073</v>
      </c>
      <c r="F278" s="3">
        <f t="shared" si="9"/>
        <v>0.93478358058834887</v>
      </c>
    </row>
    <row r="279" spans="4:6" x14ac:dyDescent="0.4">
      <c r="D279" s="7">
        <v>770000</v>
      </c>
      <c r="E279" s="3">
        <f t="shared" si="8"/>
        <v>0.1233244363246544</v>
      </c>
      <c r="F279" s="3">
        <f t="shared" si="9"/>
        <v>0.93322529283674482</v>
      </c>
    </row>
    <row r="280" spans="4:6" x14ac:dyDescent="0.4">
      <c r="D280" s="7">
        <v>780000</v>
      </c>
      <c r="E280" s="3">
        <f t="shared" si="8"/>
        <v>0.12397873557726369</v>
      </c>
      <c r="F280" s="3">
        <f t="shared" si="9"/>
        <v>0.9316545551067793</v>
      </c>
    </row>
    <row r="281" spans="4:6" x14ac:dyDescent="0.4">
      <c r="D281" s="7">
        <v>790000</v>
      </c>
      <c r="E281" s="3">
        <f t="shared" si="8"/>
        <v>0.1246331701405694</v>
      </c>
      <c r="F281" s="3">
        <f t="shared" si="9"/>
        <v>0.93007160780709941</v>
      </c>
    </row>
    <row r="282" spans="4:6" x14ac:dyDescent="0.4">
      <c r="D282" s="7">
        <v>800000</v>
      </c>
      <c r="E282" s="3">
        <f t="shared" si="8"/>
        <v>0.12528773977849261</v>
      </c>
      <c r="F282" s="3">
        <f t="shared" si="9"/>
        <v>0.92847669088525941</v>
      </c>
    </row>
    <row r="283" spans="4:6" x14ac:dyDescent="0.4">
      <c r="D283" s="7">
        <v>810000</v>
      </c>
      <c r="E283" s="3">
        <f t="shared" si="8"/>
        <v>0.12594244425545575</v>
      </c>
      <c r="F283" s="3">
        <f t="shared" si="9"/>
        <v>0.92687004375219584</v>
      </c>
    </row>
    <row r="284" spans="4:6" x14ac:dyDescent="0.4">
      <c r="D284" s="7">
        <v>820000</v>
      </c>
      <c r="E284" s="3">
        <f t="shared" si="8"/>
        <v>0.12659728333637976</v>
      </c>
      <c r="F284" s="3">
        <f t="shared" si="9"/>
        <v>0.92525190520839939</v>
      </c>
    </row>
    <row r="285" spans="4:6" x14ac:dyDescent="0.4">
      <c r="D285" s="7">
        <v>830000</v>
      </c>
      <c r="E285" s="3">
        <f t="shared" si="8"/>
        <v>0.12725225678668384</v>
      </c>
      <c r="F285" s="3">
        <f t="shared" si="9"/>
        <v>0.92362251337179635</v>
      </c>
    </row>
    <row r="286" spans="4:6" x14ac:dyDescent="0.4">
      <c r="D286" s="7">
        <v>840000</v>
      </c>
      <c r="E286" s="3">
        <f t="shared" si="8"/>
        <v>0.12790736437228456</v>
      </c>
      <c r="F286" s="3">
        <f t="shared" si="9"/>
        <v>0.92198210560736127</v>
      </c>
    </row>
    <row r="287" spans="4:6" x14ac:dyDescent="0.4">
      <c r="D287" s="7">
        <v>850000</v>
      </c>
      <c r="E287" s="3">
        <f t="shared" si="8"/>
        <v>0.12856260585959278</v>
      </c>
      <c r="F287" s="3">
        <f t="shared" si="9"/>
        <v>0.9203309184584747</v>
      </c>
    </row>
    <row r="288" spans="4:6" x14ac:dyDescent="0.4">
      <c r="D288" s="7">
        <v>860000</v>
      </c>
      <c r="E288" s="3">
        <f t="shared" si="8"/>
        <v>0.12921798101551474</v>
      </c>
      <c r="F288" s="3">
        <f t="shared" si="9"/>
        <v>0.91866918758003568</v>
      </c>
    </row>
    <row r="289" spans="4:6" x14ac:dyDescent="0.4">
      <c r="D289" s="7">
        <v>870000</v>
      </c>
      <c r="E289" s="3">
        <f t="shared" si="8"/>
        <v>0.12987348960744982</v>
      </c>
      <c r="F289" s="3">
        <f t="shared" si="9"/>
        <v>0.91699714767334572</v>
      </c>
    </row>
    <row r="290" spans="4:6" x14ac:dyDescent="0.4">
      <c r="D290" s="7">
        <v>880000</v>
      </c>
      <c r="E290" s="3">
        <f t="shared" si="8"/>
        <v>0.13052913140328992</v>
      </c>
      <c r="F290" s="3">
        <f t="shared" si="9"/>
        <v>0.91531503242276557</v>
      </c>
    </row>
    <row r="291" spans="4:6" x14ac:dyDescent="0.4">
      <c r="D291" s="7">
        <v>890000</v>
      </c>
      <c r="E291" s="3">
        <f t="shared" si="8"/>
        <v>0.13118490617141676</v>
      </c>
      <c r="F291" s="3">
        <f t="shared" si="9"/>
        <v>0.91362307443415613</v>
      </c>
    </row>
    <row r="292" spans="4:6" x14ac:dyDescent="0.4">
      <c r="D292" s="7">
        <v>900000</v>
      </c>
      <c r="E292" s="3">
        <f t="shared" si="8"/>
        <v>0.13184081368070344</v>
      </c>
      <c r="F292" s="3">
        <f t="shared" si="9"/>
        <v>0.91192150517510628</v>
      </c>
    </row>
    <row r="293" spans="4:6" x14ac:dyDescent="0.4">
      <c r="D293" s="7">
        <v>910000</v>
      </c>
      <c r="E293" s="3">
        <f t="shared" si="8"/>
        <v>0.13249685370051134</v>
      </c>
      <c r="F293" s="3">
        <f t="shared" si="9"/>
        <v>0.91021055491695047</v>
      </c>
    </row>
    <row r="294" spans="4:6" x14ac:dyDescent="0.4">
      <c r="D294" s="7">
        <v>920000</v>
      </c>
      <c r="E294" s="3">
        <f t="shared" si="8"/>
        <v>0.13315302600068835</v>
      </c>
      <c r="F294" s="3">
        <f t="shared" si="9"/>
        <v>0.90849045267857464</v>
      </c>
    </row>
    <row r="295" spans="4:6" x14ac:dyDescent="0.4">
      <c r="D295" s="7">
        <v>930000</v>
      </c>
      <c r="E295" s="3">
        <f t="shared" si="8"/>
        <v>0.13380933035157039</v>
      </c>
      <c r="F295" s="3">
        <f t="shared" si="9"/>
        <v>0.90676142617201383</v>
      </c>
    </row>
    <row r="296" spans="4:6" x14ac:dyDescent="0.4">
      <c r="D296" s="7">
        <v>940000</v>
      </c>
      <c r="E296" s="3">
        <f t="shared" si="8"/>
        <v>0.1344657665239779</v>
      </c>
      <c r="F296" s="3">
        <f t="shared" si="9"/>
        <v>0.90502370174983293</v>
      </c>
    </row>
    <row r="297" spans="4:6" x14ac:dyDescent="0.4">
      <c r="D297" s="7">
        <v>950000</v>
      </c>
      <c r="E297" s="3">
        <f t="shared" si="8"/>
        <v>0.13512233428921494</v>
      </c>
      <c r="F297" s="3">
        <f t="shared" si="9"/>
        <v>0.90327750435428977</v>
      </c>
    </row>
    <row r="298" spans="4:6" x14ac:dyDescent="0.4">
      <c r="D298" s="7">
        <v>960000</v>
      </c>
      <c r="E298" s="3">
        <f t="shared" si="8"/>
        <v>0.13577903341906916</v>
      </c>
      <c r="F298" s="3">
        <f t="shared" si="9"/>
        <v>0.90152305746827344</v>
      </c>
    </row>
    <row r="299" spans="4:6" x14ac:dyDescent="0.4">
      <c r="D299" s="7">
        <v>970000</v>
      </c>
      <c r="E299" s="3">
        <f t="shared" si="8"/>
        <v>0.13643586368581051</v>
      </c>
      <c r="F299" s="3">
        <f t="shared" si="9"/>
        <v>0.89976058306800866</v>
      </c>
    </row>
    <row r="300" spans="4:6" x14ac:dyDescent="0.4">
      <c r="D300" s="7">
        <v>980000</v>
      </c>
      <c r="E300" s="3">
        <f t="shared" si="8"/>
        <v>0.13709282486218921</v>
      </c>
      <c r="F300" s="3">
        <f t="shared" si="9"/>
        <v>0.89799030157751714</v>
      </c>
    </row>
    <row r="301" spans="4:6" x14ac:dyDescent="0.4">
      <c r="D301" s="7">
        <v>990000</v>
      </c>
      <c r="E301" s="3">
        <f t="shared" si="8"/>
        <v>0.13774991672143466</v>
      </c>
      <c r="F301" s="3">
        <f t="shared" si="9"/>
        <v>0.89621243182482713</v>
      </c>
    </row>
    <row r="302" spans="4:6" x14ac:dyDescent="0.4">
      <c r="D302" s="7">
        <v>1000000</v>
      </c>
      <c r="E302" s="3">
        <f t="shared" si="8"/>
        <v>0.13840713903725588</v>
      </c>
      <c r="F302" s="3">
        <f t="shared" si="9"/>
        <v>0.89442719099991597</v>
      </c>
    </row>
    <row r="303" spans="4:6" x14ac:dyDescent="0.4">
      <c r="D303" s="7">
        <v>1010000</v>
      </c>
      <c r="E303" s="3">
        <f t="shared" si="8"/>
        <v>0.1390644915838386</v>
      </c>
      <c r="F303" s="3">
        <f t="shared" si="9"/>
        <v>0.89263479461437301</v>
      </c>
    </row>
    <row r="304" spans="4:6" x14ac:dyDescent="0.4">
      <c r="D304" s="7">
        <v>1020000</v>
      </c>
      <c r="E304" s="3">
        <f t="shared" si="8"/>
        <v>0.13972197413584486</v>
      </c>
      <c r="F304" s="3">
        <f t="shared" si="9"/>
        <v>0.89083545646276951</v>
      </c>
    </row>
    <row r="305" spans="4:6" x14ac:dyDescent="0.4">
      <c r="D305" s="7">
        <v>1030000</v>
      </c>
      <c r="E305" s="3">
        <f t="shared" si="8"/>
        <v>0.14037958646841164</v>
      </c>
      <c r="F305" s="3">
        <f t="shared" si="9"/>
        <v>0.88902938858571634</v>
      </c>
    </row>
    <row r="306" spans="4:6" x14ac:dyDescent="0.4">
      <c r="D306" s="7">
        <v>1040000</v>
      </c>
      <c r="E306" s="3">
        <f t="shared" si="8"/>
        <v>0.14103732835715044</v>
      </c>
      <c r="F306" s="3">
        <f t="shared" si="9"/>
        <v>0.88721680123459523</v>
      </c>
    </row>
    <row r="307" spans="4:6" x14ac:dyDescent="0.4">
      <c r="D307" s="7">
        <v>1050000</v>
      </c>
      <c r="E307" s="3">
        <f t="shared" si="8"/>
        <v>0.14169519957814547</v>
      </c>
      <c r="F307" s="3">
        <f t="shared" si="9"/>
        <v>0.88539790283794351</v>
      </c>
    </row>
    <row r="308" spans="4:6" x14ac:dyDescent="0.4">
      <c r="D308" s="7">
        <v>1060000</v>
      </c>
      <c r="E308" s="3">
        <f t="shared" si="8"/>
        <v>0.14235319990795259</v>
      </c>
      <c r="F308" s="3">
        <f t="shared" si="9"/>
        <v>0.88357289996947352</v>
      </c>
    </row>
    <row r="309" spans="4:6" x14ac:dyDescent="0.4">
      <c r="D309" s="7">
        <v>1070000</v>
      </c>
      <c r="E309" s="3">
        <f t="shared" si="8"/>
        <v>0.14301132912359926</v>
      </c>
      <c r="F309" s="3">
        <f t="shared" si="9"/>
        <v>0.88174199731770531</v>
      </c>
    </row>
    <row r="310" spans="4:6" x14ac:dyDescent="0.4">
      <c r="D310" s="7">
        <v>1080000</v>
      </c>
      <c r="E310" s="3">
        <f t="shared" si="8"/>
        <v>0.14366958700258081</v>
      </c>
      <c r="F310" s="3">
        <f t="shared" si="9"/>
        <v>0.87990539765719245</v>
      </c>
    </row>
    <row r="311" spans="4:6" x14ac:dyDescent="0.4">
      <c r="D311" s="7">
        <v>1090000</v>
      </c>
      <c r="E311" s="3">
        <f t="shared" si="8"/>
        <v>0.14432797332286307</v>
      </c>
      <c r="F311" s="3">
        <f t="shared" si="9"/>
        <v>0.87806330182131986</v>
      </c>
    </row>
    <row r="312" spans="4:6" x14ac:dyDescent="0.4">
      <c r="D312" s="7">
        <v>1100000</v>
      </c>
      <c r="E312" s="3">
        <f t="shared" si="8"/>
        <v>0.14498648786287793</v>
      </c>
      <c r="F312" s="3">
        <f t="shared" si="9"/>
        <v>0.876215908676647</v>
      </c>
    </row>
    <row r="313" spans="4:6" x14ac:dyDescent="0.4">
      <c r="D313" s="7">
        <v>1110000</v>
      </c>
      <c r="E313" s="3">
        <f t="shared" si="8"/>
        <v>0.14564513040152405</v>
      </c>
      <c r="F313" s="3">
        <f t="shared" si="9"/>
        <v>0.87436341509877602</v>
      </c>
    </row>
    <row r="314" spans="4:6" x14ac:dyDescent="0.4">
      <c r="D314" s="7">
        <v>1120000</v>
      </c>
      <c r="E314" s="3">
        <f t="shared" si="8"/>
        <v>0.14630390071816568</v>
      </c>
      <c r="F314" s="3">
        <f t="shared" si="9"/>
        <v>0.87250601594971999</v>
      </c>
    </row>
    <row r="315" spans="4:6" x14ac:dyDescent="0.4">
      <c r="D315" s="7">
        <v>1130000</v>
      </c>
      <c r="E315" s="3">
        <f t="shared" si="8"/>
        <v>0.14696279859263028</v>
      </c>
      <c r="F315" s="3">
        <f t="shared" si="9"/>
        <v>0.87064390405674497</v>
      </c>
    </row>
    <row r="316" spans="4:6" x14ac:dyDescent="0.4">
      <c r="D316" s="7">
        <v>1140000</v>
      </c>
      <c r="E316" s="3">
        <f t="shared" si="8"/>
        <v>0.14762182380520961</v>
      </c>
      <c r="F316" s="3">
        <f t="shared" si="9"/>
        <v>0.86877727019266082</v>
      </c>
    </row>
    <row r="317" spans="4:6" x14ac:dyDescent="0.4">
      <c r="D317" s="7">
        <v>1150000</v>
      </c>
      <c r="E317" s="3">
        <f t="shared" si="8"/>
        <v>0.14828097613665592</v>
      </c>
      <c r="F317" s="3">
        <f t="shared" si="9"/>
        <v>0.86690630305753513</v>
      </c>
    </row>
    <row r="318" spans="4:6" x14ac:dyDescent="0.4">
      <c r="D318" s="7">
        <v>1160000</v>
      </c>
      <c r="E318" s="3">
        <f t="shared" si="8"/>
        <v>0.14894025536818378</v>
      </c>
      <c r="F318" s="3">
        <f t="shared" si="9"/>
        <v>0.86503118926180333</v>
      </c>
    </row>
    <row r="319" spans="4:6" x14ac:dyDescent="0.4">
      <c r="D319" s="7">
        <v>1170000</v>
      </c>
      <c r="E319" s="3">
        <f t="shared" si="8"/>
        <v>0.14959966128146696</v>
      </c>
      <c r="F319" s="3">
        <f t="shared" si="9"/>
        <v>0.86315211331074715</v>
      </c>
    </row>
    <row r="320" spans="4:6" x14ac:dyDescent="0.4">
      <c r="D320" s="7">
        <v>1180000</v>
      </c>
      <c r="E320" s="3">
        <f t="shared" si="8"/>
        <v>0.15025919365863771</v>
      </c>
      <c r="F320" s="3">
        <f t="shared" si="9"/>
        <v>0.86126925759031525</v>
      </c>
    </row>
    <row r="321" spans="4:6" x14ac:dyDescent="0.4">
      <c r="D321" s="7">
        <v>1190000</v>
      </c>
      <c r="E321" s="3">
        <f t="shared" si="8"/>
        <v>0.15091885228228641</v>
      </c>
      <c r="F321" s="3">
        <f t="shared" si="9"/>
        <v>0.85938280235425735</v>
      </c>
    </row>
    <row r="322" spans="4:6" x14ac:dyDescent="0.4">
      <c r="D322" s="7">
        <v>1200000</v>
      </c>
      <c r="E322" s="3">
        <f t="shared" si="8"/>
        <v>0.15157863693545925</v>
      </c>
      <c r="F322" s="3">
        <f t="shared" si="9"/>
        <v>0.85749292571254421</v>
      </c>
    </row>
    <row r="323" spans="4:6" x14ac:dyDescent="0.4">
      <c r="D323" s="7">
        <v>1210000</v>
      </c>
      <c r="E323" s="3">
        <f t="shared" ref="E323:E386" si="10">(SQRT(($B$1*$B$1+$B$2*$B$4+$B$3*$D323)^2+($B$3*$B$4-$B$2*$D323)^2)/$B$1/$B$1)-1</f>
        <v>0.15223854740165921</v>
      </c>
      <c r="F323" s="3">
        <f t="shared" ref="F323:F386" si="11">$B$4/SQRT($B$4*$B$4+$D323*$D323)</f>
        <v>0.85559980362104437</v>
      </c>
    </row>
    <row r="324" spans="4:6" x14ac:dyDescent="0.4">
      <c r="D324" s="7">
        <v>1220000</v>
      </c>
      <c r="E324" s="3">
        <f t="shared" si="10"/>
        <v>0.15289858346484286</v>
      </c>
      <c r="F324" s="3">
        <f t="shared" si="11"/>
        <v>0.85370360987243077</v>
      </c>
    </row>
    <row r="325" spans="4:6" x14ac:dyDescent="0.4">
      <c r="D325" s="7">
        <v>1230000</v>
      </c>
      <c r="E325" s="3">
        <f t="shared" si="10"/>
        <v>0.15355874490942001</v>
      </c>
      <c r="F325" s="3">
        <f t="shared" si="11"/>
        <v>0.85180451608828589</v>
      </c>
    </row>
    <row r="326" spans="4:6" x14ac:dyDescent="0.4">
      <c r="D326" s="7">
        <v>1240000</v>
      </c>
      <c r="E326" s="3">
        <f t="shared" si="10"/>
        <v>0.1542190315202534</v>
      </c>
      <c r="F326" s="3">
        <f t="shared" si="11"/>
        <v>0.84990269171237953</v>
      </c>
    </row>
    <row r="327" spans="4:6" x14ac:dyDescent="0.4">
      <c r="D327" s="7">
        <v>1250000</v>
      </c>
      <c r="E327" s="3">
        <f t="shared" si="10"/>
        <v>0.15487944308265611</v>
      </c>
      <c r="F327" s="3">
        <f t="shared" si="11"/>
        <v>0.84799830400508802</v>
      </c>
    </row>
    <row r="328" spans="4:6" x14ac:dyDescent="0.4">
      <c r="D328" s="7">
        <v>1260000</v>
      </c>
      <c r="E328" s="3">
        <f t="shared" si="10"/>
        <v>0.15553997938239261</v>
      </c>
      <c r="F328" s="3">
        <f t="shared" si="11"/>
        <v>0.8460915180389269</v>
      </c>
    </row>
    <row r="329" spans="4:6" x14ac:dyDescent="0.4">
      <c r="D329" s="7">
        <v>1270000</v>
      </c>
      <c r="E329" s="3">
        <f t="shared" si="10"/>
        <v>0.15620064020567614</v>
      </c>
      <c r="F329" s="3">
        <f t="shared" si="11"/>
        <v>0.84418249669516798</v>
      </c>
    </row>
    <row r="330" spans="4:6" x14ac:dyDescent="0.4">
      <c r="D330" s="7">
        <v>1280000</v>
      </c>
      <c r="E330" s="3">
        <f t="shared" si="10"/>
        <v>0.15686142533916714</v>
      </c>
      <c r="F330" s="3">
        <f t="shared" si="11"/>
        <v>0.84227140066151129</v>
      </c>
    </row>
    <row r="331" spans="4:6" x14ac:dyDescent="0.4">
      <c r="D331" s="7">
        <v>1290000</v>
      </c>
      <c r="E331" s="3">
        <f t="shared" si="10"/>
        <v>0.15752233456997433</v>
      </c>
      <c r="F331" s="3">
        <f t="shared" si="11"/>
        <v>0.84035838843078425</v>
      </c>
    </row>
    <row r="332" spans="4:6" x14ac:dyDescent="0.4">
      <c r="D332" s="7">
        <v>1300000</v>
      </c>
      <c r="E332" s="3">
        <f t="shared" si="10"/>
        <v>0.15818336768565167</v>
      </c>
      <c r="F332" s="3">
        <f t="shared" si="11"/>
        <v>0.83844361630063702</v>
      </c>
    </row>
    <row r="333" spans="4:6" x14ac:dyDescent="0.4">
      <c r="D333" s="7">
        <v>1310000</v>
      </c>
      <c r="E333" s="3">
        <f t="shared" si="10"/>
        <v>0.1588445244741985</v>
      </c>
      <c r="F333" s="3">
        <f t="shared" si="11"/>
        <v>0.83652723837420739</v>
      </c>
    </row>
    <row r="334" spans="4:6" x14ac:dyDescent="0.4">
      <c r="D334" s="7">
        <v>1320000</v>
      </c>
      <c r="E334" s="3">
        <f t="shared" si="10"/>
        <v>0.15950580472405784</v>
      </c>
      <c r="F334" s="3">
        <f t="shared" si="11"/>
        <v>0.83460940656172522</v>
      </c>
    </row>
    <row r="335" spans="4:6" x14ac:dyDescent="0.4">
      <c r="D335" s="7">
        <v>1330000</v>
      </c>
      <c r="E335" s="3">
        <f t="shared" si="10"/>
        <v>0.16016720822411568</v>
      </c>
      <c r="F335" s="3">
        <f t="shared" si="11"/>
        <v>0.83269027058302947</v>
      </c>
    </row>
    <row r="336" spans="4:6" x14ac:dyDescent="0.4">
      <c r="D336" s="7">
        <v>1340000</v>
      </c>
      <c r="E336" s="3">
        <f t="shared" si="10"/>
        <v>0.16082873476369963</v>
      </c>
      <c r="F336" s="3">
        <f t="shared" si="11"/>
        <v>0.83076997797096708</v>
      </c>
    </row>
    <row r="337" spans="4:6" x14ac:dyDescent="0.4">
      <c r="D337" s="7">
        <v>1350000</v>
      </c>
      <c r="E337" s="3">
        <f t="shared" si="10"/>
        <v>0.16149038413257855</v>
      </c>
      <c r="F337" s="3">
        <f t="shared" si="11"/>
        <v>0.82884867407564811</v>
      </c>
    </row>
    <row r="338" spans="4:6" x14ac:dyDescent="0.4">
      <c r="D338" s="7">
        <v>1360000</v>
      </c>
      <c r="E338" s="3">
        <f t="shared" si="10"/>
        <v>0.1621521561209609</v>
      </c>
      <c r="F338" s="3">
        <f t="shared" si="11"/>
        <v>0.82692650206952811</v>
      </c>
    </row>
    <row r="339" spans="4:6" x14ac:dyDescent="0.4">
      <c r="D339" s="7">
        <v>1370000</v>
      </c>
      <c r="E339" s="3">
        <f t="shared" si="10"/>
        <v>0.16281405051949327</v>
      </c>
      <c r="F339" s="3">
        <f t="shared" si="11"/>
        <v>0.82500360295328967</v>
      </c>
    </row>
    <row r="340" spans="4:6" x14ac:dyDescent="0.4">
      <c r="D340" s="7">
        <v>1380000</v>
      </c>
      <c r="E340" s="3">
        <f t="shared" si="10"/>
        <v>0.16347606711926144</v>
      </c>
      <c r="F340" s="3">
        <f t="shared" si="11"/>
        <v>0.82308011556249749</v>
      </c>
    </row>
    <row r="341" spans="4:6" x14ac:dyDescent="0.4">
      <c r="D341" s="7">
        <v>1390000</v>
      </c>
      <c r="E341" s="3">
        <f t="shared" si="10"/>
        <v>0.16413820571178594</v>
      </c>
      <c r="F341" s="3">
        <f t="shared" si="11"/>
        <v>0.82115617657499851</v>
      </c>
    </row>
    <row r="342" spans="4:6" x14ac:dyDescent="0.4">
      <c r="D342" s="7">
        <v>1400000</v>
      </c>
      <c r="E342" s="3">
        <f t="shared" si="10"/>
        <v>0.16480046608902432</v>
      </c>
      <c r="F342" s="3">
        <f t="shared" si="11"/>
        <v>0.81923192051904037</v>
      </c>
    </row>
    <row r="343" spans="4:6" x14ac:dyDescent="0.4">
      <c r="D343" s="7">
        <v>1410000</v>
      </c>
      <c r="E343" s="3">
        <f t="shared" si="10"/>
        <v>0.16546284804336886</v>
      </c>
      <c r="F343" s="3">
        <f t="shared" si="11"/>
        <v>0.81730747978208329</v>
      </c>
    </row>
    <row r="344" spans="4:6" x14ac:dyDescent="0.4">
      <c r="D344" s="7">
        <v>1420000</v>
      </c>
      <c r="E344" s="3">
        <f t="shared" si="10"/>
        <v>0.16612535136764484</v>
      </c>
      <c r="F344" s="3">
        <f t="shared" si="11"/>
        <v>0.81538298462027692</v>
      </c>
    </row>
    <row r="345" spans="4:6" x14ac:dyDescent="0.4">
      <c r="D345" s="7">
        <v>1430000</v>
      </c>
      <c r="E345" s="3">
        <f t="shared" si="10"/>
        <v>0.16678797585511007</v>
      </c>
      <c r="F345" s="3">
        <f t="shared" si="11"/>
        <v>0.81345856316858023</v>
      </c>
    </row>
    <row r="346" spans="4:6" x14ac:dyDescent="0.4">
      <c r="D346" s="7">
        <v>1440000</v>
      </c>
      <c r="E346" s="3">
        <f t="shared" si="10"/>
        <v>0.16745072129945471</v>
      </c>
      <c r="F346" s="3">
        <f t="shared" si="11"/>
        <v>0.81153434145149439</v>
      </c>
    </row>
    <row r="347" spans="4:6" x14ac:dyDescent="0.4">
      <c r="D347" s="7">
        <v>1450000</v>
      </c>
      <c r="E347" s="3">
        <f t="shared" si="10"/>
        <v>0.16811358749479854</v>
      </c>
      <c r="F347" s="3">
        <f t="shared" si="11"/>
        <v>0.80961044339438759</v>
      </c>
    </row>
    <row r="348" spans="4:6" x14ac:dyDescent="0.4">
      <c r="D348" s="7">
        <v>1460000</v>
      </c>
      <c r="E348" s="3">
        <f t="shared" si="10"/>
        <v>0.16877657423569192</v>
      </c>
      <c r="F348" s="3">
        <f t="shared" si="11"/>
        <v>0.80768699083538564</v>
      </c>
    </row>
    <row r="349" spans="4:6" x14ac:dyDescent="0.4">
      <c r="D349" s="7">
        <v>1470000</v>
      </c>
      <c r="E349" s="3">
        <f t="shared" si="10"/>
        <v>0.16943968131711307</v>
      </c>
      <c r="F349" s="3">
        <f t="shared" si="11"/>
        <v>0.8057641035378047</v>
      </c>
    </row>
    <row r="350" spans="4:6" x14ac:dyDescent="0.4">
      <c r="D350" s="7">
        <v>1480000</v>
      </c>
      <c r="E350" s="3">
        <f t="shared" si="10"/>
        <v>0.1701029085344683</v>
      </c>
      <c r="F350" s="3">
        <f t="shared" si="11"/>
        <v>0.8038418992031009</v>
      </c>
    </row>
    <row r="351" spans="4:6" x14ac:dyDescent="0.4">
      <c r="D351" s="7">
        <v>1490000</v>
      </c>
      <c r="E351" s="3">
        <f t="shared" si="10"/>
        <v>0.17076625568359027</v>
      </c>
      <c r="F351" s="3">
        <f t="shared" si="11"/>
        <v>0.80192049348431715</v>
      </c>
    </row>
    <row r="352" spans="4:6" x14ac:dyDescent="0.4">
      <c r="D352" s="7">
        <v>1500000</v>
      </c>
      <c r="E352" s="3">
        <f t="shared" si="10"/>
        <v>0.17142972256073663</v>
      </c>
      <c r="F352" s="3">
        <f t="shared" si="11"/>
        <v>0.8</v>
      </c>
    </row>
    <row r="353" spans="4:6" x14ac:dyDescent="0.4">
      <c r="D353" s="7">
        <v>1510000</v>
      </c>
      <c r="E353" s="3">
        <f t="shared" si="10"/>
        <v>0.1720933089625909</v>
      </c>
      <c r="F353" s="3">
        <f t="shared" si="11"/>
        <v>0.79808053034856719</v>
      </c>
    </row>
    <row r="354" spans="4:6" x14ac:dyDescent="0.4">
      <c r="D354" s="7">
        <v>1520000</v>
      </c>
      <c r="E354" s="3">
        <f t="shared" si="10"/>
        <v>0.1727570146862587</v>
      </c>
      <c r="F354" s="3">
        <f t="shared" si="11"/>
        <v>0.79616219412310241</v>
      </c>
    </row>
    <row r="355" spans="4:6" x14ac:dyDescent="0.4">
      <c r="D355" s="7">
        <v>1530000</v>
      </c>
      <c r="E355" s="3">
        <f t="shared" si="10"/>
        <v>0.17342083952926957</v>
      </c>
      <c r="F355" s="3">
        <f t="shared" si="11"/>
        <v>0.79424509892655693</v>
      </c>
    </row>
    <row r="356" spans="4:6" x14ac:dyDescent="0.4">
      <c r="D356" s="7">
        <v>1540000</v>
      </c>
      <c r="E356" s="3">
        <f t="shared" si="10"/>
        <v>0.17408478328957422</v>
      </c>
      <c r="F356" s="3">
        <f t="shared" si="11"/>
        <v>0.79232935038733465</v>
      </c>
    </row>
    <row r="357" spans="4:6" x14ac:dyDescent="0.4">
      <c r="D357" s="7">
        <v>1550000</v>
      </c>
      <c r="E357" s="3">
        <f t="shared" si="10"/>
        <v>0.1747488457655435</v>
      </c>
      <c r="F357" s="3">
        <f t="shared" si="11"/>
        <v>0.79041505217524377</v>
      </c>
    </row>
    <row r="358" spans="4:6" x14ac:dyDescent="0.4">
      <c r="D358" s="7">
        <v>1560000</v>
      </c>
      <c r="E358" s="3">
        <f t="shared" si="10"/>
        <v>0.17541302675596815</v>
      </c>
      <c r="F358" s="3">
        <f t="shared" si="11"/>
        <v>0.78850230601779103</v>
      </c>
    </row>
    <row r="359" spans="4:6" x14ac:dyDescent="0.4">
      <c r="D359" s="7">
        <v>1570000</v>
      </c>
      <c r="E359" s="3">
        <f t="shared" si="10"/>
        <v>0.17607732606005788</v>
      </c>
      <c r="F359" s="3">
        <f t="shared" si="11"/>
        <v>0.78659121171680135</v>
      </c>
    </row>
    <row r="360" spans="4:6" x14ac:dyDescent="0.4">
      <c r="D360" s="7">
        <v>1580000</v>
      </c>
      <c r="E360" s="3">
        <f t="shared" si="10"/>
        <v>0.17674174347744032</v>
      </c>
      <c r="F360" s="3">
        <f t="shared" si="11"/>
        <v>0.78468186716534216</v>
      </c>
    </row>
    <row r="361" spans="4:6" x14ac:dyDescent="0.4">
      <c r="D361" s="7">
        <v>1590000</v>
      </c>
      <c r="E361" s="3">
        <f t="shared" si="10"/>
        <v>0.17740627880815851</v>
      </c>
      <c r="F361" s="3">
        <f t="shared" si="11"/>
        <v>0.78277436836493386</v>
      </c>
    </row>
    <row r="362" spans="4:6" x14ac:dyDescent="0.4">
      <c r="D362" s="7">
        <v>1600000</v>
      </c>
      <c r="E362" s="3">
        <f t="shared" si="10"/>
        <v>0.17807093185267275</v>
      </c>
      <c r="F362" s="3">
        <f t="shared" si="11"/>
        <v>0.78086880944303028</v>
      </c>
    </row>
    <row r="363" spans="4:6" x14ac:dyDescent="0.4">
      <c r="D363" s="7">
        <v>1610000</v>
      </c>
      <c r="E363" s="3">
        <f t="shared" si="10"/>
        <v>0.17873570241185699</v>
      </c>
      <c r="F363" s="3">
        <f t="shared" si="11"/>
        <v>0.77896528267074683</v>
      </c>
    </row>
    <row r="364" spans="4:6" x14ac:dyDescent="0.4">
      <c r="D364" s="7">
        <v>1620000</v>
      </c>
      <c r="E364" s="3">
        <f t="shared" si="10"/>
        <v>0.17940059028699928</v>
      </c>
      <c r="F364" s="3">
        <f t="shared" si="11"/>
        <v>0.77706387848082314</v>
      </c>
    </row>
    <row r="365" spans="4:6" x14ac:dyDescent="0.4">
      <c r="D365" s="7">
        <v>1630000</v>
      </c>
      <c r="E365" s="3">
        <f t="shared" si="10"/>
        <v>0.18006559527980115</v>
      </c>
      <c r="F365" s="3">
        <f t="shared" si="11"/>
        <v>0.7751646854858002</v>
      </c>
    </row>
    <row r="366" spans="4:6" x14ac:dyDescent="0.4">
      <c r="D366" s="7">
        <v>1640000</v>
      </c>
      <c r="E366" s="3">
        <f t="shared" si="10"/>
        <v>0.1807307171923751</v>
      </c>
      <c r="F366" s="3">
        <f t="shared" si="11"/>
        <v>0.77326779049639849</v>
      </c>
    </row>
    <row r="367" spans="4:6" x14ac:dyDescent="0.4">
      <c r="D367" s="7">
        <v>1650000</v>
      </c>
      <c r="E367" s="3">
        <f t="shared" si="10"/>
        <v>0.18139595582724422</v>
      </c>
      <c r="F367" s="3">
        <f t="shared" si="11"/>
        <v>0.7713732785400772</v>
      </c>
    </row>
    <row r="368" spans="4:6" x14ac:dyDescent="0.4">
      <c r="D368" s="7">
        <v>1660000</v>
      </c>
      <c r="E368" s="3">
        <f t="shared" si="10"/>
        <v>0.18206131098734368</v>
      </c>
      <c r="F368" s="3">
        <f t="shared" si="11"/>
        <v>0.76948123287976256</v>
      </c>
    </row>
    <row r="369" spans="4:6" x14ac:dyDescent="0.4">
      <c r="D369" s="7">
        <v>1670000</v>
      </c>
      <c r="E369" s="3">
        <f t="shared" si="10"/>
        <v>0.18272678247601437</v>
      </c>
      <c r="F369" s="3">
        <f t="shared" si="11"/>
        <v>0.76759173503272804</v>
      </c>
    </row>
    <row r="370" spans="4:6" x14ac:dyDescent="0.4">
      <c r="D370" s="7">
        <v>1680000</v>
      </c>
      <c r="E370" s="3">
        <f t="shared" si="10"/>
        <v>0.18339237009700771</v>
      </c>
      <c r="F370" s="3">
        <f t="shared" si="11"/>
        <v>0.76570486478961108</v>
      </c>
    </row>
    <row r="371" spans="4:6" x14ac:dyDescent="0.4">
      <c r="D371" s="7">
        <v>1690000</v>
      </c>
      <c r="E371" s="3">
        <f t="shared" si="10"/>
        <v>0.18405807365448146</v>
      </c>
      <c r="F371" s="3">
        <f t="shared" si="11"/>
        <v>0.76382070023355519</v>
      </c>
    </row>
    <row r="372" spans="4:6" x14ac:dyDescent="0.4">
      <c r="D372" s="7">
        <v>1700000</v>
      </c>
      <c r="E372" s="3">
        <f t="shared" si="10"/>
        <v>0.18472389295299907</v>
      </c>
      <c r="F372" s="3">
        <f t="shared" si="11"/>
        <v>0.76193931775945933</v>
      </c>
    </row>
    <row r="373" spans="4:6" x14ac:dyDescent="0.4">
      <c r="D373" s="7">
        <v>1710000</v>
      </c>
      <c r="E373" s="3">
        <f t="shared" si="10"/>
        <v>0.18538982779752944</v>
      </c>
      <c r="F373" s="3">
        <f t="shared" si="11"/>
        <v>0.76006079209332467</v>
      </c>
    </row>
    <row r="374" spans="4:6" x14ac:dyDescent="0.4">
      <c r="D374" s="7">
        <v>1720000</v>
      </c>
      <c r="E374" s="3">
        <f t="shared" si="10"/>
        <v>0.18605587799344603</v>
      </c>
      <c r="F374" s="3">
        <f t="shared" si="11"/>
        <v>0.75818519631168302</v>
      </c>
    </row>
    <row r="375" spans="4:6" x14ac:dyDescent="0.4">
      <c r="D375" s="7">
        <v>1730000</v>
      </c>
      <c r="E375" s="3">
        <f t="shared" si="10"/>
        <v>0.18672204334652487</v>
      </c>
      <c r="F375" s="3">
        <f t="shared" si="11"/>
        <v>0.7563126018610965</v>
      </c>
    </row>
    <row r="376" spans="4:6" x14ac:dyDescent="0.4">
      <c r="D376" s="7">
        <v>1740000</v>
      </c>
      <c r="E376" s="3">
        <f t="shared" si="10"/>
        <v>0.18738832366294478</v>
      </c>
      <c r="F376" s="3">
        <f t="shared" si="11"/>
        <v>0.75444307857771475</v>
      </c>
    </row>
    <row r="377" spans="4:6" x14ac:dyDescent="0.4">
      <c r="D377" s="7">
        <v>1750000</v>
      </c>
      <c r="E377" s="3">
        <f t="shared" si="10"/>
        <v>0.18805471874928603</v>
      </c>
      <c r="F377" s="3">
        <f t="shared" si="11"/>
        <v>0.75257669470687794</v>
      </c>
    </row>
    <row r="378" spans="4:6" x14ac:dyDescent="0.4">
      <c r="D378" s="7">
        <v>1760000</v>
      </c>
      <c r="E378" s="3">
        <f t="shared" si="10"/>
        <v>0.18872122841252925</v>
      </c>
      <c r="F378" s="3">
        <f t="shared" si="11"/>
        <v>0.75071351692275534</v>
      </c>
    </row>
    <row r="379" spans="4:6" x14ac:dyDescent="0.4">
      <c r="D379" s="7">
        <v>1770000</v>
      </c>
      <c r="E379" s="3">
        <f t="shared" si="10"/>
        <v>0.18938785246005407</v>
      </c>
      <c r="F379" s="3">
        <f t="shared" si="11"/>
        <v>0.74885361034800746</v>
      </c>
    </row>
    <row r="380" spans="4:6" x14ac:dyDescent="0.4">
      <c r="D380" s="7">
        <v>1780000</v>
      </c>
      <c r="E380" s="3">
        <f t="shared" si="10"/>
        <v>0.19005459069963915</v>
      </c>
      <c r="F380" s="3">
        <f t="shared" si="11"/>
        <v>0.74699703857346067</v>
      </c>
    </row>
    <row r="381" spans="4:6" x14ac:dyDescent="0.4">
      <c r="D381" s="7">
        <v>1790000</v>
      </c>
      <c r="E381" s="3">
        <f t="shared" si="10"/>
        <v>0.19072144293946103</v>
      </c>
      <c r="F381" s="3">
        <f t="shared" si="11"/>
        <v>0.74514386367778529</v>
      </c>
    </row>
    <row r="382" spans="4:6" x14ac:dyDescent="0.4">
      <c r="D382" s="7">
        <v>1800000</v>
      </c>
      <c r="E382" s="3">
        <f t="shared" si="10"/>
        <v>0.1913884089880924</v>
      </c>
      <c r="F382" s="3">
        <f t="shared" si="11"/>
        <v>0.74329414624716628</v>
      </c>
    </row>
    <row r="383" spans="4:6" x14ac:dyDescent="0.4">
      <c r="D383" s="7">
        <v>1810000</v>
      </c>
      <c r="E383" s="3">
        <f t="shared" si="10"/>
        <v>0.19205548865450228</v>
      </c>
      <c r="F383" s="3">
        <f t="shared" si="11"/>
        <v>0.74144794539495829</v>
      </c>
    </row>
    <row r="384" spans="4:6" x14ac:dyDescent="0.4">
      <c r="D384" s="7">
        <v>1820000</v>
      </c>
      <c r="E384" s="3">
        <f t="shared" si="10"/>
        <v>0.19272268174805407</v>
      </c>
      <c r="F384" s="3">
        <f t="shared" si="11"/>
        <v>0.73960531878131319</v>
      </c>
    </row>
    <row r="385" spans="4:6" x14ac:dyDescent="0.4">
      <c r="D385" s="7">
        <v>1830000</v>
      </c>
      <c r="E385" s="3">
        <f t="shared" si="10"/>
        <v>0.19338998807850571</v>
      </c>
      <c r="F385" s="3">
        <f t="shared" si="11"/>
        <v>0.73776632263277464</v>
      </c>
    </row>
    <row r="386" spans="4:6" x14ac:dyDescent="0.4">
      <c r="D386" s="7">
        <v>1840000</v>
      </c>
      <c r="E386" s="3">
        <f t="shared" si="10"/>
        <v>0.1940574074560073</v>
      </c>
      <c r="F386" s="3">
        <f t="shared" si="11"/>
        <v>0.73593101176182962</v>
      </c>
    </row>
    <row r="387" spans="4:6" x14ac:dyDescent="0.4">
      <c r="D387" s="7">
        <v>1850000</v>
      </c>
      <c r="E387" s="3">
        <f t="shared" ref="E387:E402" si="12">(SQRT(($B$1*$B$1+$B$2*$B$4+$B$3*$D387)^2+($B$3*$B$4-$B$2*$D387)^2)/$B$1/$B$1)-1</f>
        <v>0.19472493969110172</v>
      </c>
      <c r="F387" s="3">
        <f t="shared" ref="F387:F402" si="13">$B$4/SQRT($B$4*$B$4+$D387*$D387)</f>
        <v>0.73409943958640766</v>
      </c>
    </row>
    <row r="388" spans="4:6" x14ac:dyDescent="0.4">
      <c r="D388" s="7">
        <v>1860000</v>
      </c>
      <c r="E388" s="3">
        <f t="shared" si="12"/>
        <v>0.19539258459472308</v>
      </c>
      <c r="F388" s="3">
        <f t="shared" si="13"/>
        <v>0.73227165814932205</v>
      </c>
    </row>
    <row r="389" spans="4:6" x14ac:dyDescent="0.4">
      <c r="D389" s="7">
        <v>1870000</v>
      </c>
      <c r="E389" s="3">
        <f t="shared" si="12"/>
        <v>0.19606034197819522</v>
      </c>
      <c r="F389" s="3">
        <f t="shared" si="13"/>
        <v>0.73044771813764475</v>
      </c>
    </row>
    <row r="390" spans="4:6" x14ac:dyDescent="0.4">
      <c r="D390" s="7">
        <v>1880000</v>
      </c>
      <c r="E390" s="3">
        <f t="shared" si="12"/>
        <v>0.19672821165323162</v>
      </c>
      <c r="F390" s="3">
        <f t="shared" si="13"/>
        <v>0.72862766890200725</v>
      </c>
    </row>
    <row r="391" spans="4:6" x14ac:dyDescent="0.4">
      <c r="D391" s="7">
        <v>1890000</v>
      </c>
      <c r="E391" s="3">
        <f t="shared" si="12"/>
        <v>0.1973961934319346</v>
      </c>
      <c r="F391" s="3">
        <f t="shared" si="13"/>
        <v>0.72681155847582168</v>
      </c>
    </row>
    <row r="392" spans="4:6" x14ac:dyDescent="0.4">
      <c r="D392" s="7">
        <v>1900000</v>
      </c>
      <c r="E392" s="3">
        <f t="shared" si="12"/>
        <v>0.19806428712679347</v>
      </c>
      <c r="F392" s="3">
        <f t="shared" si="13"/>
        <v>0.72499943359441377</v>
      </c>
    </row>
    <row r="393" spans="4:6" x14ac:dyDescent="0.4">
      <c r="D393" s="7">
        <v>1910000</v>
      </c>
      <c r="E393" s="3">
        <f t="shared" si="12"/>
        <v>0.19873249255068415</v>
      </c>
      <c r="F393" s="3">
        <f t="shared" si="13"/>
        <v>0.72319133971406457</v>
      </c>
    </row>
    <row r="394" spans="4:6" x14ac:dyDescent="0.4">
      <c r="D394" s="7">
        <v>1920000</v>
      </c>
      <c r="E394" s="3">
        <f t="shared" si="12"/>
        <v>0.19940080951686912</v>
      </c>
      <c r="F394" s="3">
        <f t="shared" si="13"/>
        <v>0.72138732103095149</v>
      </c>
    </row>
    <row r="395" spans="4:6" x14ac:dyDescent="0.4">
      <c r="D395" s="7">
        <v>1930000</v>
      </c>
      <c r="E395" s="3">
        <f t="shared" si="12"/>
        <v>0.20006923783899411</v>
      </c>
      <c r="F395" s="3">
        <f t="shared" si="13"/>
        <v>0.7195874204999847</v>
      </c>
    </row>
    <row r="396" spans="4:6" x14ac:dyDescent="0.4">
      <c r="D396" s="7">
        <v>1940000</v>
      </c>
      <c r="E396" s="3">
        <f t="shared" si="12"/>
        <v>0.20073777733109122</v>
      </c>
      <c r="F396" s="3">
        <f t="shared" si="13"/>
        <v>0.71779167985353431</v>
      </c>
    </row>
    <row r="397" spans="4:6" x14ac:dyDescent="0.4">
      <c r="D397" s="7">
        <v>1950000</v>
      </c>
      <c r="E397" s="3">
        <f t="shared" si="12"/>
        <v>0.2014064278075729</v>
      </c>
      <c r="F397" s="3">
        <f t="shared" si="13"/>
        <v>0.71600013962004083</v>
      </c>
    </row>
    <row r="398" spans="4:6" x14ac:dyDescent="0.4">
      <c r="D398" s="7">
        <v>1960000</v>
      </c>
      <c r="E398" s="3">
        <f t="shared" si="12"/>
        <v>0.2020751890832353</v>
      </c>
      <c r="F398" s="3">
        <f t="shared" si="13"/>
        <v>0.71421283914250722</v>
      </c>
    </row>
    <row r="399" spans="4:6" x14ac:dyDescent="0.4">
      <c r="D399" s="7">
        <v>1970000</v>
      </c>
      <c r="E399" s="3">
        <f t="shared" si="12"/>
        <v>0.20274406097325626</v>
      </c>
      <c r="F399" s="3">
        <f t="shared" si="13"/>
        <v>0.712429816596864</v>
      </c>
    </row>
    <row r="400" spans="4:6" x14ac:dyDescent="0.4">
      <c r="D400" s="7">
        <v>1980000</v>
      </c>
      <c r="E400" s="3">
        <f t="shared" si="12"/>
        <v>0.20341304329319243</v>
      </c>
      <c r="F400" s="3">
        <f t="shared" si="13"/>
        <v>0.71065110901020734</v>
      </c>
    </row>
    <row r="401" spans="4:6" x14ac:dyDescent="0.4">
      <c r="D401" s="7">
        <v>1990000</v>
      </c>
      <c r="E401" s="3">
        <f t="shared" si="12"/>
        <v>0.20408213585898149</v>
      </c>
      <c r="F401" s="3">
        <f t="shared" si="13"/>
        <v>0.70887675227890179</v>
      </c>
    </row>
    <row r="402" spans="4:6" x14ac:dyDescent="0.4">
      <c r="D402" s="7">
        <v>2000000</v>
      </c>
      <c r="E402" s="3">
        <f t="shared" si="12"/>
        <v>0.20475133848693838</v>
      </c>
      <c r="F402" s="3">
        <f t="shared" si="13"/>
        <v>0.70710678118654757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C6D69-1A3C-4CA8-8A78-DE57570C317B}">
  <dimension ref="A1:P16"/>
  <sheetViews>
    <sheetView workbookViewId="0">
      <selection activeCell="C7" sqref="C7"/>
    </sheetView>
  </sheetViews>
  <sheetFormatPr defaultRowHeight="14.6" x14ac:dyDescent="0.4"/>
  <cols>
    <col min="1" max="1" width="14.69140625" customWidth="1"/>
    <col min="2" max="2" width="11.3046875" customWidth="1"/>
  </cols>
  <sheetData>
    <row r="1" spans="1:16" x14ac:dyDescent="0.4">
      <c r="A1" s="1" t="s">
        <v>0</v>
      </c>
      <c r="B1" s="1" t="s">
        <v>1</v>
      </c>
      <c r="C1" s="8"/>
      <c r="D1" s="8" t="s">
        <v>31</v>
      </c>
    </row>
    <row r="2" spans="1:16" x14ac:dyDescent="0.4">
      <c r="A2" t="s">
        <v>20</v>
      </c>
      <c r="B2" s="15">
        <v>13.2</v>
      </c>
      <c r="D2" s="4">
        <v>6</v>
      </c>
    </row>
    <row r="3" spans="1:16" x14ac:dyDescent="0.4">
      <c r="A3" t="s">
        <v>2</v>
      </c>
      <c r="B3" s="2">
        <v>1.21</v>
      </c>
    </row>
    <row r="4" spans="1:16" x14ac:dyDescent="0.4">
      <c r="A4" t="s">
        <v>3</v>
      </c>
      <c r="B4" s="2">
        <v>2.8340000000000001</v>
      </c>
    </row>
    <row r="5" spans="1:16" x14ac:dyDescent="0.4">
      <c r="A5" t="s">
        <v>6</v>
      </c>
      <c r="B5" s="2">
        <f>B4/B3</f>
        <v>2.3421487603305788</v>
      </c>
    </row>
    <row r="6" spans="1:16" x14ac:dyDescent="0.4">
      <c r="A6" t="s">
        <v>7</v>
      </c>
      <c r="B6" s="2">
        <f>SQRT(B3*B3+B4*B4)</f>
        <v>3.081502231055496</v>
      </c>
      <c r="C6" s="4"/>
    </row>
    <row r="7" spans="1:16" x14ac:dyDescent="0.4">
      <c r="A7" t="s">
        <v>4</v>
      </c>
      <c r="B7" s="5">
        <f>1000*B2/B6/SQRT(3)</f>
        <v>2473.1520478869356</v>
      </c>
    </row>
    <row r="8" spans="1:16" x14ac:dyDescent="0.4">
      <c r="A8" t="s">
        <v>5</v>
      </c>
      <c r="B8" s="3">
        <f>1/SQRT(1+1/B5/B5)</f>
        <v>0.91968130720102714</v>
      </c>
      <c r="C8" t="s">
        <v>8</v>
      </c>
      <c r="D8" t="s">
        <v>9</v>
      </c>
      <c r="E8" t="s">
        <v>14</v>
      </c>
      <c r="F8" t="s">
        <v>15</v>
      </c>
      <c r="G8" t="s">
        <v>16</v>
      </c>
      <c r="H8" t="s">
        <v>17</v>
      </c>
      <c r="I8" t="s">
        <v>38</v>
      </c>
      <c r="J8" t="s">
        <v>39</v>
      </c>
      <c r="K8" t="s">
        <v>40</v>
      </c>
      <c r="L8" t="s">
        <v>26</v>
      </c>
      <c r="M8" t="s">
        <v>41</v>
      </c>
    </row>
    <row r="9" spans="1:16" x14ac:dyDescent="0.4">
      <c r="A9" s="6" t="s">
        <v>10</v>
      </c>
      <c r="B9" s="10">
        <f>M9/100</f>
        <v>-3.6710586338983123E-2</v>
      </c>
      <c r="C9" s="2">
        <f>$D$2</f>
        <v>6</v>
      </c>
      <c r="D9" s="2">
        <v>0</v>
      </c>
      <c r="E9" s="2">
        <f>$B$3*C9</f>
        <v>7.26</v>
      </c>
      <c r="F9" s="2">
        <f>$B$4*D9</f>
        <v>0</v>
      </c>
      <c r="G9" s="2">
        <f>$B$4*C9</f>
        <v>17.004000000000001</v>
      </c>
      <c r="H9" s="2">
        <f>$B$3*D9</f>
        <v>0</v>
      </c>
      <c r="I9" s="2">
        <f>100/$B$2/$B$2</f>
        <v>0.57392102846648307</v>
      </c>
      <c r="J9" s="2">
        <f>I$9*(E9+F9)</f>
        <v>4.166666666666667</v>
      </c>
      <c r="K9" s="2">
        <f>I$9*(G9-H9)</f>
        <v>9.7589531680440782</v>
      </c>
      <c r="L9" s="2">
        <f>SQRT((100-J9)^2+K9*K9)</f>
        <v>96.328941366101688</v>
      </c>
      <c r="M9" s="2">
        <f>L9-100</f>
        <v>-3.671058633898312</v>
      </c>
      <c r="N9" s="2"/>
      <c r="O9" s="2"/>
      <c r="P9" s="2"/>
    </row>
    <row r="10" spans="1:16" x14ac:dyDescent="0.4">
      <c r="A10" s="6" t="s">
        <v>13</v>
      </c>
      <c r="B10" s="10">
        <f>M10/100</f>
        <v>4.622806363529193E-2</v>
      </c>
      <c r="C10" s="2">
        <f>-$D$2</f>
        <v>-6</v>
      </c>
      <c r="D10" s="2">
        <v>0</v>
      </c>
      <c r="E10" s="2">
        <f>$B$3*C10</f>
        <v>-7.26</v>
      </c>
      <c r="F10" s="2">
        <f>$B$4*D10</f>
        <v>0</v>
      </c>
      <c r="G10" s="2">
        <f>$B$4*C10</f>
        <v>-17.004000000000001</v>
      </c>
      <c r="H10" s="2">
        <f>$B$3*D10</f>
        <v>0</v>
      </c>
      <c r="I10" s="2">
        <f>100/$B$2/$B$2</f>
        <v>0.57392102846648307</v>
      </c>
      <c r="J10" s="2">
        <f>I$9*(E10+F10)</f>
        <v>-4.166666666666667</v>
      </c>
      <c r="K10" s="2">
        <f>I$9*(G10-H10)</f>
        <v>-9.7589531680440782</v>
      </c>
      <c r="L10" s="2">
        <f>SQRT((100-J10)^2+K10*K10)</f>
        <v>104.62280636352919</v>
      </c>
      <c r="M10" s="2">
        <f>L10-100</f>
        <v>4.6228063635291932</v>
      </c>
      <c r="N10" s="2"/>
      <c r="O10" s="2"/>
      <c r="P10" s="2"/>
    </row>
    <row r="11" spans="1:16" x14ac:dyDescent="0.4">
      <c r="A11" t="s">
        <v>28</v>
      </c>
      <c r="B11" s="3">
        <f>-(1/$B$8)*SQRT(1-$B$8*$B$8)</f>
        <v>-0.42695836273817911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1:16" x14ac:dyDescent="0.4">
      <c r="A12" s="6" t="s">
        <v>12</v>
      </c>
      <c r="B12" s="10">
        <f t="shared" ref="B12:B13" si="0">M12/100</f>
        <v>6.6342039631844332E-3</v>
      </c>
      <c r="C12" s="2">
        <f>$D$2</f>
        <v>6</v>
      </c>
      <c r="D12" s="2">
        <f>C12*$B$11</f>
        <v>-2.5617501764290749</v>
      </c>
      <c r="E12" s="2">
        <f t="shared" ref="E12:E13" si="1">$B$3*C12</f>
        <v>7.26</v>
      </c>
      <c r="F12" s="2">
        <f t="shared" ref="F12:F13" si="2">$B$4*D12</f>
        <v>-7.259999999999998</v>
      </c>
      <c r="G12" s="2">
        <f t="shared" ref="G12:G13" si="3">$B$4*C12</f>
        <v>17.004000000000001</v>
      </c>
      <c r="H12" s="2">
        <f t="shared" ref="H12:H13" si="4">$B$3*D12</f>
        <v>-3.0997177134791807</v>
      </c>
      <c r="I12" s="2">
        <f t="shared" ref="I12:I13" si="5">100/$B$2/$B$2</f>
        <v>0.57392102846648307</v>
      </c>
      <c r="J12" s="2">
        <f t="shared" ref="J12:J13" si="6">I$9*(E12+F12)</f>
        <v>1.019488544192063E-15</v>
      </c>
      <c r="K12" s="2">
        <f t="shared" ref="K12:K13" si="7">I$9*(G12-H12)</f>
        <v>11.537946346119826</v>
      </c>
      <c r="L12" s="2">
        <f t="shared" ref="L12:L13" si="8">SQRT((100-J12)^2+K12*K12)</f>
        <v>100.66342039631844</v>
      </c>
      <c r="M12" s="2">
        <f t="shared" ref="M12:M13" si="9">L12-100</f>
        <v>0.6634203963184433</v>
      </c>
      <c r="N12" s="2"/>
      <c r="O12" s="2"/>
      <c r="P12" s="2"/>
    </row>
    <row r="13" spans="1:16" x14ac:dyDescent="0.4">
      <c r="A13" s="6" t="s">
        <v>11</v>
      </c>
      <c r="B13" s="10">
        <f t="shared" si="0"/>
        <v>6.6342039631844332E-3</v>
      </c>
      <c r="C13" s="2">
        <f>-$D$2</f>
        <v>-6</v>
      </c>
      <c r="D13" s="2">
        <f>C13*$B$11</f>
        <v>2.5617501764290749</v>
      </c>
      <c r="E13" s="2">
        <f t="shared" si="1"/>
        <v>-7.26</v>
      </c>
      <c r="F13" s="2">
        <f t="shared" si="2"/>
        <v>7.259999999999998</v>
      </c>
      <c r="G13" s="2">
        <f t="shared" si="3"/>
        <v>-17.004000000000001</v>
      </c>
      <c r="H13" s="2">
        <f t="shared" si="4"/>
        <v>3.0997177134791807</v>
      </c>
      <c r="I13" s="2">
        <f t="shared" si="5"/>
        <v>0.57392102846648307</v>
      </c>
      <c r="J13" s="2">
        <f t="shared" si="6"/>
        <v>-1.019488544192063E-15</v>
      </c>
      <c r="K13" s="2">
        <f t="shared" si="7"/>
        <v>-11.537946346119826</v>
      </c>
      <c r="L13" s="2">
        <f t="shared" si="8"/>
        <v>100.66342039631844</v>
      </c>
      <c r="M13" s="2">
        <f t="shared" si="9"/>
        <v>0.6634203963184433</v>
      </c>
      <c r="N13" s="2"/>
      <c r="O13" s="2"/>
      <c r="P13" s="2"/>
    </row>
    <row r="15" spans="1:16" x14ac:dyDescent="0.4">
      <c r="A15" t="s">
        <v>30</v>
      </c>
      <c r="B15" s="4">
        <f>1000*D2/B2/SQRT(3)</f>
        <v>262.43194054073899</v>
      </c>
    </row>
    <row r="16" spans="1:16" x14ac:dyDescent="0.4">
      <c r="A16" t="s">
        <v>29</v>
      </c>
      <c r="B16" s="2">
        <f>B7/B15</f>
        <v>9.423975003923017</v>
      </c>
    </row>
  </sheetData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053FF-0220-4FD5-8812-A6A6D9769397}">
  <dimension ref="A1:B7"/>
  <sheetViews>
    <sheetView workbookViewId="0">
      <selection activeCell="B4" sqref="B4"/>
    </sheetView>
  </sheetViews>
  <sheetFormatPr defaultRowHeight="14.6" x14ac:dyDescent="0.4"/>
  <cols>
    <col min="1" max="1" width="14.69140625" customWidth="1"/>
  </cols>
  <sheetData>
    <row r="1" spans="1:2" x14ac:dyDescent="0.4">
      <c r="A1" t="s">
        <v>20</v>
      </c>
      <c r="B1">
        <v>7621</v>
      </c>
    </row>
    <row r="2" spans="1:2" x14ac:dyDescent="0.4">
      <c r="A2" t="s">
        <v>2</v>
      </c>
      <c r="B2">
        <v>1.21</v>
      </c>
    </row>
    <row r="3" spans="1:2" x14ac:dyDescent="0.4">
      <c r="A3" t="s">
        <v>3</v>
      </c>
      <c r="B3">
        <v>3.996</v>
      </c>
    </row>
    <row r="4" spans="1:2" x14ac:dyDescent="0.4">
      <c r="A4" t="s">
        <v>34</v>
      </c>
      <c r="B4" s="7">
        <v>-2000000</v>
      </c>
    </row>
    <row r="5" spans="1:2" x14ac:dyDescent="0.4">
      <c r="A5" t="s">
        <v>35</v>
      </c>
      <c r="B5">
        <v>0</v>
      </c>
    </row>
    <row r="6" spans="1:2" x14ac:dyDescent="0.4">
      <c r="A6" t="s">
        <v>36</v>
      </c>
      <c r="B6" s="4">
        <f>(B4*B2+B5*B3)/B1</f>
        <v>-317.54362944495472</v>
      </c>
    </row>
    <row r="7" spans="1:2" x14ac:dyDescent="0.4">
      <c r="A7" t="s">
        <v>37</v>
      </c>
      <c r="B7" s="9">
        <f>B6/B1</f>
        <v>-4.1666924215320131E-2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Hawaii</vt:lpstr>
      <vt:lpstr>NoLoad</vt:lpstr>
      <vt:lpstr>FullLoad</vt:lpstr>
      <vt:lpstr>NoLoadXfmr</vt:lpstr>
      <vt:lpstr>FullLoadXfmr</vt:lpstr>
      <vt:lpstr>Optimal</vt:lpstr>
      <vt:lpstr>NoLoadLegacy</vt:lpstr>
      <vt:lpstr>Approx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McDermott, Thomas E</dc:creator>
  <cp:lastModifiedBy>McDermott, Thomas E</cp:lastModifiedBy>
  <dcterms:created xsi:type="dcterms:W3CDTF">2020-11-08T23:46:15Z</dcterms:created>
  <dcterms:modified xsi:type="dcterms:W3CDTF">2022-10-20T13:57:20Z</dcterms:modified>
</cp:coreProperties>
</file>