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643F1920-A4A8-4327-9AB9-15B2444D137A}" xr6:coauthVersionLast="47" xr6:coauthVersionMax="47" xr10:uidLastSave="{00000000-0000-0000-0000-000000000000}"/>
  <bookViews>
    <workbookView xWindow="-108" yWindow="-108" windowWidth="23256" windowHeight="12456" tabRatio="807" xr2:uid="{00000000-000D-0000-FFFF-FFFF00000000}"/>
  </bookViews>
  <sheets>
    <sheet name="Resumo Geral" sheetId="1" r:id="rId1"/>
    <sheet name="Resumo - I" sheetId="2" r:id="rId2"/>
    <sheet name="Índices Atualização" sheetId="3" r:id="rId3"/>
    <sheet name="Índices Poupança" sheetId="4" r:id="rId4"/>
  </sheets>
  <definedNames>
    <definedName name="_xlnm.Print_Titles" localSheetId="1">'Resumo - I'!$1:$11</definedName>
  </definedName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226" i="3" s="1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234" i="3" s="1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236" i="3" s="1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I22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" i="3"/>
  <c r="B14" i="2"/>
  <c r="B12" i="2"/>
  <c r="C14" i="4"/>
  <c r="C13" i="4"/>
  <c r="C12" i="4"/>
  <c r="C11" i="4"/>
  <c r="C10" i="4"/>
  <c r="C9" i="4"/>
  <c r="C8" i="4"/>
  <c r="C7" i="4"/>
  <c r="B240" i="3"/>
  <c r="B239" i="3"/>
  <c r="B238" i="3"/>
  <c r="B237" i="3"/>
  <c r="B235" i="3"/>
  <c r="B233" i="3"/>
  <c r="B232" i="3"/>
  <c r="B231" i="3"/>
  <c r="B230" i="3"/>
  <c r="B229" i="3"/>
  <c r="B228" i="3"/>
  <c r="B227" i="3"/>
  <c r="B225" i="3"/>
  <c r="D17" i="4"/>
  <c r="D48" i="4"/>
  <c r="D87" i="4"/>
  <c r="D65" i="4"/>
  <c r="D50" i="4"/>
  <c r="D58" i="4"/>
  <c r="D79" i="4"/>
  <c r="D57" i="4"/>
  <c r="D106" i="4"/>
  <c r="D32" i="4"/>
  <c r="D70" i="4"/>
  <c r="D78" i="4"/>
  <c r="D68" i="4"/>
  <c r="D121" i="4"/>
  <c r="D10" i="4"/>
  <c r="D29" i="4"/>
  <c r="D9" i="4"/>
  <c r="D105" i="4"/>
  <c r="D37" i="4"/>
  <c r="D72" i="4"/>
  <c r="D93" i="4"/>
  <c r="D71" i="4"/>
  <c r="D31" i="4"/>
  <c r="D102" i="4"/>
  <c r="D83" i="4"/>
  <c r="D40" i="4"/>
  <c r="D101" i="4"/>
  <c r="D86" i="4"/>
  <c r="D27" i="4"/>
  <c r="D51" i="4"/>
  <c r="D11" i="4"/>
  <c r="D20" i="4"/>
  <c r="D84" i="4"/>
  <c r="D85" i="4"/>
  <c r="D80" i="4"/>
  <c r="D21" i="4"/>
  <c r="D99" i="4"/>
  <c r="D113" i="4"/>
  <c r="D119" i="4"/>
  <c r="D67" i="4"/>
  <c r="D95" i="4"/>
  <c r="D64" i="4"/>
  <c r="D44" i="4"/>
  <c r="D43" i="4"/>
  <c r="D97" i="4"/>
  <c r="D66" i="4"/>
  <c r="D120" i="4"/>
  <c r="D2" i="4"/>
  <c r="D23" i="4"/>
  <c r="D15" i="4"/>
  <c r="D76" i="4"/>
  <c r="D75" i="4"/>
  <c r="D94" i="4"/>
  <c r="D24" i="4"/>
  <c r="D114" i="4"/>
  <c r="D13" i="4"/>
  <c r="D128" i="4" l="1"/>
  <c r="D130" i="4"/>
  <c r="D127" i="4"/>
  <c r="D131" i="4"/>
  <c r="D25" i="4"/>
  <c r="D28" i="4"/>
  <c r="D4" i="4"/>
  <c r="D41" i="4"/>
  <c r="D63" i="4"/>
  <c r="D36" i="4"/>
  <c r="D104" i="4"/>
  <c r="D91" i="4"/>
  <c r="D116" i="4"/>
  <c r="D100" i="4"/>
  <c r="D61" i="4"/>
  <c r="D73" i="4"/>
  <c r="D5" i="4"/>
  <c r="D56" i="4"/>
  <c r="D33" i="4"/>
  <c r="D69" i="4"/>
  <c r="D45" i="4"/>
  <c r="D16" i="4"/>
  <c r="D59" i="4"/>
  <c r="D6" i="4"/>
  <c r="D74" i="4"/>
  <c r="D54" i="4"/>
  <c r="D18" i="4"/>
  <c r="D19" i="4"/>
  <c r="D81" i="4"/>
  <c r="D107" i="4"/>
  <c r="D92" i="4"/>
  <c r="D108" i="4"/>
  <c r="D115" i="4"/>
  <c r="D42" i="4"/>
  <c r="D109" i="4"/>
  <c r="D3" i="4"/>
  <c r="D46" i="4"/>
  <c r="D47" i="4"/>
  <c r="D30" i="4"/>
  <c r="D112" i="4"/>
  <c r="D52" i="4"/>
  <c r="D103" i="4"/>
  <c r="D90" i="4"/>
  <c r="D8" i="4"/>
  <c r="D14" i="4"/>
  <c r="D22" i="4"/>
  <c r="D118" i="4"/>
  <c r="D55" i="4"/>
  <c r="D77" i="4"/>
  <c r="D96" i="4"/>
  <c r="D62" i="4"/>
  <c r="D60" i="4"/>
  <c r="D117" i="4"/>
  <c r="D39" i="4"/>
  <c r="D89" i="4"/>
  <c r="D26" i="4"/>
  <c r="D12" i="4"/>
  <c r="D111" i="4"/>
  <c r="D82" i="4"/>
  <c r="D34" i="4"/>
  <c r="D38" i="4"/>
  <c r="D98" i="4"/>
  <c r="D35" i="4"/>
  <c r="D88" i="4"/>
  <c r="D7" i="4"/>
  <c r="D49" i="4"/>
  <c r="D53" i="4"/>
  <c r="D110" i="4"/>
  <c r="D124" i="4" l="1"/>
  <c r="D125" i="4"/>
  <c r="D122" i="4"/>
  <c r="D129" i="4"/>
  <c r="D123" i="4"/>
  <c r="D126" i="4"/>
  <c r="C10" i="2"/>
  <c r="H19" i="2" l="1"/>
  <c r="H18" i="2"/>
  <c r="H17" i="2"/>
  <c r="G5" i="2" l="1"/>
  <c r="H20" i="2"/>
  <c r="H10" i="2" l="1"/>
  <c r="J16" i="1"/>
  <c r="A14" i="1" l="1"/>
  <c r="B14" i="1"/>
  <c r="C14" i="1" l="1"/>
  <c r="H22" i="2" l="1"/>
  <c r="J14" i="1" s="1"/>
  <c r="K14" i="1"/>
  <c r="H21" i="2" l="1"/>
  <c r="H23" i="2" l="1"/>
  <c r="I14" i="1"/>
  <c r="K16" i="1" s="1"/>
</calcChain>
</file>

<file path=xl/sharedStrings.xml><?xml version="1.0" encoding="utf-8"?>
<sst xmlns="http://schemas.openxmlformats.org/spreadsheetml/2006/main" count="681" uniqueCount="288">
  <si>
    <t>RESUMO GERAL</t>
  </si>
  <si>
    <t>Substituídos</t>
  </si>
  <si>
    <t>Valor dos Juros</t>
  </si>
  <si>
    <t>Honorários</t>
  </si>
  <si>
    <t>Período</t>
  </si>
  <si>
    <t>Índice de Correção</t>
  </si>
  <si>
    <t>Valor Corrigido</t>
  </si>
  <si>
    <t>Atualização:</t>
  </si>
  <si>
    <t>Juros:</t>
  </si>
  <si>
    <t>Juros %</t>
  </si>
  <si>
    <t>Mês/Ano</t>
  </si>
  <si>
    <t>Índice</t>
  </si>
  <si>
    <t>Autor:</t>
  </si>
  <si>
    <t>CPF</t>
  </si>
  <si>
    <t>CPF:</t>
  </si>
  <si>
    <t>II - Juros</t>
  </si>
  <si>
    <t>III - Total Bruto dos Exequentes (III = I + II)</t>
  </si>
  <si>
    <t>V - Total Líquido dos Exequentes (V = III - IV)</t>
  </si>
  <si>
    <t>VII - Total para Execução (V = IV + V + VI)</t>
  </si>
  <si>
    <t>RESUMO DO CÁLCULO POR EXEQUENTE</t>
  </si>
  <si>
    <t>Atualizado até:</t>
  </si>
  <si>
    <t>Total</t>
  </si>
  <si>
    <t>Valores apurados:</t>
  </si>
  <si>
    <t>março/2018</t>
  </si>
  <si>
    <t>Índice Mensal</t>
  </si>
  <si>
    <t>Índice Acumulado</t>
  </si>
  <si>
    <t>Índice Mensal + 1</t>
  </si>
  <si>
    <t>Período da Apuração:</t>
  </si>
  <si>
    <t>I                                                                                                                                                                                                                                                    Valor líquido devido aos Substituídos</t>
  </si>
  <si>
    <t>II
Sucumbenciais
[II = (I + III) x 10%]</t>
  </si>
  <si>
    <t>I - Valor Devido Corrigido Monetariamente</t>
  </si>
  <si>
    <t>IV - Destaque de Honorários Contratuais (IV = III x 18%)</t>
  </si>
  <si>
    <t>VI - Honorários sucumbenciais (VI = III x 10%)</t>
  </si>
  <si>
    <t>IPCA (Índice Nacional de Preços ao Consumidor Amplo), a partir da data de vencimento da parcela remuneratória devida.</t>
  </si>
  <si>
    <t>III
Contratuais
[III = I x 18%]</t>
  </si>
  <si>
    <t>* IPCA (Índice Nacional de Preços ao Consumidor Amplo), a partir da data de vencimento da parcela remuneratória devida.</t>
  </si>
  <si>
    <t>Remuneração</t>
  </si>
  <si>
    <t>Diferença Devida</t>
  </si>
  <si>
    <t>Matrícula(s)</t>
  </si>
  <si>
    <t>Matrícula(s):</t>
  </si>
  <si>
    <t>13º/2006</t>
  </si>
  <si>
    <t>13º/2007</t>
  </si>
  <si>
    <t>13º/2008</t>
  </si>
  <si>
    <t>13º/2009</t>
  </si>
  <si>
    <t>13º/2010</t>
  </si>
  <si>
    <t>13º/2011</t>
  </si>
  <si>
    <t>13º/2012</t>
  </si>
  <si>
    <t>13º/2013</t>
  </si>
  <si>
    <t>13º/2014</t>
  </si>
  <si>
    <t>jan/2004</t>
  </si>
  <si>
    <t>fev/2004</t>
  </si>
  <si>
    <t>mar/2004</t>
  </si>
  <si>
    <t>abr/2004</t>
  </si>
  <si>
    <t>mai/2004</t>
  </si>
  <si>
    <t>jun/2004</t>
  </si>
  <si>
    <t>jul/2004</t>
  </si>
  <si>
    <t>ago/2004</t>
  </si>
  <si>
    <t>set/2004</t>
  </si>
  <si>
    <t>out/2004</t>
  </si>
  <si>
    <t>nov/2004</t>
  </si>
  <si>
    <t>dez/2004</t>
  </si>
  <si>
    <t>jan/2005</t>
  </si>
  <si>
    <t>fev/2005</t>
  </si>
  <si>
    <t>mar/2005</t>
  </si>
  <si>
    <t>abr/2005</t>
  </si>
  <si>
    <t>mai/2005</t>
  </si>
  <si>
    <t>jun/2005</t>
  </si>
  <si>
    <t>jul/2005</t>
  </si>
  <si>
    <t>ago/2005</t>
  </si>
  <si>
    <t>set/2005</t>
  </si>
  <si>
    <t>out/2005</t>
  </si>
  <si>
    <t>nov/2005</t>
  </si>
  <si>
    <t>dez/2005</t>
  </si>
  <si>
    <t>jan/2006</t>
  </si>
  <si>
    <t>fev/2006</t>
  </si>
  <si>
    <t>mar/2006</t>
  </si>
  <si>
    <t>abr/2006</t>
  </si>
  <si>
    <t>mai/2006</t>
  </si>
  <si>
    <t>jun/2006</t>
  </si>
  <si>
    <t>jul/2006</t>
  </si>
  <si>
    <t>ago/2006</t>
  </si>
  <si>
    <t>set/2006</t>
  </si>
  <si>
    <t>out/2006</t>
  </si>
  <si>
    <t>nov/2006</t>
  </si>
  <si>
    <t>dez/2006</t>
  </si>
  <si>
    <t>jan/2007</t>
  </si>
  <si>
    <t>fev/2007</t>
  </si>
  <si>
    <t>mar/2007</t>
  </si>
  <si>
    <t>abr/2007</t>
  </si>
  <si>
    <t>mai/2007</t>
  </si>
  <si>
    <t>jun/2007</t>
  </si>
  <si>
    <t>jul/2007</t>
  </si>
  <si>
    <t>ago/2007</t>
  </si>
  <si>
    <t>set/2007</t>
  </si>
  <si>
    <t>out/2007</t>
  </si>
  <si>
    <t>nov/2007</t>
  </si>
  <si>
    <t>dez/2007</t>
  </si>
  <si>
    <t>jan/2008</t>
  </si>
  <si>
    <t>fev/2008</t>
  </si>
  <si>
    <t>mar/2008</t>
  </si>
  <si>
    <t>abr/2008</t>
  </si>
  <si>
    <t>mai/2008</t>
  </si>
  <si>
    <t>jun/2008</t>
  </si>
  <si>
    <t>jul/2008</t>
  </si>
  <si>
    <t>ago/2008</t>
  </si>
  <si>
    <t>set/2008</t>
  </si>
  <si>
    <t>out/2008</t>
  </si>
  <si>
    <t>nov/2008</t>
  </si>
  <si>
    <t>dez/2008</t>
  </si>
  <si>
    <t>jan/2009</t>
  </si>
  <si>
    <t>fev/2009</t>
  </si>
  <si>
    <t>mar/2009</t>
  </si>
  <si>
    <t>abr/2009</t>
  </si>
  <si>
    <t>mai/2009</t>
  </si>
  <si>
    <t>jun/2009</t>
  </si>
  <si>
    <t>jul/2009</t>
  </si>
  <si>
    <t>ago/2009</t>
  </si>
  <si>
    <t>set/2009</t>
  </si>
  <si>
    <t>out/2009</t>
  </si>
  <si>
    <t>nov/2009</t>
  </si>
  <si>
    <t>dez/2009</t>
  </si>
  <si>
    <t>jan/2010</t>
  </si>
  <si>
    <t>fev/2010</t>
  </si>
  <si>
    <t>mar/2010</t>
  </si>
  <si>
    <t>abr/2010</t>
  </si>
  <si>
    <t>mai/2010</t>
  </si>
  <si>
    <t>jun/2010</t>
  </si>
  <si>
    <t>jul/2010</t>
  </si>
  <si>
    <t>ago/2010</t>
  </si>
  <si>
    <t>set/2010</t>
  </si>
  <si>
    <t>out/2010</t>
  </si>
  <si>
    <t>nov/2010</t>
  </si>
  <si>
    <t>dez/2010</t>
  </si>
  <si>
    <t>jan/2011</t>
  </si>
  <si>
    <t>fev/2011</t>
  </si>
  <si>
    <t>mar/2011</t>
  </si>
  <si>
    <t>abr/2011</t>
  </si>
  <si>
    <t>mai/2011</t>
  </si>
  <si>
    <t>jun/2011</t>
  </si>
  <si>
    <t>jul/2011</t>
  </si>
  <si>
    <t>ago/2011</t>
  </si>
  <si>
    <t>set/2011</t>
  </si>
  <si>
    <t>out/2011</t>
  </si>
  <si>
    <t>nov/2011</t>
  </si>
  <si>
    <t>dez/2011</t>
  </si>
  <si>
    <t>jan/2012</t>
  </si>
  <si>
    <t>fev/2012</t>
  </si>
  <si>
    <t>mar/2012</t>
  </si>
  <si>
    <t>abr/2012</t>
  </si>
  <si>
    <t>mai/2012</t>
  </si>
  <si>
    <t>jun/2012</t>
  </si>
  <si>
    <t>jul/2012</t>
  </si>
  <si>
    <t>ago/2012</t>
  </si>
  <si>
    <t>set/2012</t>
  </si>
  <si>
    <t>out/2012</t>
  </si>
  <si>
    <t>nov/2012</t>
  </si>
  <si>
    <t>dez/2012</t>
  </si>
  <si>
    <t>jan/2013</t>
  </si>
  <si>
    <t>fev/2013</t>
  </si>
  <si>
    <t>mar/2013</t>
  </si>
  <si>
    <t>abr/2013</t>
  </si>
  <si>
    <t>mai/2013</t>
  </si>
  <si>
    <t>jun/2013</t>
  </si>
  <si>
    <t>jul/2013</t>
  </si>
  <si>
    <t>ago/2013</t>
  </si>
  <si>
    <t>set/2013</t>
  </si>
  <si>
    <t>out/2013</t>
  </si>
  <si>
    <t>nov/2013</t>
  </si>
  <si>
    <t>dez/2013</t>
  </si>
  <si>
    <t>jan/2014</t>
  </si>
  <si>
    <t>fev/2014</t>
  </si>
  <si>
    <t>mar/2014</t>
  </si>
  <si>
    <t>abr/2014</t>
  </si>
  <si>
    <t>mai/2014</t>
  </si>
  <si>
    <t>jun/2014</t>
  </si>
  <si>
    <t>jul/2014</t>
  </si>
  <si>
    <t>ago/2014</t>
  </si>
  <si>
    <t>set/2014</t>
  </si>
  <si>
    <t>out/2014</t>
  </si>
  <si>
    <t>nov/2014</t>
  </si>
  <si>
    <t>dez/2014</t>
  </si>
  <si>
    <t>jan/2015</t>
  </si>
  <si>
    <t>fev/2015</t>
  </si>
  <si>
    <t>mar/2015</t>
  </si>
  <si>
    <t>abr/2015</t>
  </si>
  <si>
    <t>mai/2015</t>
  </si>
  <si>
    <t>jun/2015</t>
  </si>
  <si>
    <t>jul/2015</t>
  </si>
  <si>
    <t>ago/2015</t>
  </si>
  <si>
    <t>set/2015</t>
  </si>
  <si>
    <t>out/2015</t>
  </si>
  <si>
    <t>nov/2015</t>
  </si>
  <si>
    <t>dez/2015</t>
  </si>
  <si>
    <t>jan/2016</t>
  </si>
  <si>
    <t>fev/2016</t>
  </si>
  <si>
    <t>mar/2016</t>
  </si>
  <si>
    <t>abr/2016</t>
  </si>
  <si>
    <t>mai/2016</t>
  </si>
  <si>
    <t>jun/2016</t>
  </si>
  <si>
    <t>jul/2016</t>
  </si>
  <si>
    <t>ago/2016</t>
  </si>
  <si>
    <t>set/2016</t>
  </si>
  <si>
    <t>out/2016</t>
  </si>
  <si>
    <t>nov/2016</t>
  </si>
  <si>
    <t>dez/2016</t>
  </si>
  <si>
    <t>jan/2017</t>
  </si>
  <si>
    <t>fev/2017</t>
  </si>
  <si>
    <t>mar/2017</t>
  </si>
  <si>
    <t>abr/2017</t>
  </si>
  <si>
    <t>mai/2017</t>
  </si>
  <si>
    <t>jun/2017</t>
  </si>
  <si>
    <t>jul/2017</t>
  </si>
  <si>
    <t>ago/2017</t>
  </si>
  <si>
    <t>set/2017</t>
  </si>
  <si>
    <t>out/2017</t>
  </si>
  <si>
    <t>nov/2017</t>
  </si>
  <si>
    <t>dez/2017</t>
  </si>
  <si>
    <t>jan/2018</t>
  </si>
  <si>
    <t>fev/2018</t>
  </si>
  <si>
    <t>mar/2018</t>
  </si>
  <si>
    <t>abr/2018</t>
  </si>
  <si>
    <t>mai/2018</t>
  </si>
  <si>
    <t>jun/2018</t>
  </si>
  <si>
    <t>jul/2018</t>
  </si>
  <si>
    <t>ago/2018</t>
  </si>
  <si>
    <t>set/2018</t>
  </si>
  <si>
    <t>out/2018</t>
  </si>
  <si>
    <t>nov/2018</t>
  </si>
  <si>
    <t>dez/2018</t>
  </si>
  <si>
    <t>jan/2019</t>
  </si>
  <si>
    <t>fev/2019</t>
  </si>
  <si>
    <t>mar/2019</t>
  </si>
  <si>
    <t>abr/2019</t>
  </si>
  <si>
    <t>mai/2019</t>
  </si>
  <si>
    <t>jun/2019</t>
  </si>
  <si>
    <t>jul/2019</t>
  </si>
  <si>
    <t>ago/2019</t>
  </si>
  <si>
    <t>set/2019</t>
  </si>
  <si>
    <t>out/2019</t>
  </si>
  <si>
    <t>nov/2019</t>
  </si>
  <si>
    <t>dez/2019</t>
  </si>
  <si>
    <t>jan/2020</t>
  </si>
  <si>
    <t>fev/2020</t>
  </si>
  <si>
    <t>mar/2020</t>
  </si>
  <si>
    <t>abr/2020</t>
  </si>
  <si>
    <t>mai/2020</t>
  </si>
  <si>
    <t>jun/2020</t>
  </si>
  <si>
    <t>jul/2020</t>
  </si>
  <si>
    <t>ago/2020</t>
  </si>
  <si>
    <t>set/2020</t>
  </si>
  <si>
    <t>out/2020</t>
  </si>
  <si>
    <t>nov/2020</t>
  </si>
  <si>
    <t>dez/2020</t>
  </si>
  <si>
    <t>jan/2021</t>
  </si>
  <si>
    <t>fev/2021</t>
  </si>
  <si>
    <t>mar/2021</t>
  </si>
  <si>
    <t>abr/2021</t>
  </si>
  <si>
    <t>mai/2021</t>
  </si>
  <si>
    <t>jun/2021</t>
  </si>
  <si>
    <t>jul/2021</t>
  </si>
  <si>
    <t>ago/2021</t>
  </si>
  <si>
    <t>set/2021</t>
  </si>
  <si>
    <t>out/2021</t>
  </si>
  <si>
    <t>nov/2021</t>
  </si>
  <si>
    <t>dez/2021</t>
  </si>
  <si>
    <t>jan/2022</t>
  </si>
  <si>
    <t>fev/2022</t>
  </si>
  <si>
    <t>mar/2022</t>
  </si>
  <si>
    <t>abr/2022</t>
  </si>
  <si>
    <t>mai/2022</t>
  </si>
  <si>
    <t>jun/2022</t>
  </si>
  <si>
    <t>13º/2015</t>
  </si>
  <si>
    <t>13º/2016</t>
  </si>
  <si>
    <t>13º/2017</t>
  </si>
  <si>
    <t>13º/2018</t>
  </si>
  <si>
    <t>13º/2019</t>
  </si>
  <si>
    <t>13º/2020</t>
  </si>
  <si>
    <t>13º/2021</t>
  </si>
  <si>
    <t>março de 2009 a maio de 2022</t>
  </si>
  <si>
    <t>Índices da Caderneta de Poupança, a contar da citação (ocorrida em agosto/2012).</t>
  </si>
  <si>
    <t>julho/2022</t>
  </si>
  <si>
    <t>PROCESSO nº 0025886-28.2012.8.10.0001</t>
  </si>
  <si>
    <t>jul/2022</t>
  </si>
  <si>
    <t>TOTAL</t>
  </si>
  <si>
    <t/>
  </si>
  <si>
    <t>ANA LUCIA CONCEICAO FARIAS</t>
  </si>
  <si>
    <t>437475</t>
  </si>
  <si>
    <t>064.145.753-72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</si>
</sst>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R$&quot;* #,##0.00_-;\-&quot;R$&quot;* #,##0.00_-;_-&quot;R$&quot;* &quot;-&quot;??_-;_-@_-"/>
    <numFmt numFmtId="164" formatCode="#,##0.00_ ;\-#,##0.00\ "/>
    <numFmt numFmtId="165" formatCode="\ "/>
    <numFmt numFmtId="166" formatCode="mmm/yyyy"/>
    <numFmt numFmtId="167" formatCode="0.00;\-0.00;&quot;-&quot;"/>
    <numFmt numFmtId="168" formatCode="0.00000000"/>
    <numFmt numFmtId="169" formatCode="0;\-0"/>
    <numFmt numFmtId="170" formatCode="0.00000"/>
    <numFmt numFmtId="171" formatCode="0.000000"/>
    <numFmt numFmtId="172" formatCode="0.000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Arial"/>
      <family val="2"/>
    </font>
    <font>
      <b/>
      <sz val="13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9.5"/>
      <color theme="1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bottom style="thin"/>
    </border>
    <border>
      <bottom style="thin">
        <color indexed="8"/>
      </bottom>
    </border>
    <border>
      <top style="medium"/>
    </border>
    <border>
      <top style="medium"/>
      <bottom style="medium"/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45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8" fillId="0" borderId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5" borderId="0" applyNumberFormat="0" applyBorder="0" applyAlignment="0" applyProtection="0"/>
    <xf numFmtId="0" fontId="22" fillId="17" borderId="32" applyNumberFormat="0" applyAlignment="0" applyProtection="0"/>
    <xf numFmtId="0" fontId="23" fillId="18" borderId="33" applyNumberFormat="0" applyAlignment="0" applyProtection="0"/>
    <xf numFmtId="0" fontId="24" fillId="0" borderId="34" applyNumberFormat="0" applyFill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22" borderId="0" applyNumberFormat="0" applyBorder="0" applyAlignment="0" applyProtection="0"/>
    <xf numFmtId="0" fontId="25" fillId="8" borderId="32" applyNumberFormat="0" applyAlignment="0" applyProtection="0"/>
    <xf numFmtId="0" fontId="26" fillId="4" borderId="0" applyNumberFormat="0" applyBorder="0" applyAlignment="0" applyProtection="0"/>
    <xf numFmtId="0" fontId="27" fillId="23" borderId="0" applyNumberFormat="0" applyBorder="0" applyAlignment="0" applyProtection="0"/>
    <xf numFmtId="0" fontId="18" fillId="24" borderId="35" applyNumberFormat="0" applyFont="0" applyAlignment="0" applyProtection="0"/>
    <xf numFmtId="0" fontId="28" fillId="17" borderId="36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7" applyNumberFormat="0" applyFill="0" applyAlignment="0" applyProtection="0"/>
    <xf numFmtId="0" fontId="33" fillId="0" borderId="38" applyNumberFormat="0" applyFill="0" applyAlignment="0" applyProtection="0"/>
    <xf numFmtId="0" fontId="34" fillId="0" borderId="39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40" applyNumberFormat="0" applyFill="0" applyAlignment="0" applyProtection="0"/>
  </cellStyleXfs>
  <cellXfs count="431"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0" fillId="0" borderId="0" xfId="0" applyNumberFormat="1" applyBorder="1"/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44" fontId="0" fillId="0" borderId="0" xfId="1" applyFont="1" applyBorder="1"/>
    <xf numFmtId="4" fontId="4" fillId="0" borderId="0" xfId="0" applyNumberFormat="1" applyFont="1" applyBorder="1"/>
    <xf numFmtId="0" fontId="4" fillId="0" borderId="0" xfId="0" applyFont="1" applyBorder="1"/>
    <xf numFmtId="44" fontId="4" fillId="0" borderId="0" xfId="1" applyFont="1" applyBorder="1"/>
    <xf numFmtId="0" fontId="5" fillId="0" borderId="21" xfId="0" applyFont="1" applyBorder="1" applyAlignment="1">
      <alignment horizontal="left" vertical="center"/>
    </xf>
    <xf numFmtId="4" fontId="0" fillId="0" borderId="21" xfId="0" applyNumberFormat="1" applyBorder="1"/>
    <xf numFmtId="0" fontId="0" fillId="0" borderId="21" xfId="0" applyBorder="1"/>
    <xf numFmtId="17" fontId="5" fillId="0" borderId="21" xfId="0" applyNumberFormat="1" applyFont="1" applyBorder="1" applyAlignment="1">
      <alignment horizontal="right"/>
    </xf>
    <xf numFmtId="49" fontId="5" fillId="0" borderId="21" xfId="0" applyNumberFormat="1" applyFont="1" applyBorder="1"/>
    <xf numFmtId="44" fontId="0" fillId="0" borderId="21" xfId="1" applyFont="1" applyBorder="1"/>
    <xf numFmtId="0" fontId="0" fillId="0" borderId="18" xfId="0" applyBorder="1" applyAlignment="1">
      <alignment horizontal="center" vertical="center"/>
    </xf>
    <xf numFmtId="4" fontId="0" fillId="0" borderId="18" xfId="0" applyNumberFormat="1" applyBorder="1"/>
    <xf numFmtId="0" fontId="0" fillId="0" borderId="18" xfId="0" applyBorder="1"/>
    <xf numFmtId="165" fontId="0" fillId="0" borderId="18" xfId="0" applyNumberFormat="1" applyBorder="1" applyAlignment="1">
      <alignment horizontal="center" vertical="center"/>
    </xf>
    <xf numFmtId="44" fontId="0" fillId="0" borderId="18" xfId="1" applyFont="1" applyBorder="1"/>
    <xf numFmtId="0" fontId="7" fillId="0" borderId="18" xfId="0" applyFont="1" applyBorder="1" applyAlignment="1">
      <alignment horizontal="center" vertical="center"/>
    </xf>
    <xf numFmtId="4" fontId="7" fillId="0" borderId="18" xfId="0" applyNumberFormat="1" applyFont="1" applyBorder="1"/>
    <xf numFmtId="0" fontId="4" fillId="0" borderId="18" xfId="0" applyFont="1" applyBorder="1"/>
    <xf numFmtId="4" fontId="4" fillId="0" borderId="18" xfId="0" applyNumberFormat="1" applyFont="1" applyBorder="1"/>
    <xf numFmtId="44" fontId="4" fillId="0" borderId="18" xfId="1" applyFont="1" applyBorder="1"/>
    <xf numFmtId="0" fontId="7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/>
    </xf>
    <xf numFmtId="44" fontId="4" fillId="2" borderId="25" xfId="1" applyFont="1" applyFill="1" applyBorder="1"/>
    <xf numFmtId="44" fontId="4" fillId="2" borderId="4" xfId="1" applyFont="1" applyFill="1" applyBorder="1"/>
    <xf numFmtId="44" fontId="4" fillId="2" borderId="16" xfId="1" applyFont="1" applyFill="1" applyBorder="1"/>
    <xf numFmtId="4" fontId="7" fillId="2" borderId="21" xfId="0" applyNumberFormat="1" applyFont="1" applyFill="1" applyBorder="1"/>
    <xf numFmtId="49" fontId="4" fillId="2" borderId="21" xfId="0" applyNumberFormat="1" applyFont="1" applyFill="1" applyBorder="1"/>
    <xf numFmtId="166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44" fontId="4" fillId="0" borderId="0" xfId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7" fontId="13" fillId="0" borderId="0" xfId="0" applyNumberFormat="1" applyFont="1" applyBorder="1" applyAlignment="1">
      <alignment horizontal="center" vertical="center"/>
    </xf>
    <xf numFmtId="44" fontId="13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4" fontId="1" fillId="0" borderId="0" xfId="0" applyNumberFormat="1" applyFont="1" applyAlignment="1"/>
    <xf numFmtId="4" fontId="1" fillId="0" borderId="0" xfId="0" applyNumberFormat="1" applyFont="1" applyAlignment="1">
      <alignment horizontal="right"/>
    </xf>
    <xf numFmtId="44" fontId="1" fillId="0" borderId="0" xfId="1" applyFont="1" applyAlignment="1">
      <alignment horizontal="left"/>
    </xf>
    <xf numFmtId="0" fontId="8" fillId="2" borderId="21" xfId="0" applyFont="1" applyFill="1" applyBorder="1" applyAlignment="1">
      <alignment horizontal="right"/>
    </xf>
    <xf numFmtId="17" fontId="10" fillId="2" borderId="21" xfId="0" applyNumberFormat="1" applyFont="1" applyFill="1" applyBorder="1" applyAlignment="1">
      <alignment horizontal="right"/>
    </xf>
    <xf numFmtId="4" fontId="17" fillId="2" borderId="21" xfId="0" applyNumberFormat="1" applyFont="1" applyFill="1" applyBorder="1" applyAlignment="1"/>
    <xf numFmtId="49" fontId="17" fillId="2" borderId="21" xfId="0" applyNumberFormat="1" applyFont="1" applyFill="1" applyBorder="1"/>
    <xf numFmtId="0" fontId="5" fillId="2" borderId="21" xfId="0" applyFont="1" applyFill="1" applyBorder="1"/>
    <xf numFmtId="49" fontId="5" fillId="2" borderId="21" xfId="0" applyNumberFormat="1" applyFont="1" applyFill="1" applyBorder="1" applyAlignment="1">
      <alignment horizontal="left"/>
    </xf>
    <xf numFmtId="4" fontId="1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/>
    <xf numFmtId="10" fontId="0" fillId="0" borderId="0" xfId="2" applyNumberFormat="1" applyFont="1"/>
    <xf numFmtId="172" fontId="0" fillId="0" borderId="0" xfId="0" applyNumberFormat="1"/>
    <xf numFmtId="0" fontId="36" fillId="2" borderId="26" xfId="0" applyFont="1" applyFill="1" applyBorder="1" applyAlignment="1">
      <alignment horizontal="center" vertical="center" wrapText="1"/>
    </xf>
    <xf numFmtId="4" fontId="36" fillId="2" borderId="26" xfId="0" applyNumberFormat="1" applyFont="1" applyFill="1" applyBorder="1" applyAlignment="1">
      <alignment horizontal="center" vertical="center" wrapText="1"/>
    </xf>
    <xf numFmtId="44" fontId="36" fillId="2" borderId="26" xfId="1" applyFont="1" applyFill="1" applyBorder="1" applyAlignment="1">
      <alignment horizontal="center" vertical="center" wrapText="1"/>
    </xf>
    <xf numFmtId="4" fontId="17" fillId="2" borderId="21" xfId="0" applyNumberFormat="1" applyFont="1" applyFill="1" applyBorder="1" applyAlignment="1">
      <alignment horizontal="left"/>
    </xf>
    <xf numFmtId="3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0" fontId="1" fillId="0" borderId="3" xfId="2" applyNumberFormat="1" applyFont="1" applyBorder="1" applyAlignment="1">
      <alignment horizontal="center" vertical="center"/>
    </xf>
    <xf numFmtId="170" fontId="14" fillId="0" borderId="0" xfId="0" applyNumberFormat="1" applyFont="1" applyAlignment="1">
      <alignment horizontal="center" vertical="center" wrapText="1"/>
    </xf>
    <xf numFmtId="171" fontId="1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4" fontId="8" fillId="2" borderId="21" xfId="0" applyNumberFormat="1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7" fillId="2" borderId="1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4" fontId="10" fillId="2" borderId="21" xfId="0" applyNumberFormat="1" applyFont="1" applyFill="1" applyBorder="1" applyAlignment="1">
      <alignment horizontal="left"/>
    </xf>
    <xf numFmtId="49" fontId="4" fillId="2" borderId="24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49" fontId="4" fillId="2" borderId="22" xfId="0" applyNumberFormat="1" applyFont="1" applyFill="1" applyBorder="1" applyAlignment="1">
      <alignment horizontal="left" vertical="center"/>
    </xf>
    <xf numFmtId="169" fontId="12" fillId="2" borderId="9" xfId="0" applyNumberFormat="1" applyFont="1" applyFill="1" applyBorder="1" applyAlignment="1">
      <alignment horizontal="left" vertical="center"/>
    </xf>
    <xf numFmtId="169" fontId="12" fillId="2" borderId="10" xfId="0" applyNumberFormat="1" applyFont="1" applyFill="1" applyBorder="1" applyAlignment="1">
      <alignment horizontal="left" vertical="center"/>
    </xf>
    <xf numFmtId="169" fontId="12" fillId="2" borderId="15" xfId="0" applyNumberFormat="1" applyFont="1" applyFill="1" applyBorder="1" applyAlignment="1">
      <alignment horizontal="left"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20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4" fontId="4" fillId="2" borderId="24" xfId="0" applyNumberFormat="1" applyFont="1" applyFill="1" applyBorder="1" applyAlignment="1">
      <alignment horizontal="left" indent="3"/>
    </xf>
    <xf numFmtId="4" fontId="4" fillId="2" borderId="23" xfId="0" applyNumberFormat="1" applyFont="1" applyFill="1" applyBorder="1" applyAlignment="1">
      <alignment horizontal="left" indent="3"/>
    </xf>
    <xf numFmtId="4" fontId="4" fillId="2" borderId="22" xfId="0" applyNumberFormat="1" applyFont="1" applyFill="1" applyBorder="1" applyAlignment="1">
      <alignment horizontal="left" indent="3"/>
    </xf>
    <xf numFmtId="4" fontId="4" fillId="2" borderId="11" xfId="0" applyNumberFormat="1" applyFont="1" applyFill="1" applyBorder="1" applyAlignment="1">
      <alignment horizontal="left" indent="3"/>
    </xf>
    <xf numFmtId="4" fontId="4" fillId="2" borderId="12" xfId="0" applyNumberFormat="1" applyFont="1" applyFill="1" applyBorder="1" applyAlignment="1">
      <alignment horizontal="left" indent="3"/>
    </xf>
    <xf numFmtId="4" fontId="4" fillId="2" borderId="13" xfId="0" applyNumberFormat="1" applyFont="1" applyFill="1" applyBorder="1" applyAlignment="1">
      <alignment horizontal="left" indent="3"/>
    </xf>
    <xf numFmtId="4" fontId="4" fillId="2" borderId="17" xfId="0" applyNumberFormat="1" applyFont="1" applyFill="1" applyBorder="1" applyAlignment="1">
      <alignment horizontal="left" indent="3"/>
    </xf>
    <xf numFmtId="4" fontId="4" fillId="2" borderId="18" xfId="0" applyNumberFormat="1" applyFont="1" applyFill="1" applyBorder="1" applyAlignment="1">
      <alignment horizontal="left" indent="3"/>
    </xf>
    <xf numFmtId="4" fontId="4" fillId="2" borderId="19" xfId="0" applyNumberFormat="1" applyFont="1" applyFill="1" applyBorder="1" applyAlignment="1">
      <alignment horizontal="left" indent="3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7" fillId="0" borderId="44" xfId="0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68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10" fontId="37" fillId="0" borderId="44" xfId="0" applyBorder="true" applyNumberFormat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44" fontId="37" fillId="0" borderId="44" xfId="0" applyNumberFormat="true" applyBorder="true" applyFont="true">
      <alignment horizontal="center" vertical="center"/>
    </xf>
    <xf numFmtId="0" fontId="38" fillId="0" borderId="48" xfId="0" applyFont="true" applyBorder="true">
      <alignment horizontal="center" vertical="center"/>
    </xf>
    <xf numFmtId="0" fontId="0" fillId="0" borderId="48" xfId="0" applyBorder="true"/>
    <xf numFmtId="44" fontId="38" fillId="0" borderId="48" xfId="0" applyFont="true" applyNumberFormat="true" applyBorder="true">
      <alignment horizontal="center" vertical="center"/>
    </xf>
    <xf numFmtId="0" fontId="0" fillId="0" borderId="48" xfId="0" applyBorder="true"/>
    <xf numFmtId="44" fontId="38" fillId="0" borderId="48" xfId="0" applyFont="true" applyNumberFormat="true" applyBorder="true">
      <alignment horizontal="center" vertical="center"/>
    </xf>
    <xf numFmtId="0" fontId="0" fillId="0" borderId="48" xfId="0" applyBorder="true"/>
    <xf numFmtId="44" fontId="38" fillId="0" borderId="48" xfId="0" applyFont="true" applyNumberFormat="true" applyBorder="true">
      <alignment horizontal="center" vertical="center"/>
    </xf>
    <xf numFmtId="44" fontId="38" fillId="0" borderId="48" xfId="0" applyFont="true" applyNumberFormat="true" applyBorder="true">
      <alignment horizontal="center" vertical="center"/>
    </xf>
  </cellXfs>
  <cellStyles count="45">
    <cellStyle name="20% - Ênfase1 2" xfId="4" xr:uid="{00000000-0005-0000-0000-00002F000000}"/>
    <cellStyle name="20% - Ênfase2 2" xfId="5" xr:uid="{00000000-0005-0000-0000-000030000000}"/>
    <cellStyle name="20% - Ênfase3 2" xfId="6" xr:uid="{00000000-0005-0000-0000-000031000000}"/>
    <cellStyle name="20% - Ênfase4 2" xfId="7" xr:uid="{00000000-0005-0000-0000-000032000000}"/>
    <cellStyle name="20% - Ênfase5 2" xfId="8" xr:uid="{00000000-0005-0000-0000-000033000000}"/>
    <cellStyle name="20% - Ênfase6 2" xfId="9" xr:uid="{00000000-0005-0000-0000-000034000000}"/>
    <cellStyle name="40% - Ênfase1 2" xfId="10" xr:uid="{00000000-0005-0000-0000-000035000000}"/>
    <cellStyle name="40% - Ênfase2 2" xfId="11" xr:uid="{00000000-0005-0000-0000-000036000000}"/>
    <cellStyle name="40% - Ênfase3 2" xfId="12" xr:uid="{00000000-0005-0000-0000-000037000000}"/>
    <cellStyle name="40% - Ênfase4 2" xfId="13" xr:uid="{00000000-0005-0000-0000-000038000000}"/>
    <cellStyle name="40% - Ênfase5 2" xfId="14" xr:uid="{00000000-0005-0000-0000-000039000000}"/>
    <cellStyle name="40% - Ênfase6 2" xfId="15" xr:uid="{00000000-0005-0000-0000-00003A000000}"/>
    <cellStyle name="60% - Ênfase1 2" xfId="16" xr:uid="{00000000-0005-0000-0000-00003B000000}"/>
    <cellStyle name="60% - Ênfase2 2" xfId="17" xr:uid="{00000000-0005-0000-0000-00003C000000}"/>
    <cellStyle name="60% - Ênfase3 2" xfId="18" xr:uid="{00000000-0005-0000-0000-00003D000000}"/>
    <cellStyle name="60% - Ênfase4 2" xfId="19" xr:uid="{00000000-0005-0000-0000-00003E000000}"/>
    <cellStyle name="60% - Ênfase5 2" xfId="20" xr:uid="{00000000-0005-0000-0000-00003F000000}"/>
    <cellStyle name="60% - Ênfase6 2" xfId="21" xr:uid="{00000000-0005-0000-0000-000040000000}"/>
    <cellStyle name="Bom 2" xfId="22" xr:uid="{00000000-0005-0000-0000-000041000000}"/>
    <cellStyle name="Cálculo 2" xfId="23" xr:uid="{00000000-0005-0000-0000-000042000000}"/>
    <cellStyle name="Célula de Verificação 2" xfId="24" xr:uid="{00000000-0005-0000-0000-000043000000}"/>
    <cellStyle name="Célula Vinculada 2" xfId="25" xr:uid="{00000000-0005-0000-0000-000044000000}"/>
    <cellStyle name="Ênfase1 2" xfId="26" xr:uid="{00000000-0005-0000-0000-000045000000}"/>
    <cellStyle name="Ênfase2 2" xfId="27" xr:uid="{00000000-0005-0000-0000-000046000000}"/>
    <cellStyle name="Ênfase3 2" xfId="28" xr:uid="{00000000-0005-0000-0000-000047000000}"/>
    <cellStyle name="Ênfase4 2" xfId="29" xr:uid="{00000000-0005-0000-0000-000048000000}"/>
    <cellStyle name="Ênfase5 2" xfId="30" xr:uid="{00000000-0005-0000-0000-000049000000}"/>
    <cellStyle name="Ênfase6 2" xfId="31" xr:uid="{00000000-0005-0000-0000-00004A000000}"/>
    <cellStyle name="Entrada 2" xfId="32" xr:uid="{00000000-0005-0000-0000-00004B000000}"/>
    <cellStyle name="Incorreto" xfId="33" xr:uid="{00000000-0005-0000-0000-00004C000000}"/>
    <cellStyle name="Moeda" xfId="1" builtinId="4"/>
    <cellStyle name="Neutra" xfId="34" xr:uid="{00000000-0005-0000-0000-00004D000000}"/>
    <cellStyle name="Normal" xfId="0" builtinId="0"/>
    <cellStyle name="Normal 2" xfId="3" xr:uid="{00000000-0005-0000-0000-00004E000000}"/>
    <cellStyle name="Nota 2" xfId="35" xr:uid="{00000000-0005-0000-0000-000050000000}"/>
    <cellStyle name="Porcentagem" xfId="2" builtinId="5"/>
    <cellStyle name="Saída 2" xfId="36" xr:uid="{00000000-0005-0000-0000-000051000000}"/>
    <cellStyle name="Texto de Aviso 2" xfId="37" xr:uid="{00000000-0005-0000-0000-000052000000}"/>
    <cellStyle name="Texto Explicativo 2" xfId="38" xr:uid="{00000000-0005-0000-0000-000053000000}"/>
    <cellStyle name="Título 1 2" xfId="40" xr:uid="{00000000-0005-0000-0000-000055000000}"/>
    <cellStyle name="Título 2 2" xfId="41" xr:uid="{00000000-0005-0000-0000-000056000000}"/>
    <cellStyle name="Título 3 2" xfId="42" xr:uid="{00000000-0005-0000-0000-000057000000}"/>
    <cellStyle name="Título 4 2" xfId="43" xr:uid="{00000000-0005-0000-0000-000058000000}"/>
    <cellStyle name="Título 5" xfId="39" xr:uid="{00000000-0005-0000-0000-000054000000}"/>
    <cellStyle name="Total 2" xfId="44" xr:uid="{00000000-0005-0000-0000-000059000000}"/>
  </cellStyles>
  <dxfs count="0"/>
  <tableStyles count="0" defaultTableStyle="TableStyleMedium2" defaultPivotStyle="Pivot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9"/>
  <sheetViews>
    <sheetView tabSelected="1" view="pageLayout" topLeftCell="A6" zoomScaleNormal="100" workbookViewId="0">
      <selection activeCell="I14" sqref="I14"/>
    </sheetView>
  </sheetViews>
  <sheetFormatPr defaultRowHeight="14.4" x14ac:dyDescent="0.3"/>
  <cols>
    <col min="1" max="1" customWidth="true" style="6" width="14.109375" collapsed="false"/>
    <col min="2" max="2" customWidth="true" width="13.33203125" collapsed="false"/>
    <col min="3" max="3" customWidth="true" width="10.6640625" collapsed="false"/>
    <col min="5" max="5" customWidth="true" width="4.44140625" collapsed="false"/>
    <col min="6" max="6" customWidth="true" width="16.0" collapsed="false"/>
    <col min="7" max="7" customWidth="true" hidden="true" width="4.0" collapsed="false"/>
    <col min="8" max="8" customWidth="true" hidden="true" width="6.6640625" collapsed="false"/>
    <col min="9" max="9" customWidth="true" width="12.88671875" collapsed="false"/>
    <col min="10" max="10" customWidth="true" style="6" width="18.33203125" collapsed="false"/>
    <col min="11" max="11" customWidth="true" width="20.44140625" collapsed="false"/>
  </cols>
  <sheetData>
    <row r="2" spans="1:11" ht="19.8" x14ac:dyDescent="0.4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1" ht="15" thickBot="1" x14ac:dyDescent="0.35"/>
    <row r="4" spans="1:11" ht="15" thickBot="1" x14ac:dyDescent="0.35">
      <c r="A4" s="100" t="s">
        <v>27</v>
      </c>
      <c r="B4" s="100"/>
      <c r="C4" s="71" t="s">
        <v>278</v>
      </c>
      <c r="D4" s="71"/>
      <c r="E4" s="71"/>
      <c r="F4" s="71"/>
      <c r="G4" s="71" t="s">
        <v>23</v>
      </c>
      <c r="H4" s="71"/>
      <c r="I4" s="71"/>
      <c r="J4" s="67" t="s">
        <v>20</v>
      </c>
      <c r="K4" s="72" t="s">
        <v>280</v>
      </c>
    </row>
    <row r="5" spans="1:11" s="6" customFormat="1" ht="15" thickBot="1" x14ac:dyDescent="0.35">
      <c r="A5" s="23"/>
      <c r="B5" s="24"/>
      <c r="C5" s="25"/>
      <c r="D5" s="24"/>
      <c r="E5" s="26"/>
      <c r="F5" s="27"/>
      <c r="G5" s="28"/>
      <c r="H5" s="31"/>
      <c r="I5" s="31"/>
      <c r="J5" s="31"/>
      <c r="K5" s="31"/>
    </row>
    <row r="6" spans="1:11" s="6" customFormat="1" ht="15" customHeight="1" x14ac:dyDescent="0.3">
      <c r="A6" s="101" t="s">
        <v>8</v>
      </c>
      <c r="B6" s="105" t="s">
        <v>279</v>
      </c>
      <c r="C6" s="106"/>
      <c r="D6" s="106"/>
      <c r="E6" s="106"/>
      <c r="F6" s="106"/>
      <c r="G6" s="106"/>
      <c r="H6" s="106"/>
      <c r="I6" s="106"/>
      <c r="J6" s="106"/>
      <c r="K6" s="107"/>
    </row>
    <row r="7" spans="1:11" s="6" customFormat="1" ht="15" customHeight="1" x14ac:dyDescent="0.3">
      <c r="A7" s="102"/>
      <c r="B7" s="108"/>
      <c r="C7" s="109"/>
      <c r="D7" s="109"/>
      <c r="E7" s="109"/>
      <c r="F7" s="109"/>
      <c r="G7" s="109"/>
      <c r="H7" s="109"/>
      <c r="I7" s="109"/>
      <c r="J7" s="109"/>
      <c r="K7" s="110"/>
    </row>
    <row r="8" spans="1:11" ht="6.75" customHeight="1" x14ac:dyDescent="0.3">
      <c r="A8" s="102" t="s">
        <v>7</v>
      </c>
      <c r="B8" s="111" t="s">
        <v>33</v>
      </c>
      <c r="C8" s="112"/>
      <c r="D8" s="112"/>
      <c r="E8" s="112"/>
      <c r="F8" s="112"/>
      <c r="G8" s="112"/>
      <c r="H8" s="112"/>
      <c r="I8" s="112"/>
      <c r="J8" s="112"/>
      <c r="K8" s="113"/>
    </row>
    <row r="9" spans="1:11" s="75" customFormat="1" ht="15.75" customHeight="1" x14ac:dyDescent="0.3">
      <c r="A9" s="103"/>
      <c r="B9" s="114"/>
      <c r="C9" s="115"/>
      <c r="D9" s="115"/>
      <c r="E9" s="115"/>
      <c r="F9" s="115"/>
      <c r="G9" s="115"/>
      <c r="H9" s="115"/>
      <c r="I9" s="115"/>
      <c r="J9" s="115"/>
      <c r="K9" s="116"/>
    </row>
    <row r="10" spans="1:11" ht="8.25" customHeight="1" thickBot="1" x14ac:dyDescent="0.35">
      <c r="A10" s="104"/>
      <c r="B10" s="117"/>
      <c r="C10" s="118"/>
      <c r="D10" s="118"/>
      <c r="E10" s="118"/>
      <c r="F10" s="118"/>
      <c r="G10" s="118"/>
      <c r="H10" s="118"/>
      <c r="I10" s="118"/>
      <c r="J10" s="118"/>
      <c r="K10" s="119"/>
    </row>
    <row r="11" spans="1:11" s="6" customFormat="1" x14ac:dyDescent="0.3"/>
    <row r="12" spans="1:11" ht="33.75" customHeight="1" x14ac:dyDescent="0.3">
      <c r="A12" s="89" t="s">
        <v>13</v>
      </c>
      <c r="B12" s="89" t="s">
        <v>38</v>
      </c>
      <c r="C12" s="90" t="s">
        <v>1</v>
      </c>
      <c r="D12" s="91"/>
      <c r="E12" s="91"/>
      <c r="F12" s="91"/>
      <c r="G12" s="91"/>
      <c r="H12" s="92"/>
      <c r="I12" s="99" t="s">
        <v>28</v>
      </c>
      <c r="J12" s="89" t="s">
        <v>3</v>
      </c>
      <c r="K12" s="89"/>
    </row>
    <row r="13" spans="1:11" s="6" customFormat="1" ht="53.25" customHeight="1" x14ac:dyDescent="0.3">
      <c r="A13" s="89"/>
      <c r="B13" s="89"/>
      <c r="C13" s="93"/>
      <c r="D13" s="94"/>
      <c r="E13" s="94"/>
      <c r="F13" s="94"/>
      <c r="G13" s="94"/>
      <c r="H13" s="95"/>
      <c r="I13" s="99"/>
      <c r="J13" s="74" t="s">
        <v>29</v>
      </c>
      <c r="K13" s="74" t="s">
        <v>34</v>
      </c>
    </row>
    <row r="14" spans="1:11" ht="66" customHeight="1" x14ac:dyDescent="0.3">
      <c r="A14" s="73">
        <f>'Resumo - I'!B8</f>
        <v>0</v>
      </c>
      <c r="B14" s="82">
        <f>'Resumo - I'!B7</f>
        <v>0</v>
      </c>
      <c r="C14" s="96">
        <f>'Resumo - I'!B6</f>
        <v>0</v>
      </c>
      <c r="D14" s="97"/>
      <c r="E14" s="97"/>
      <c r="F14" s="97"/>
      <c r="G14" s="97"/>
      <c r="H14" s="98"/>
      <c r="I14" s="63">
        <f>'Resumo - I'!$H$21</f>
        <v>0</v>
      </c>
      <c r="J14" s="63">
        <f>'Resumo - I'!$H$22</f>
        <v>0</v>
      </c>
      <c r="K14" s="63">
        <f>'Resumo - I'!$H$20</f>
        <v>0</v>
      </c>
    </row>
    <row r="15" spans="1:11" s="6" customFormat="1" x14ac:dyDescent="0.3">
      <c r="B15"/>
      <c r="C15"/>
      <c r="D15"/>
      <c r="E15"/>
      <c r="F15"/>
      <c r="G15"/>
      <c r="H15"/>
      <c r="I15"/>
      <c r="K15"/>
    </row>
    <row r="16" spans="1:11" x14ac:dyDescent="0.3">
      <c r="C16" s="7"/>
      <c r="D16" s="7"/>
      <c r="E16" s="7"/>
      <c r="F16" s="11"/>
      <c r="G16" s="7"/>
      <c r="H16" s="7"/>
      <c r="I16" s="64"/>
      <c r="J16" s="65" t="str">
        <f>_xlfn.CONCAT("TOTAL DA CONDENAÇÃO EM ",UPPER(K$4),":")</f>
        <v>TOTAL DA CONDENAÇÃO EM JULHO/2022:</v>
      </c>
      <c r="K16" s="66">
        <f>SUM(I14:K14)</f>
        <v>0</v>
      </c>
    </row>
    <row r="17" spans="2:11" x14ac:dyDescent="0.3">
      <c r="B17" s="6"/>
      <c r="C17" s="7"/>
      <c r="D17" s="7"/>
      <c r="E17" s="7"/>
      <c r="F17" s="8"/>
      <c r="G17" s="7"/>
      <c r="H17" s="7"/>
      <c r="I17" s="9"/>
      <c r="J17" s="14"/>
      <c r="K17" s="9"/>
    </row>
    <row r="18" spans="2:11" x14ac:dyDescent="0.3">
      <c r="B18" s="6"/>
      <c r="C18" s="7"/>
      <c r="D18" s="7"/>
      <c r="E18" s="7"/>
      <c r="F18" s="8"/>
      <c r="G18" s="7"/>
      <c r="H18" s="7"/>
      <c r="I18" s="9"/>
      <c r="J18" s="14"/>
      <c r="K18" s="9"/>
    </row>
    <row r="19" spans="2:11" s="6" customFormat="1" x14ac:dyDescent="0.3">
      <c r="C19" s="7"/>
      <c r="D19" s="7"/>
      <c r="E19" s="7"/>
      <c r="F19" s="8"/>
      <c r="G19" s="7"/>
      <c r="H19" s="7"/>
      <c r="I19" s="9"/>
      <c r="J19" s="14"/>
      <c r="K19" s="9"/>
    </row>
  </sheetData>
  <mergeCells count="12">
    <mergeCell ref="A2:K2"/>
    <mergeCell ref="A12:A13"/>
    <mergeCell ref="B12:B13"/>
    <mergeCell ref="C12:H13"/>
    <mergeCell ref="C14:H14"/>
    <mergeCell ref="I12:I13"/>
    <mergeCell ref="J12:K12"/>
    <mergeCell ref="A4:B4"/>
    <mergeCell ref="A6:A7"/>
    <mergeCell ref="A8:A10"/>
    <mergeCell ref="B6:K7"/>
    <mergeCell ref="B8:K10"/>
  </mergeCells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Header xml:space="preserve">&amp;L&amp;"-,Negrito"Proc. Nº 
0025886-28.2012.8.10.0001
</oddHeader>
    <oddFooter>&amp;C&amp;P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8"/>
  <sheetViews>
    <sheetView view="pageLayout" topLeftCell="A16" zoomScale="110" zoomScaleNormal="140" zoomScalePageLayoutView="110" workbookViewId="0">
      <selection activeCell="C25" sqref="C25"/>
    </sheetView>
  </sheetViews>
  <sheetFormatPr defaultRowHeight="14.4" x14ac:dyDescent="0.3"/>
  <cols>
    <col min="1" max="1" customWidth="true" style="58" width="10.5546875" collapsed="false"/>
    <col min="2" max="2" customWidth="true" style="20" width="12.33203125" collapsed="false"/>
    <col min="3" max="3" customWidth="true" style="20" width="12.6640625" collapsed="false"/>
    <col min="4" max="4" customWidth="true" style="21" width="10.5546875" collapsed="false"/>
    <col min="5" max="5" customWidth="true" style="20" width="12.109375" collapsed="false"/>
    <col min="6" max="6" customWidth="true" style="21" width="8.44140625" collapsed="false"/>
    <col min="7" max="7" customWidth="true" style="20" width="10.5546875" collapsed="false"/>
    <col min="8" max="8" customWidth="true" style="22" width="12.88671875" collapsed="false"/>
    <col min="9" max="9" style="5" width="9.109375" collapsed="false"/>
  </cols>
  <sheetData>
    <row r="1" spans="1:10" ht="17.399999999999999" x14ac:dyDescent="0.35">
      <c r="A1" s="120" t="s">
        <v>281</v>
      </c>
      <c r="B1" s="120"/>
      <c r="C1" s="120"/>
      <c r="D1" s="120"/>
      <c r="E1" s="120"/>
      <c r="F1" s="120"/>
      <c r="G1" s="120"/>
      <c r="H1" s="120"/>
      <c r="I1"/>
    </row>
    <row r="2" spans="1:10" s="6" customFormat="1" ht="17.399999999999999" x14ac:dyDescent="0.35">
      <c r="A2" s="62"/>
      <c r="B2" s="61"/>
      <c r="C2" s="61"/>
      <c r="D2" s="61"/>
      <c r="E2" s="61"/>
      <c r="F2" s="61"/>
      <c r="G2" s="61"/>
      <c r="H2" s="61"/>
    </row>
    <row r="3" spans="1:10" ht="17.399999999999999" x14ac:dyDescent="0.35">
      <c r="A3" s="124" t="s">
        <v>19</v>
      </c>
      <c r="B3" s="124"/>
      <c r="C3" s="124"/>
      <c r="D3" s="124"/>
      <c r="E3" s="124"/>
      <c r="F3" s="124"/>
      <c r="G3" s="124"/>
      <c r="H3" s="124"/>
      <c r="I3" s="2"/>
      <c r="J3" s="2"/>
    </row>
    <row r="4" spans="1:10" x14ac:dyDescent="0.3">
      <c r="A4" s="18"/>
      <c r="B4" s="10"/>
      <c r="C4" s="10"/>
      <c r="D4" s="5"/>
      <c r="E4" s="10"/>
      <c r="F4" s="5"/>
      <c r="G4" s="60"/>
      <c r="H4" s="19"/>
      <c r="I4"/>
    </row>
    <row r="5" spans="1:10" ht="15" thickBot="1" x14ac:dyDescent="0.35">
      <c r="A5" s="29"/>
      <c r="B5" s="30"/>
      <c r="C5" s="30"/>
      <c r="D5" s="31"/>
      <c r="E5" s="30"/>
      <c r="F5" s="31"/>
      <c r="G5" s="32">
        <f ca="1">'Índices Poupança'!$D$2</f>
        <v>0.55809000000000009</v>
      </c>
      <c r="H5" s="33"/>
      <c r="I5"/>
    </row>
    <row r="6" spans="1:10" x14ac:dyDescent="0.3">
      <c r="A6" s="42" t="s">
        <v>12</v>
      </c>
      <c r="B6" s="128" t="s">
        <v>285</v>
      </c>
      <c r="C6" s="129"/>
      <c r="D6" s="129"/>
      <c r="E6" s="129"/>
      <c r="F6" s="129"/>
      <c r="G6" s="129"/>
      <c r="H6" s="130"/>
      <c r="I6"/>
    </row>
    <row r="7" spans="1:10" x14ac:dyDescent="0.3">
      <c r="A7" s="43" t="s">
        <v>39</v>
      </c>
      <c r="B7" s="131" t="s">
        <v>286</v>
      </c>
      <c r="C7" s="132"/>
      <c r="D7" s="132"/>
      <c r="E7" s="132"/>
      <c r="F7" s="132"/>
      <c r="G7" s="132"/>
      <c r="H7" s="133"/>
      <c r="I7"/>
    </row>
    <row r="8" spans="1:10" ht="15" thickBot="1" x14ac:dyDescent="0.35">
      <c r="A8" s="44" t="s">
        <v>14</v>
      </c>
      <c r="B8" s="134" t="s">
        <v>287</v>
      </c>
      <c r="C8" s="135"/>
      <c r="D8" s="135"/>
      <c r="E8" s="135"/>
      <c r="F8" s="135"/>
      <c r="G8" s="135"/>
      <c r="H8" s="136"/>
      <c r="I8"/>
    </row>
    <row r="9" spans="1:10" s="6" customFormat="1" ht="15" thickBot="1" x14ac:dyDescent="0.35">
      <c r="A9" s="34"/>
      <c r="B9" s="35"/>
      <c r="C9" s="35"/>
      <c r="D9" s="36"/>
      <c r="E9" s="37"/>
      <c r="F9" s="36"/>
      <c r="G9" s="37"/>
      <c r="H9" s="38"/>
    </row>
    <row r="10" spans="1:10" ht="15.75" customHeight="1" thickBot="1" x14ac:dyDescent="0.35">
      <c r="A10" s="127" t="s">
        <v>27</v>
      </c>
      <c r="B10" s="127"/>
      <c r="C10" s="81" t="str">
        <f>'Resumo Geral'!C4</f>
        <v>março de 2009 a maio de 2022</v>
      </c>
      <c r="D10" s="69"/>
      <c r="E10" s="48"/>
      <c r="F10" s="49"/>
      <c r="G10" s="68" t="s">
        <v>20</v>
      </c>
      <c r="H10" s="70" t="str">
        <f>'Resumo Geral'!K4</f>
        <v>julho/2022</v>
      </c>
      <c r="I10"/>
    </row>
    <row r="11" spans="1:10" ht="15" thickBot="1" x14ac:dyDescent="0.35">
      <c r="A11" s="23"/>
      <c r="B11" s="24"/>
      <c r="C11" s="24"/>
      <c r="D11" s="25"/>
      <c r="E11" s="24"/>
      <c r="F11" s="26"/>
      <c r="G11" s="27"/>
      <c r="H11" s="28"/>
      <c r="I11" s="17"/>
      <c r="J11" s="15"/>
    </row>
    <row r="12" spans="1:10" x14ac:dyDescent="0.3">
      <c r="A12" s="123" t="s">
        <v>8</v>
      </c>
      <c r="B12" s="125" t="str">
        <f>'Resumo Geral'!B6</f>
        <v>Índices da Caderneta de Poupança, a contar da citação (ocorrida em agosto/2012).</v>
      </c>
      <c r="C12" s="125"/>
      <c r="D12" s="125"/>
      <c r="E12" s="125"/>
      <c r="F12" s="125"/>
      <c r="G12" s="125"/>
      <c r="H12" s="125"/>
      <c r="I12" s="17"/>
      <c r="J12" s="16"/>
    </row>
    <row r="13" spans="1:10" x14ac:dyDescent="0.3">
      <c r="A13" s="121"/>
      <c r="B13" s="126"/>
      <c r="C13" s="126"/>
      <c r="D13" s="126"/>
      <c r="E13" s="126"/>
      <c r="F13" s="126"/>
      <c r="G13" s="126"/>
      <c r="H13" s="126"/>
      <c r="I13" s="1"/>
      <c r="J13" s="1"/>
    </row>
    <row r="14" spans="1:10" x14ac:dyDescent="0.3">
      <c r="A14" s="121" t="s">
        <v>7</v>
      </c>
      <c r="B14" s="137" t="str">
        <f>'Resumo Geral'!B8</f>
        <v>IPCA (Índice Nacional de Preços ao Consumidor Amplo), a partir da data de vencimento da parcela remuneratória devida.</v>
      </c>
      <c r="C14" s="138"/>
      <c r="D14" s="139"/>
      <c r="E14" s="139"/>
      <c r="F14" s="139"/>
      <c r="G14" s="139"/>
      <c r="H14" s="140"/>
      <c r="J14" s="5"/>
    </row>
    <row r="15" spans="1:10" ht="27" customHeight="1" thickBot="1" x14ac:dyDescent="0.35">
      <c r="A15" s="122"/>
      <c r="B15" s="141"/>
      <c r="C15" s="142"/>
      <c r="D15" s="142"/>
      <c r="E15" s="142"/>
      <c r="F15" s="142"/>
      <c r="G15" s="142"/>
      <c r="H15" s="143"/>
      <c r="J15" s="5"/>
    </row>
    <row r="16" spans="1:10" s="6" customFormat="1" ht="15" thickBot="1" x14ac:dyDescent="0.35">
      <c r="A16" s="39"/>
      <c r="B16" s="40"/>
      <c r="C16" s="40"/>
      <c r="D16" s="40"/>
      <c r="E16" s="40"/>
      <c r="F16" s="40"/>
      <c r="G16" s="40"/>
      <c r="H16" s="40"/>
      <c r="I16" s="5"/>
      <c r="J16" s="5"/>
    </row>
    <row r="17" spans="1:9" x14ac:dyDescent="0.3">
      <c r="A17" s="144" t="s">
        <v>22</v>
      </c>
      <c r="B17" s="145"/>
      <c r="C17" s="150" t="s">
        <v>30</v>
      </c>
      <c r="D17" s="151"/>
      <c r="E17" s="151"/>
      <c r="F17" s="151"/>
      <c r="G17" s="152"/>
      <c r="H17" s="45">
        <f>E59</f>
      </c>
      <c r="I17"/>
    </row>
    <row r="18" spans="1:9" x14ac:dyDescent="0.3">
      <c r="A18" s="146"/>
      <c r="B18" s="147"/>
      <c r="C18" s="153" t="s">
        <v>15</v>
      </c>
      <c r="D18" s="154"/>
      <c r="E18" s="154"/>
      <c r="F18" s="154"/>
      <c r="G18" s="155"/>
      <c r="H18" s="46">
        <f>G59</f>
      </c>
      <c r="I18"/>
    </row>
    <row r="19" spans="1:9" x14ac:dyDescent="0.3">
      <c r="A19" s="146"/>
      <c r="B19" s="147"/>
      <c r="C19" s="153" t="s">
        <v>16</v>
      </c>
      <c r="D19" s="154"/>
      <c r="E19" s="154"/>
      <c r="F19" s="154"/>
      <c r="G19" s="155"/>
      <c r="H19" s="46">
        <f>H59</f>
      </c>
      <c r="I19"/>
    </row>
    <row r="20" spans="1:9" x14ac:dyDescent="0.3">
      <c r="A20" s="146"/>
      <c r="B20" s="147"/>
      <c r="C20" s="153" t="s">
        <v>31</v>
      </c>
      <c r="D20" s="154"/>
      <c r="E20" s="154"/>
      <c r="F20" s="154"/>
      <c r="G20" s="155"/>
      <c r="H20" s="46">
        <f>H19*0.18</f>
        <v>0</v>
      </c>
      <c r="I20"/>
    </row>
    <row r="21" spans="1:9" x14ac:dyDescent="0.3">
      <c r="A21" s="146"/>
      <c r="B21" s="147"/>
      <c r="C21" s="153" t="s">
        <v>17</v>
      </c>
      <c r="D21" s="154"/>
      <c r="E21" s="154"/>
      <c r="F21" s="154"/>
      <c r="G21" s="155"/>
      <c r="H21" s="46">
        <f>H19-H20</f>
        <v>0</v>
      </c>
      <c r="I21"/>
    </row>
    <row r="22" spans="1:9" x14ac:dyDescent="0.3">
      <c r="A22" s="146"/>
      <c r="B22" s="147"/>
      <c r="C22" s="153" t="s">
        <v>32</v>
      </c>
      <c r="D22" s="154"/>
      <c r="E22" s="154"/>
      <c r="F22" s="154"/>
      <c r="G22" s="155"/>
      <c r="H22" s="46">
        <f>H19*10%</f>
        <v>0</v>
      </c>
      <c r="I22"/>
    </row>
    <row r="23" spans="1:9" ht="15" thickBot="1" x14ac:dyDescent="0.35">
      <c r="A23" s="148"/>
      <c r="B23" s="149"/>
      <c r="C23" s="156" t="s">
        <v>18</v>
      </c>
      <c r="D23" s="157"/>
      <c r="E23" s="157"/>
      <c r="F23" s="157"/>
      <c r="G23" s="158"/>
      <c r="H23" s="47">
        <f>SUM(H20:H22)</f>
        <v>0</v>
      </c>
      <c r="I23"/>
    </row>
    <row r="24" spans="1:9" ht="15" thickBot="1" x14ac:dyDescent="0.35">
      <c r="A24" s="41"/>
      <c r="B24" s="24"/>
      <c r="C24" s="24"/>
      <c r="D24" s="25"/>
      <c r="E24" s="24"/>
      <c r="F24" s="25"/>
      <c r="G24" s="24"/>
      <c r="H24" s="28"/>
      <c r="I24"/>
    </row>
    <row r="25" spans="1:9" ht="25.8" thickBot="1" x14ac:dyDescent="0.35">
      <c r="A25" s="78" t="s">
        <v>4</v>
      </c>
      <c r="B25" s="79" t="s">
        <v>36</v>
      </c>
      <c r="C25" s="79" t="s">
        <v>37</v>
      </c>
      <c r="D25" s="78" t="s">
        <v>5</v>
      </c>
      <c r="E25" s="79" t="s">
        <v>6</v>
      </c>
      <c r="F25" s="78" t="s">
        <v>9</v>
      </c>
      <c r="G25" s="79" t="s">
        <v>2</v>
      </c>
      <c r="H25" s="80" t="s">
        <v>21</v>
      </c>
      <c r="I25"/>
    </row>
    <row r="26" spans="1:9" x14ac:dyDescent="0.3">
      <c r="A26" s="159" t="s">
        <v>79</v>
      </c>
      <c r="B26" s="160" t="n">
        <v>275.55</v>
      </c>
      <c r="C26" s="161">
        <f>B26*6.1%</f>
      </c>
      <c r="D26" s="162">
        <f>VLOOKUP(A26,'Índices Atualização'!A:B,2,FALSE)</f>
      </c>
      <c r="E26" s="163">
        <f>C26*D26</f>
      </c>
      <c r="F26" s="164">
        <f>$G$5</f>
      </c>
      <c r="G26" s="165">
        <f>E26*F26</f>
      </c>
      <c r="H26" s="166">
        <f>E26+G26</f>
      </c>
    </row>
    <row r="27" spans="1:9" x14ac:dyDescent="0.3">
      <c r="A27" s="167" t="s">
        <v>80</v>
      </c>
      <c r="B27" s="168" t="n">
        <v>275.55</v>
      </c>
      <c r="C27" s="169">
        <f>B27*6.1%</f>
      </c>
      <c r="D27" s="170">
        <f>VLOOKUP(A27,'Índices Atualização'!A:B,2,FALSE)</f>
      </c>
      <c r="E27" s="171">
        <f>C27*D27</f>
      </c>
      <c r="F27" s="172">
        <f>$G$5</f>
      </c>
      <c r="G27" s="173">
        <f>E27*F27</f>
      </c>
      <c r="H27" s="174">
        <f>E27+G27</f>
      </c>
    </row>
    <row r="28" spans="1:9" x14ac:dyDescent="0.3">
      <c r="A28" s="175" t="s">
        <v>81</v>
      </c>
      <c r="B28" s="176" t="n">
        <v>275.55</v>
      </c>
      <c r="C28" s="177">
        <f>B28*6.1%</f>
      </c>
      <c r="D28" s="178">
        <f>VLOOKUP(A28,'Índices Atualização'!A:B,2,FALSE)</f>
      </c>
      <c r="E28" s="179">
        <f>C28*D28</f>
      </c>
      <c r="F28" s="180">
        <f>$G$5</f>
      </c>
      <c r="G28" s="181">
        <f>E28*F28</f>
      </c>
      <c r="H28" s="182">
        <f>E28+G28</f>
      </c>
    </row>
    <row r="29" spans="1:9" x14ac:dyDescent="0.3">
      <c r="A29" s="183" t="s">
        <v>82</v>
      </c>
      <c r="B29" s="184" t="n">
        <v>275.55</v>
      </c>
      <c r="C29" s="185">
        <f>B29*6.1%</f>
      </c>
      <c r="D29" s="186">
        <f>VLOOKUP(A29,'Índices Atualização'!A:B,2,FALSE)</f>
      </c>
      <c r="E29" s="187">
        <f>C29*D29</f>
      </c>
      <c r="F29" s="188">
        <f>$G$5</f>
      </c>
      <c r="G29" s="189">
        <f>E29*F29</f>
      </c>
      <c r="H29" s="190">
        <f>E29+G29</f>
      </c>
    </row>
    <row r="30" spans="1:9" x14ac:dyDescent="0.3">
      <c r="A30" s="191" t="s">
        <v>83</v>
      </c>
      <c r="B30" s="192" t="n">
        <v>275.55</v>
      </c>
      <c r="C30" s="193">
        <f>B30*6.1%</f>
      </c>
      <c r="D30" s="194">
        <f>VLOOKUP(A30,'Índices Atualização'!A:B,2,FALSE)</f>
      </c>
      <c r="E30" s="195">
        <f>C30*D30</f>
      </c>
      <c r="F30" s="196">
        <f>$G$5</f>
      </c>
      <c r="G30" s="197">
        <f>E30*F30</f>
      </c>
      <c r="H30" s="198">
        <f>E30+G30</f>
      </c>
    </row>
    <row r="31" spans="1:9" x14ac:dyDescent="0.3">
      <c r="A31" s="199" t="s">
        <v>84</v>
      </c>
      <c r="B31" s="200" t="n">
        <v>275.55</v>
      </c>
      <c r="C31" s="201">
        <f>B31*6.1%</f>
      </c>
      <c r="D31" s="202">
        <f>VLOOKUP(A31,'Índices Atualização'!A:B,2,FALSE)</f>
      </c>
      <c r="E31" s="203">
        <f>C31*D31</f>
      </c>
      <c r="F31" s="204">
        <f>$G$5</f>
      </c>
      <c r="G31" s="205">
        <f>E31*F31</f>
      </c>
      <c r="H31" s="206">
        <f>E31+G31</f>
      </c>
    </row>
    <row r="32" spans="1:9" x14ac:dyDescent="0.3">
      <c r="A32" s="207" t="s">
        <v>40</v>
      </c>
      <c r="B32" s="208" t="n">
        <v>0.0</v>
      </c>
      <c r="C32" s="209">
        <f>B32*6.1%</f>
      </c>
      <c r="D32" s="210">
        <f>VLOOKUP(A32,'Índices Atualização'!A:B,2,FALSE)</f>
      </c>
      <c r="E32" s="211">
        <f>C32*D32</f>
      </c>
      <c r="F32" s="212">
        <f>$G$5</f>
      </c>
      <c r="G32" s="213">
        <f>E32*F32</f>
      </c>
      <c r="H32" s="214">
        <f>E32+G32</f>
      </c>
    </row>
    <row r="33" spans="1:8" x14ac:dyDescent="0.3">
      <c r="A33" s="215" t="s">
        <v>85</v>
      </c>
      <c r="B33" s="216" t="n">
        <v>275.55</v>
      </c>
      <c r="C33" s="217">
        <f>B33*6.1%</f>
      </c>
      <c r="D33" s="218">
        <f>VLOOKUP(A33,'Índices Atualização'!A:B,2,FALSE)</f>
      </c>
      <c r="E33" s="219">
        <f>C33*D33</f>
      </c>
      <c r="F33" s="220">
        <f>$G$5</f>
      </c>
      <c r="G33" s="221">
        <f>E33*F33</f>
      </c>
      <c r="H33" s="222">
        <f>E33+G33</f>
      </c>
    </row>
    <row r="34" spans="1:8" x14ac:dyDescent="0.3">
      <c r="A34" s="223" t="s">
        <v>86</v>
      </c>
      <c r="B34" s="224" t="n">
        <v>275.55</v>
      </c>
      <c r="C34" s="225">
        <f>B34*6.1%</f>
      </c>
      <c r="D34" s="226">
        <f>VLOOKUP(A34,'Índices Atualização'!A:B,2,FALSE)</f>
      </c>
      <c r="E34" s="227">
        <f>C34*D34</f>
      </c>
      <c r="F34" s="228">
        <f>$G$5</f>
      </c>
      <c r="G34" s="229">
        <f>E34*F34</f>
      </c>
      <c r="H34" s="230">
        <f>E34+G34</f>
      </c>
    </row>
    <row r="35" spans="1:8" x14ac:dyDescent="0.3">
      <c r="A35" s="231" t="s">
        <v>87</v>
      </c>
      <c r="B35" s="232" t="n">
        <v>275.55</v>
      </c>
      <c r="C35" s="233">
        <f>B35*6.1%</f>
      </c>
      <c r="D35" s="234">
        <f>VLOOKUP(A35,'Índices Atualização'!A:B,2,FALSE)</f>
      </c>
      <c r="E35" s="235">
        <f>C35*D35</f>
      </c>
      <c r="F35" s="236">
        <f>$G$5</f>
      </c>
      <c r="G35" s="237">
        <f>E35*F35</f>
      </c>
      <c r="H35" s="238">
        <f>E35+G35</f>
      </c>
    </row>
    <row r="36" spans="1:8" x14ac:dyDescent="0.3">
      <c r="A36" s="239" t="s">
        <v>88</v>
      </c>
      <c r="B36" s="240" t="n">
        <v>275.55</v>
      </c>
      <c r="C36" s="241">
        <f>B36*6.1%</f>
      </c>
      <c r="D36" s="242">
        <f>VLOOKUP(A36,'Índices Atualização'!A:B,2,FALSE)</f>
      </c>
      <c r="E36" s="243">
        <f>C36*D36</f>
      </c>
      <c r="F36" s="244">
        <f>$G$5</f>
      </c>
      <c r="G36" s="245">
        <f>E36*F36</f>
      </c>
      <c r="H36" s="246">
        <f>E36+G36</f>
      </c>
    </row>
    <row r="37" spans="1:8" x14ac:dyDescent="0.3">
      <c r="A37" s="247" t="s">
        <v>89</v>
      </c>
      <c r="B37" s="248" t="n">
        <v>275.55</v>
      </c>
      <c r="C37" s="249">
        <f>B37*6.1%</f>
      </c>
      <c r="D37" s="250">
        <f>VLOOKUP(A37,'Índices Atualização'!A:B,2,FALSE)</f>
      </c>
      <c r="E37" s="251">
        <f>C37*D37</f>
      </c>
      <c r="F37" s="252">
        <f>$G$5</f>
      </c>
      <c r="G37" s="253">
        <f>E37*F37</f>
      </c>
      <c r="H37" s="254">
        <f>E37+G37</f>
      </c>
    </row>
    <row r="38" spans="1:8" x14ac:dyDescent="0.3">
      <c r="A38" s="255" t="s">
        <v>90</v>
      </c>
      <c r="B38" s="256" t="n">
        <v>275.55</v>
      </c>
      <c r="C38" s="257">
        <f>B38*6.1%</f>
      </c>
      <c r="D38" s="258">
        <f>VLOOKUP(A38,'Índices Atualização'!A:B,2,FALSE)</f>
      </c>
      <c r="E38" s="259">
        <f>C38*D38</f>
      </c>
      <c r="F38" s="260">
        <f>$G$5</f>
      </c>
      <c r="G38" s="261">
        <f>E38*F38</f>
      </c>
      <c r="H38" s="262">
        <f>E38+G38</f>
      </c>
    </row>
    <row r="39" spans="1:8" x14ac:dyDescent="0.3">
      <c r="A39" s="263" t="s">
        <v>91</v>
      </c>
      <c r="B39" s="264" t="n">
        <v>275.55</v>
      </c>
      <c r="C39" s="265">
        <f>B39*6.1%</f>
      </c>
      <c r="D39" s="266">
        <f>VLOOKUP(A39,'Índices Atualização'!A:B,2,FALSE)</f>
      </c>
      <c r="E39" s="267">
        <f>C39*D39</f>
      </c>
      <c r="F39" s="268">
        <f>$G$5</f>
      </c>
      <c r="G39" s="269">
        <f>E39*F39</f>
      </c>
      <c r="H39" s="270">
        <f>E39+G39</f>
      </c>
    </row>
    <row r="40" spans="1:8" x14ac:dyDescent="0.3">
      <c r="A40" s="271" t="s">
        <v>92</v>
      </c>
      <c r="B40" s="272" t="n">
        <v>275.55</v>
      </c>
      <c r="C40" s="273">
        <f>B40*6.1%</f>
      </c>
      <c r="D40" s="274">
        <f>VLOOKUP(A40,'Índices Atualização'!A:B,2,FALSE)</f>
      </c>
      <c r="E40" s="275">
        <f>C40*D40</f>
      </c>
      <c r="F40" s="276">
        <f>$G$5</f>
      </c>
      <c r="G40" s="277">
        <f>E40*F40</f>
      </c>
      <c r="H40" s="278">
        <f>E40+G40</f>
      </c>
    </row>
    <row r="41" spans="1:8" x14ac:dyDescent="0.3">
      <c r="A41" s="279" t="s">
        <v>93</v>
      </c>
      <c r="B41" s="280" t="n">
        <v>275.55</v>
      </c>
      <c r="C41" s="281">
        <f>B41*6.1%</f>
      </c>
      <c r="D41" s="282">
        <f>VLOOKUP(A41,'Índices Atualização'!A:B,2,FALSE)</f>
      </c>
      <c r="E41" s="283">
        <f>C41*D41</f>
      </c>
      <c r="F41" s="284">
        <f>$G$5</f>
      </c>
      <c r="G41" s="285">
        <f>E41*F41</f>
      </c>
      <c r="H41" s="286">
        <f>E41+G41</f>
      </c>
    </row>
    <row r="42" spans="1:8" x14ac:dyDescent="0.3">
      <c r="A42" s="287" t="s">
        <v>94</v>
      </c>
      <c r="B42" s="288" t="n">
        <v>275.55</v>
      </c>
      <c r="C42" s="289">
        <f>B42*6.1%</f>
      </c>
      <c r="D42" s="290">
        <f>VLOOKUP(A42,'Índices Atualização'!A:B,2,FALSE)</f>
      </c>
      <c r="E42" s="291">
        <f>C42*D42</f>
      </c>
      <c r="F42" s="292">
        <f>$G$5</f>
      </c>
      <c r="G42" s="293">
        <f>E42*F42</f>
      </c>
      <c r="H42" s="294">
        <f>E42+G42</f>
      </c>
    </row>
    <row r="43" spans="1:8" x14ac:dyDescent="0.3">
      <c r="A43" s="295" t="s">
        <v>95</v>
      </c>
      <c r="B43" s="296" t="n">
        <v>275.55</v>
      </c>
      <c r="C43" s="297">
        <f>B43*6.1%</f>
      </c>
      <c r="D43" s="298">
        <f>VLOOKUP(A43,'Índices Atualização'!A:B,2,FALSE)</f>
      </c>
      <c r="E43" s="299">
        <f>C43*D43</f>
      </c>
      <c r="F43" s="300">
        <f>$G$5</f>
      </c>
      <c r="G43" s="301">
        <f>E43*F43</f>
      </c>
      <c r="H43" s="302">
        <f>E43+G43</f>
      </c>
    </row>
    <row r="44" spans="1:8" x14ac:dyDescent="0.3">
      <c r="A44" s="303" t="s">
        <v>96</v>
      </c>
      <c r="B44" s="304" t="n">
        <v>275.55</v>
      </c>
      <c r="C44" s="305">
        <f>B44*6.1%</f>
      </c>
      <c r="D44" s="306">
        <f>VLOOKUP(A44,'Índices Atualização'!A:B,2,FALSE)</f>
      </c>
      <c r="E44" s="307">
        <f>C44*D44</f>
      </c>
      <c r="F44" s="308">
        <f>$G$5</f>
      </c>
      <c r="G44" s="309">
        <f>E44*F44</f>
      </c>
      <c r="H44" s="310">
        <f>E44+G44</f>
      </c>
    </row>
    <row r="45" spans="1:8" x14ac:dyDescent="0.3">
      <c r="A45" s="311" t="s">
        <v>41</v>
      </c>
      <c r="B45" s="312" t="n">
        <v>0.0</v>
      </c>
      <c r="C45" s="313">
        <f>B45*6.1%</f>
      </c>
      <c r="D45" s="314">
        <f>VLOOKUP(A45,'Índices Atualização'!A:B,2,FALSE)</f>
      </c>
      <c r="E45" s="315">
        <f>C45*D45</f>
      </c>
      <c r="F45" s="316">
        <f>$G$5</f>
      </c>
      <c r="G45" s="317">
        <f>E45*F45</f>
      </c>
      <c r="H45" s="318">
        <f>E45+G45</f>
      </c>
    </row>
    <row r="46" spans="1:8" x14ac:dyDescent="0.3">
      <c r="A46" s="319" t="s">
        <v>97</v>
      </c>
      <c r="B46" s="320" t="n">
        <v>275.55</v>
      </c>
      <c r="C46" s="321">
        <f>B46*6.1%</f>
      </c>
      <c r="D46" s="322">
        <f>VLOOKUP(A46,'Índices Atualização'!A:B,2,FALSE)</f>
      </c>
      <c r="E46" s="323">
        <f>C46*D46</f>
      </c>
      <c r="F46" s="324">
        <f>$G$5</f>
      </c>
      <c r="G46" s="325">
        <f>E46*F46</f>
      </c>
      <c r="H46" s="326">
        <f>E46+G46</f>
      </c>
    </row>
    <row r="47" spans="1:8" x14ac:dyDescent="0.3">
      <c r="A47" s="327" t="s">
        <v>98</v>
      </c>
      <c r="B47" s="328" t="n">
        <v>275.55</v>
      </c>
      <c r="C47" s="329">
        <f>B47*6.1%</f>
      </c>
      <c r="D47" s="330">
        <f>VLOOKUP(A47,'Índices Atualização'!A:B,2,FALSE)</f>
      </c>
      <c r="E47" s="331">
        <f>C47*D47</f>
      </c>
      <c r="F47" s="332">
        <f>$G$5</f>
      </c>
      <c r="G47" s="333">
        <f>E47*F47</f>
      </c>
      <c r="H47" s="334">
        <f>E47+G47</f>
      </c>
    </row>
    <row r="48" spans="1:8" x14ac:dyDescent="0.3">
      <c r="A48" s="335" t="s">
        <v>99</v>
      </c>
      <c r="B48" s="336" t="n">
        <v>275.55</v>
      </c>
      <c r="C48" s="337">
        <f>B48*6.1%</f>
      </c>
      <c r="D48" s="338">
        <f>VLOOKUP(A48,'Índices Atualização'!A:B,2,FALSE)</f>
      </c>
      <c r="E48" s="339">
        <f>C48*D48</f>
      </c>
      <c r="F48" s="340">
        <f>$G$5</f>
      </c>
      <c r="G48" s="341">
        <f>E48*F48</f>
      </c>
      <c r="H48" s="342">
        <f>E48+G48</f>
      </c>
    </row>
    <row r="49" spans="1:8" x14ac:dyDescent="0.3">
      <c r="A49" s="343" t="s">
        <v>100</v>
      </c>
      <c r="B49" s="344" t="n">
        <v>275.55</v>
      </c>
      <c r="C49" s="345">
        <f>B49*6.1%</f>
      </c>
      <c r="D49" s="346">
        <f>VLOOKUP(A49,'Índices Atualização'!A:B,2,FALSE)</f>
      </c>
      <c r="E49" s="347">
        <f>C49*D49</f>
      </c>
      <c r="F49" s="348">
        <f>$G$5</f>
      </c>
      <c r="G49" s="349">
        <f>E49*F49</f>
      </c>
      <c r="H49" s="350">
        <f>E49+G49</f>
      </c>
    </row>
    <row r="50" spans="1:8" x14ac:dyDescent="0.3">
      <c r="A50" s="351" t="s">
        <v>101</v>
      </c>
      <c r="B50" s="352" t="n">
        <v>275.55</v>
      </c>
      <c r="C50" s="353">
        <f>B50*6.1%</f>
      </c>
      <c r="D50" s="354">
        <f>VLOOKUP(A50,'Índices Atualização'!A:B,2,FALSE)</f>
      </c>
      <c r="E50" s="355">
        <f>C50*D50</f>
      </c>
      <c r="F50" s="356">
        <f>$G$5</f>
      </c>
      <c r="G50" s="357">
        <f>E50*F50</f>
      </c>
      <c r="H50" s="358">
        <f>E50+G50</f>
      </c>
    </row>
    <row r="51" spans="1:8" x14ac:dyDescent="0.3">
      <c r="A51" s="359" t="s">
        <v>102</v>
      </c>
      <c r="B51" s="360" t="n">
        <v>884.51</v>
      </c>
      <c r="C51" s="361">
        <f>B51*6.1%</f>
      </c>
      <c r="D51" s="362">
        <f>VLOOKUP(A51,'Índices Atualização'!A:B,2,FALSE)</f>
      </c>
      <c r="E51" s="363">
        <f>C51*D51</f>
      </c>
      <c r="F51" s="364">
        <f>$G$5</f>
      </c>
      <c r="G51" s="365">
        <f>E51*F51</f>
      </c>
      <c r="H51" s="366">
        <f>E51+G51</f>
      </c>
    </row>
    <row r="52" spans="1:8" x14ac:dyDescent="0.3">
      <c r="A52" s="367" t="s">
        <v>103</v>
      </c>
      <c r="B52" s="368" t="n">
        <v>427.79</v>
      </c>
      <c r="C52" s="369">
        <f>B52*6.1%</f>
      </c>
      <c r="D52" s="370">
        <f>VLOOKUP(A52,'Índices Atualização'!A:B,2,FALSE)</f>
      </c>
      <c r="E52" s="371">
        <f>C52*D52</f>
      </c>
      <c r="F52" s="372">
        <f>$G$5</f>
      </c>
      <c r="G52" s="373">
        <f>E52*F52</f>
      </c>
      <c r="H52" s="374">
        <f>E52+G52</f>
      </c>
    </row>
    <row r="53" spans="1:8" x14ac:dyDescent="0.3">
      <c r="A53" s="375" t="s">
        <v>104</v>
      </c>
      <c r="B53" s="376" t="n">
        <v>427.79</v>
      </c>
      <c r="C53" s="377">
        <f>B53*6.1%</f>
      </c>
      <c r="D53" s="378">
        <f>VLOOKUP(A53,'Índices Atualização'!A:B,2,FALSE)</f>
      </c>
      <c r="E53" s="379">
        <f>C53*D53</f>
      </c>
      <c r="F53" s="380">
        <f>$G$5</f>
      </c>
      <c r="G53" s="381">
        <f>E53*F53</f>
      </c>
      <c r="H53" s="382">
        <f>E53+G53</f>
      </c>
    </row>
    <row r="54" spans="1:8" x14ac:dyDescent="0.3">
      <c r="A54" s="383" t="s">
        <v>105</v>
      </c>
      <c r="B54" s="384" t="n">
        <v>427.79</v>
      </c>
      <c r="C54" s="385">
        <f>B54*6.1%</f>
      </c>
      <c r="D54" s="386">
        <f>VLOOKUP(A54,'Índices Atualização'!A:B,2,FALSE)</f>
      </c>
      <c r="E54" s="387">
        <f>C54*D54</f>
      </c>
      <c r="F54" s="388">
        <f>$G$5</f>
      </c>
      <c r="G54" s="389">
        <f>E54*F54</f>
      </c>
      <c r="H54" s="390">
        <f>E54+G54</f>
      </c>
    </row>
    <row r="55" spans="1:8" x14ac:dyDescent="0.3">
      <c r="A55" s="391" t="s">
        <v>106</v>
      </c>
      <c r="B55" s="392" t="n">
        <v>427.79</v>
      </c>
      <c r="C55" s="393">
        <f>B55*6.1%</f>
      </c>
      <c r="D55" s="394">
        <f>VLOOKUP(A55,'Índices Atualização'!A:B,2,FALSE)</f>
      </c>
      <c r="E55" s="395">
        <f>C55*D55</f>
      </c>
      <c r="F55" s="396">
        <f>$G$5</f>
      </c>
      <c r="G55" s="397">
        <f>E55*F55</f>
      </c>
      <c r="H55" s="398">
        <f>E55+G55</f>
      </c>
    </row>
    <row r="56" spans="1:8" x14ac:dyDescent="0.3">
      <c r="A56" s="399" t="s">
        <v>107</v>
      </c>
      <c r="B56" s="400" t="n">
        <v>427.79</v>
      </c>
      <c r="C56" s="401">
        <f>B56*6.1%</f>
      </c>
      <c r="D56" s="402">
        <f>VLOOKUP(A56,'Índices Atualização'!A:B,2,FALSE)</f>
      </c>
      <c r="E56" s="403">
        <f>C56*D56</f>
      </c>
      <c r="F56" s="404">
        <f>$G$5</f>
      </c>
      <c r="G56" s="405">
        <f>E56*F56</f>
      </c>
      <c r="H56" s="406">
        <f>E56+G56</f>
      </c>
    </row>
    <row r="57" spans="1:8" x14ac:dyDescent="0.3">
      <c r="A57" s="407" t="s">
        <v>108</v>
      </c>
      <c r="B57" s="408" t="n">
        <v>427.79</v>
      </c>
      <c r="C57" s="409">
        <f>B57*6.1%</f>
      </c>
      <c r="D57" s="410">
        <f>VLOOKUP(A57,'Índices Atualização'!A:B,2,FALSE)</f>
      </c>
      <c r="E57" s="411">
        <f>C57*D57</f>
      </c>
      <c r="F57" s="412">
        <f>$G$5</f>
      </c>
      <c r="G57" s="413">
        <f>E57*F57</f>
      </c>
      <c r="H57" s="414">
        <f>E57+G57</f>
      </c>
    </row>
    <row r="58" spans="1:8" x14ac:dyDescent="0.3">
      <c r="A58" s="415" t="s">
        <v>42</v>
      </c>
      <c r="B58" s="416" t="n">
        <v>0.0</v>
      </c>
      <c r="C58" s="417">
        <f>B58*6.1%</f>
      </c>
      <c r="D58" s="418">
        <f>VLOOKUP(A58,'Índices Atualização'!A:B,2,FALSE)</f>
      </c>
      <c r="E58" s="419">
        <f>C58*D58</f>
      </c>
      <c r="F58" s="420">
        <f>$G$5</f>
      </c>
      <c r="G58" s="421">
        <f>E58*F58</f>
      </c>
      <c r="H58" s="422">
        <f>E58+G58</f>
      </c>
    </row>
    <row r="59" spans="1:8" x14ac:dyDescent="0.3">
      <c r="A59" s="423" t="s">
        <v>283</v>
      </c>
      <c r="B59" s="424" t="s">
        <v>284</v>
      </c>
      <c r="C59" s="425">
        <f>SUM(C23:C58)</f>
      </c>
      <c r="D59" s="426" t="s">
        <v>284</v>
      </c>
      <c r="E59" s="427">
        <f>SUM(E26:E58)</f>
      </c>
      <c r="F59" s="428" t="s">
        <v>284</v>
      </c>
      <c r="G59" s="429">
        <f>SUM(G26:G58)</f>
      </c>
      <c r="H59" s="430">
        <f>SUM(H26:H58)</f>
      </c>
    </row>
    <row r="60" spans="1:8" x14ac:dyDescent="0.3">
      <c r="A60" s="50"/>
      <c r="B60" s="51"/>
      <c r="C60" s="51"/>
      <c r="D60" s="52"/>
      <c r="E60" s="51"/>
      <c r="F60" s="53"/>
      <c r="G60" s="51"/>
      <c r="H60" s="54"/>
    </row>
    <row r="61" spans="1:8" x14ac:dyDescent="0.3">
      <c r="A61" s="50"/>
      <c r="B61" s="51"/>
      <c r="C61" s="51"/>
      <c r="D61" s="52"/>
      <c r="E61" s="51"/>
      <c r="F61" s="53"/>
      <c r="G61" s="51"/>
      <c r="H61" s="54"/>
    </row>
    <row r="62" spans="1:8" x14ac:dyDescent="0.3">
      <c r="A62" s="50"/>
      <c r="B62" s="51"/>
      <c r="C62" s="51"/>
      <c r="D62" s="52"/>
      <c r="E62" s="51"/>
      <c r="F62" s="53"/>
      <c r="G62" s="51"/>
      <c r="H62" s="54"/>
    </row>
    <row r="63" spans="1:8" x14ac:dyDescent="0.3">
      <c r="A63" s="50"/>
      <c r="B63" s="51"/>
      <c r="C63" s="51"/>
      <c r="D63" s="52"/>
      <c r="E63" s="51"/>
      <c r="F63" s="53"/>
      <c r="G63" s="51"/>
      <c r="H63" s="54"/>
    </row>
    <row r="64" spans="1:8" x14ac:dyDescent="0.3">
      <c r="A64" s="50"/>
      <c r="B64" s="51"/>
      <c r="C64" s="51"/>
      <c r="D64" s="52"/>
      <c r="E64" s="51"/>
      <c r="F64" s="53"/>
      <c r="G64" s="51"/>
      <c r="H64" s="54"/>
    </row>
    <row r="65" spans="1:8" x14ac:dyDescent="0.3">
      <c r="A65" s="50"/>
      <c r="B65" s="51"/>
      <c r="C65" s="51"/>
      <c r="D65" s="52"/>
      <c r="E65" s="51"/>
      <c r="F65" s="53"/>
      <c r="G65" s="51"/>
      <c r="H65" s="54"/>
    </row>
    <row r="66" spans="1:8" x14ac:dyDescent="0.3">
      <c r="A66" s="50"/>
      <c r="B66" s="51"/>
      <c r="C66" s="51"/>
      <c r="D66" s="52"/>
      <c r="E66" s="51"/>
      <c r="F66" s="53"/>
      <c r="G66" s="51"/>
      <c r="H66" s="54"/>
    </row>
    <row r="67" spans="1:8" x14ac:dyDescent="0.3">
      <c r="A67" s="50"/>
      <c r="B67" s="51"/>
      <c r="C67" s="51"/>
      <c r="D67" s="52"/>
      <c r="E67" s="51"/>
      <c r="F67" s="53"/>
      <c r="G67" s="51"/>
      <c r="H67" s="54"/>
    </row>
    <row r="68" spans="1:8" x14ac:dyDescent="0.3">
      <c r="A68" s="50"/>
      <c r="B68" s="51"/>
      <c r="C68" s="51"/>
      <c r="D68" s="52"/>
      <c r="E68" s="51"/>
      <c r="F68" s="53"/>
      <c r="G68" s="51"/>
      <c r="H68" s="54"/>
    </row>
    <row r="69" spans="1:8" x14ac:dyDescent="0.3">
      <c r="A69" s="50"/>
      <c r="B69" s="51"/>
      <c r="C69" s="51"/>
      <c r="D69" s="52"/>
      <c r="E69" s="51"/>
      <c r="F69" s="53"/>
      <c r="G69" s="51"/>
      <c r="H69" s="54"/>
    </row>
    <row r="70" spans="1:8" x14ac:dyDescent="0.3">
      <c r="A70" s="50"/>
      <c r="B70" s="51"/>
      <c r="C70" s="51"/>
      <c r="D70" s="52"/>
      <c r="E70" s="51"/>
      <c r="F70" s="53"/>
      <c r="G70" s="51"/>
      <c r="H70" s="54"/>
    </row>
    <row r="71" spans="1:8" x14ac:dyDescent="0.3">
      <c r="A71" s="50"/>
      <c r="B71" s="51"/>
      <c r="C71" s="51"/>
      <c r="D71" s="52"/>
      <c r="E71" s="51"/>
      <c r="F71" s="53"/>
      <c r="G71" s="51"/>
      <c r="H71" s="54"/>
    </row>
    <row r="72" spans="1:8" x14ac:dyDescent="0.3">
      <c r="A72" s="50"/>
      <c r="B72" s="51"/>
      <c r="C72" s="51"/>
      <c r="D72" s="52"/>
      <c r="E72" s="51"/>
      <c r="F72" s="53"/>
      <c r="G72" s="51"/>
      <c r="H72" s="54"/>
    </row>
    <row r="73" spans="1:8" x14ac:dyDescent="0.3">
      <c r="A73" s="50"/>
      <c r="B73" s="51"/>
      <c r="C73" s="51"/>
      <c r="D73" s="52"/>
      <c r="E73" s="51"/>
      <c r="F73" s="53"/>
      <c r="G73" s="51"/>
      <c r="H73" s="54"/>
    </row>
    <row r="74" spans="1:8" x14ac:dyDescent="0.3">
      <c r="A74" s="50"/>
      <c r="B74" s="51"/>
      <c r="C74" s="51"/>
      <c r="D74" s="52"/>
      <c r="E74" s="51"/>
      <c r="F74" s="53"/>
      <c r="G74" s="51"/>
      <c r="H74" s="54"/>
    </row>
    <row r="75" spans="1:8" x14ac:dyDescent="0.3">
      <c r="A75" s="50"/>
      <c r="B75" s="51"/>
      <c r="C75" s="51"/>
      <c r="D75" s="52"/>
      <c r="E75" s="51"/>
      <c r="F75" s="53"/>
      <c r="G75" s="51"/>
      <c r="H75" s="54"/>
    </row>
    <row r="76" spans="1:8" x14ac:dyDescent="0.3">
      <c r="A76" s="50"/>
      <c r="B76" s="51"/>
      <c r="C76" s="51"/>
      <c r="D76" s="52"/>
      <c r="E76" s="51"/>
      <c r="F76" s="53"/>
      <c r="G76" s="51"/>
      <c r="H76" s="54"/>
    </row>
    <row r="77" spans="1:8" x14ac:dyDescent="0.3">
      <c r="A77" s="50"/>
      <c r="B77" s="51"/>
      <c r="C77" s="51"/>
      <c r="D77" s="52"/>
      <c r="E77" s="51"/>
      <c r="F77" s="53"/>
      <c r="G77" s="51"/>
      <c r="H77" s="54"/>
    </row>
    <row r="78" spans="1:8" x14ac:dyDescent="0.3">
      <c r="A78" s="50"/>
      <c r="B78" s="51"/>
      <c r="C78" s="51"/>
      <c r="D78" s="52"/>
      <c r="E78" s="51"/>
      <c r="F78" s="53"/>
      <c r="G78" s="51"/>
      <c r="H78" s="54"/>
    </row>
    <row r="79" spans="1:8" x14ac:dyDescent="0.3">
      <c r="A79" s="50"/>
      <c r="B79" s="51"/>
      <c r="C79" s="51"/>
      <c r="D79" s="52"/>
      <c r="E79" s="51"/>
      <c r="F79" s="53"/>
      <c r="G79" s="51"/>
      <c r="H79" s="54"/>
    </row>
    <row r="80" spans="1:8" x14ac:dyDescent="0.3">
      <c r="A80" s="50"/>
      <c r="B80" s="51"/>
      <c r="C80" s="51"/>
      <c r="D80" s="52"/>
      <c r="E80" s="51"/>
      <c r="F80" s="53"/>
      <c r="G80" s="51"/>
      <c r="H80" s="54"/>
    </row>
    <row r="81" spans="1:8" x14ac:dyDescent="0.3">
      <c r="A81" s="50"/>
      <c r="B81" s="51"/>
      <c r="C81" s="51"/>
      <c r="D81" s="52"/>
      <c r="E81" s="51"/>
      <c r="F81" s="53"/>
      <c r="G81" s="51"/>
      <c r="H81" s="54"/>
    </row>
    <row r="82" spans="1:8" x14ac:dyDescent="0.3">
      <c r="A82" s="50"/>
      <c r="B82" s="51"/>
      <c r="C82" s="51"/>
      <c r="D82" s="52"/>
      <c r="E82" s="51"/>
      <c r="F82" s="53"/>
      <c r="G82" s="51"/>
      <c r="H82" s="54"/>
    </row>
    <row r="83" spans="1:8" x14ac:dyDescent="0.3">
      <c r="A83" s="50"/>
      <c r="B83" s="51"/>
      <c r="C83" s="51"/>
      <c r="D83" s="52"/>
      <c r="E83" s="51"/>
      <c r="F83" s="53"/>
      <c r="G83" s="51"/>
      <c r="H83" s="54"/>
    </row>
    <row r="84" spans="1:8" x14ac:dyDescent="0.3">
      <c r="A84" s="50"/>
      <c r="B84" s="51"/>
      <c r="C84" s="51"/>
      <c r="D84" s="52"/>
      <c r="E84" s="51"/>
      <c r="F84" s="53"/>
      <c r="G84" s="51"/>
      <c r="H84" s="54"/>
    </row>
    <row r="85" spans="1:8" x14ac:dyDescent="0.3">
      <c r="A85" s="50"/>
      <c r="B85" s="51"/>
      <c r="C85" s="51"/>
      <c r="D85" s="52"/>
      <c r="E85" s="51"/>
      <c r="F85" s="53"/>
      <c r="G85" s="51"/>
      <c r="H85" s="54"/>
    </row>
    <row r="86" spans="1:8" x14ac:dyDescent="0.3">
      <c r="A86" s="50"/>
      <c r="B86" s="51"/>
      <c r="C86" s="51"/>
      <c r="D86" s="52"/>
      <c r="E86" s="51"/>
      <c r="F86" s="53"/>
      <c r="G86" s="51"/>
      <c r="H86" s="54"/>
    </row>
    <row r="87" spans="1:8" x14ac:dyDescent="0.3">
      <c r="A87" s="50"/>
      <c r="B87" s="51"/>
      <c r="C87" s="51"/>
      <c r="D87" s="52"/>
      <c r="E87" s="51"/>
      <c r="F87" s="53"/>
      <c r="G87" s="51"/>
      <c r="H87" s="54"/>
    </row>
    <row r="88" spans="1:8" x14ac:dyDescent="0.3">
      <c r="A88" s="50"/>
      <c r="B88" s="51"/>
      <c r="C88" s="51"/>
      <c r="D88" s="52"/>
      <c r="E88" s="51"/>
      <c r="F88" s="53"/>
      <c r="G88" s="51"/>
      <c r="H88" s="54"/>
    </row>
    <row r="89" spans="1:8" x14ac:dyDescent="0.3">
      <c r="A89" s="50"/>
      <c r="B89" s="51"/>
      <c r="C89" s="51"/>
      <c r="D89" s="52"/>
      <c r="E89" s="51"/>
      <c r="F89" s="53"/>
      <c r="G89" s="51"/>
      <c r="H89" s="54"/>
    </row>
    <row r="90" spans="1:8" x14ac:dyDescent="0.3">
      <c r="A90" s="50"/>
      <c r="B90" s="51"/>
      <c r="C90" s="51"/>
      <c r="D90" s="52"/>
      <c r="E90" s="51"/>
      <c r="F90" s="53"/>
      <c r="G90" s="51"/>
      <c r="H90" s="54"/>
    </row>
    <row r="91" spans="1:8" x14ac:dyDescent="0.3">
      <c r="A91" s="50"/>
      <c r="B91" s="51"/>
      <c r="C91" s="51"/>
      <c r="D91" s="52"/>
      <c r="E91" s="51"/>
      <c r="F91" s="53"/>
      <c r="G91" s="51"/>
      <c r="H91" s="54"/>
    </row>
    <row r="92" spans="1:8" x14ac:dyDescent="0.3">
      <c r="A92" s="50"/>
      <c r="B92" s="51"/>
      <c r="C92" s="51"/>
      <c r="D92" s="52"/>
      <c r="E92" s="51"/>
      <c r="F92" s="53"/>
      <c r="G92" s="51"/>
      <c r="H92" s="54"/>
    </row>
    <row r="93" spans="1:8" x14ac:dyDescent="0.3">
      <c r="A93" s="50"/>
      <c r="B93" s="51"/>
      <c r="C93" s="51"/>
      <c r="D93" s="52"/>
      <c r="E93" s="51"/>
      <c r="F93" s="53"/>
      <c r="G93" s="51"/>
      <c r="H93" s="54"/>
    </row>
    <row r="94" spans="1:8" x14ac:dyDescent="0.3">
      <c r="A94" s="50"/>
      <c r="B94" s="51"/>
      <c r="C94" s="51"/>
      <c r="D94" s="52"/>
      <c r="E94" s="51"/>
      <c r="F94" s="53"/>
      <c r="G94" s="51"/>
      <c r="H94" s="54"/>
    </row>
    <row r="95" spans="1:8" x14ac:dyDescent="0.3">
      <c r="A95" s="50"/>
      <c r="B95" s="51"/>
      <c r="C95" s="51"/>
      <c r="D95" s="52"/>
      <c r="E95" s="51"/>
      <c r="F95" s="53"/>
      <c r="G95" s="51"/>
      <c r="H95" s="54"/>
    </row>
    <row r="96" spans="1:8" x14ac:dyDescent="0.3">
      <c r="A96" s="50"/>
      <c r="B96" s="51"/>
      <c r="C96" s="51"/>
      <c r="D96" s="52"/>
      <c r="E96" s="51"/>
      <c r="F96" s="53"/>
      <c r="G96" s="51"/>
      <c r="H96" s="54"/>
    </row>
    <row r="97" spans="1:8" x14ac:dyDescent="0.3">
      <c r="A97" s="50"/>
      <c r="B97" s="51"/>
      <c r="C97" s="51"/>
      <c r="D97" s="52"/>
      <c r="E97" s="51"/>
      <c r="F97" s="53"/>
      <c r="G97" s="51"/>
      <c r="H97" s="54"/>
    </row>
    <row r="98" spans="1:8" x14ac:dyDescent="0.3">
      <c r="A98" s="50"/>
      <c r="B98" s="51"/>
      <c r="C98" s="51"/>
      <c r="D98" s="52"/>
      <c r="E98" s="51"/>
      <c r="F98" s="53"/>
      <c r="G98" s="51"/>
      <c r="H98" s="54"/>
    </row>
    <row r="99" spans="1:8" x14ac:dyDescent="0.3">
      <c r="A99" s="50"/>
      <c r="B99" s="51"/>
      <c r="C99" s="51"/>
      <c r="D99" s="52"/>
      <c r="E99" s="51"/>
      <c r="F99" s="53"/>
      <c r="G99" s="51"/>
      <c r="H99" s="54"/>
    </row>
    <row r="100" spans="1:8" x14ac:dyDescent="0.3">
      <c r="A100" s="50"/>
      <c r="B100" s="51"/>
      <c r="C100" s="51"/>
      <c r="D100" s="52"/>
      <c r="E100" s="51"/>
      <c r="F100" s="53"/>
      <c r="G100" s="51"/>
      <c r="H100" s="54"/>
    </row>
    <row r="101" spans="1:8" x14ac:dyDescent="0.3">
      <c r="A101" s="50"/>
      <c r="B101" s="51"/>
      <c r="C101" s="51"/>
      <c r="D101" s="52"/>
      <c r="E101" s="51"/>
      <c r="F101" s="53"/>
      <c r="G101" s="51"/>
      <c r="H101" s="54"/>
    </row>
    <row r="102" spans="1:8" x14ac:dyDescent="0.3">
      <c r="A102" s="50"/>
      <c r="B102" s="51"/>
      <c r="C102" s="51"/>
      <c r="D102" s="52"/>
      <c r="E102" s="51"/>
      <c r="F102" s="53"/>
      <c r="G102" s="51"/>
      <c r="H102" s="54"/>
    </row>
    <row r="103" spans="1:8" x14ac:dyDescent="0.3">
      <c r="A103" s="50"/>
      <c r="B103" s="51"/>
      <c r="C103" s="51"/>
      <c r="D103" s="52"/>
      <c r="E103" s="51"/>
      <c r="F103" s="53"/>
      <c r="G103" s="51"/>
      <c r="H103" s="54"/>
    </row>
    <row r="104" spans="1:8" x14ac:dyDescent="0.3">
      <c r="A104" s="50"/>
      <c r="B104" s="51"/>
      <c r="C104" s="51"/>
      <c r="D104" s="52"/>
      <c r="E104" s="51"/>
      <c r="F104" s="53"/>
      <c r="G104" s="51"/>
      <c r="H104" s="54"/>
    </row>
    <row r="105" spans="1:8" x14ac:dyDescent="0.3">
      <c r="A105" s="50"/>
      <c r="B105" s="51"/>
      <c r="C105" s="51"/>
      <c r="D105" s="52"/>
      <c r="E105" s="51"/>
      <c r="F105" s="53"/>
      <c r="G105" s="51"/>
      <c r="H105" s="54"/>
    </row>
    <row r="106" spans="1:8" x14ac:dyDescent="0.3">
      <c r="A106" s="50"/>
      <c r="B106" s="51"/>
      <c r="C106" s="51"/>
      <c r="D106" s="52"/>
      <c r="E106" s="51"/>
      <c r="F106" s="53"/>
      <c r="G106" s="51"/>
      <c r="H106" s="54"/>
    </row>
    <row r="107" spans="1:8" x14ac:dyDescent="0.3">
      <c r="A107" s="50"/>
      <c r="B107" s="51"/>
      <c r="C107" s="51"/>
      <c r="D107" s="52"/>
      <c r="E107" s="51"/>
      <c r="F107" s="53"/>
      <c r="G107" s="51"/>
      <c r="H107" s="54"/>
    </row>
    <row r="108" spans="1:8" x14ac:dyDescent="0.3">
      <c r="A108" s="50"/>
      <c r="B108" s="51"/>
      <c r="C108" s="51"/>
      <c r="D108" s="52"/>
      <c r="E108" s="51"/>
      <c r="F108" s="53"/>
      <c r="G108" s="51"/>
      <c r="H108" s="54"/>
    </row>
    <row r="109" spans="1:8" x14ac:dyDescent="0.3">
      <c r="A109" s="50"/>
      <c r="B109" s="51"/>
      <c r="C109" s="51"/>
      <c r="D109" s="52"/>
      <c r="E109" s="51"/>
      <c r="F109" s="53"/>
      <c r="G109" s="51"/>
      <c r="H109" s="54"/>
    </row>
    <row r="110" spans="1:8" x14ac:dyDescent="0.3">
      <c r="A110" s="50"/>
      <c r="B110" s="51"/>
      <c r="C110" s="51"/>
      <c r="D110" s="52"/>
      <c r="E110" s="51"/>
      <c r="F110" s="53"/>
      <c r="G110" s="51"/>
      <c r="H110" s="54"/>
    </row>
    <row r="111" spans="1:8" x14ac:dyDescent="0.3">
      <c r="A111" s="50"/>
      <c r="B111" s="51"/>
      <c r="C111" s="51"/>
      <c r="D111" s="52"/>
      <c r="E111" s="51"/>
      <c r="F111" s="53"/>
      <c r="G111" s="51"/>
      <c r="H111" s="54"/>
    </row>
    <row r="112" spans="1:8" x14ac:dyDescent="0.3">
      <c r="A112" s="55"/>
      <c r="B112" s="56"/>
      <c r="C112" s="56"/>
      <c r="D112" s="56"/>
      <c r="E112" s="56"/>
      <c r="F112" s="56"/>
      <c r="G112" s="56"/>
      <c r="H112" s="57"/>
    </row>
    <row r="113" spans="2:8" x14ac:dyDescent="0.3">
      <c r="B113" s="59"/>
      <c r="C113" s="59"/>
      <c r="D113" s="58"/>
      <c r="E113" s="59"/>
      <c r="F113" s="58"/>
      <c r="G113" s="59"/>
      <c r="H113" s="54"/>
    </row>
    <row r="114" spans="2:8" x14ac:dyDescent="0.3">
      <c r="B114" s="59"/>
      <c r="C114" s="59"/>
      <c r="D114" s="58"/>
      <c r="E114" s="59"/>
      <c r="F114" s="58"/>
      <c r="G114" s="59"/>
      <c r="H114" s="54"/>
    </row>
    <row r="115" spans="2:8" x14ac:dyDescent="0.3">
      <c r="B115" s="59"/>
      <c r="C115" s="59"/>
      <c r="D115" s="58"/>
      <c r="E115" s="59"/>
      <c r="F115" s="58"/>
      <c r="G115" s="59"/>
      <c r="H115" s="54"/>
    </row>
    <row r="116" spans="2:8" x14ac:dyDescent="0.3">
      <c r="B116" s="59"/>
      <c r="C116" s="59"/>
      <c r="D116" s="58"/>
      <c r="E116" s="59"/>
      <c r="F116" s="58"/>
      <c r="G116" s="59"/>
      <c r="H116" s="54"/>
    </row>
    <row r="117" spans="2:8" x14ac:dyDescent="0.3">
      <c r="B117" s="59"/>
      <c r="C117" s="59"/>
      <c r="D117" s="58"/>
      <c r="E117" s="59"/>
      <c r="F117" s="58"/>
      <c r="G117" s="59"/>
      <c r="H117" s="54"/>
    </row>
    <row r="118" spans="2:8" x14ac:dyDescent="0.3">
      <c r="B118" s="59"/>
      <c r="C118" s="59"/>
      <c r="D118" s="58"/>
      <c r="E118" s="59"/>
      <c r="F118" s="58"/>
      <c r="G118" s="59"/>
      <c r="H118" s="54"/>
    </row>
    <row r="119" spans="2:8" x14ac:dyDescent="0.3">
      <c r="B119" s="59"/>
      <c r="C119" s="59"/>
      <c r="D119" s="58"/>
      <c r="E119" s="59"/>
      <c r="F119" s="58"/>
      <c r="G119" s="59"/>
      <c r="H119" s="54"/>
    </row>
    <row r="120" spans="2:8" x14ac:dyDescent="0.3">
      <c r="B120" s="59"/>
      <c r="C120" s="59"/>
      <c r="D120" s="58"/>
      <c r="E120" s="59"/>
      <c r="F120" s="58"/>
      <c r="G120" s="59"/>
      <c r="H120" s="54"/>
    </row>
    <row r="121" spans="2:8" x14ac:dyDescent="0.3">
      <c r="B121" s="59"/>
      <c r="C121" s="59"/>
      <c r="D121" s="58"/>
      <c r="E121" s="59"/>
      <c r="F121" s="58"/>
      <c r="G121" s="59"/>
      <c r="H121" s="54"/>
    </row>
    <row r="122" spans="2:8" x14ac:dyDescent="0.3">
      <c r="B122" s="59"/>
      <c r="C122" s="59"/>
      <c r="D122" s="58"/>
      <c r="E122" s="59"/>
      <c r="F122" s="58"/>
      <c r="G122" s="59"/>
      <c r="H122" s="54"/>
    </row>
    <row r="123" spans="2:8" x14ac:dyDescent="0.3">
      <c r="B123" s="59"/>
      <c r="C123" s="59"/>
      <c r="D123" s="58"/>
      <c r="E123" s="59"/>
      <c r="F123" s="58"/>
      <c r="G123" s="59"/>
      <c r="H123" s="54"/>
    </row>
    <row r="124" spans="2:8" x14ac:dyDescent="0.3">
      <c r="B124" s="59"/>
      <c r="C124" s="59"/>
      <c r="D124" s="58"/>
      <c r="E124" s="59"/>
      <c r="F124" s="58"/>
      <c r="G124" s="59"/>
      <c r="H124" s="54"/>
    </row>
    <row r="125" spans="2:8" x14ac:dyDescent="0.3">
      <c r="B125" s="59"/>
      <c r="C125" s="59"/>
      <c r="D125" s="58"/>
      <c r="E125" s="59"/>
      <c r="F125" s="58"/>
      <c r="G125" s="59"/>
      <c r="H125" s="54"/>
    </row>
    <row r="126" spans="2:8" x14ac:dyDescent="0.3">
      <c r="B126" s="59"/>
      <c r="C126" s="59"/>
      <c r="D126" s="58"/>
      <c r="E126" s="59"/>
      <c r="F126" s="58"/>
      <c r="G126" s="59"/>
      <c r="H126" s="54"/>
    </row>
    <row r="127" spans="2:8" x14ac:dyDescent="0.3">
      <c r="B127" s="59"/>
      <c r="C127" s="59"/>
      <c r="D127" s="58"/>
      <c r="E127" s="59"/>
      <c r="F127" s="58"/>
      <c r="G127" s="59"/>
      <c r="H127" s="54"/>
    </row>
    <row r="128" spans="2:8" x14ac:dyDescent="0.3">
      <c r="B128" s="59"/>
      <c r="C128" s="59"/>
      <c r="D128" s="58"/>
      <c r="E128" s="59"/>
      <c r="F128" s="58"/>
      <c r="G128" s="59"/>
      <c r="H128" s="54"/>
    </row>
    <row r="129" spans="2:8" x14ac:dyDescent="0.3">
      <c r="B129" s="59"/>
      <c r="C129" s="59"/>
      <c r="D129" s="58"/>
      <c r="E129" s="59"/>
      <c r="F129" s="58"/>
      <c r="G129" s="59"/>
      <c r="H129" s="54"/>
    </row>
    <row r="130" spans="2:8" x14ac:dyDescent="0.3">
      <c r="B130" s="59"/>
      <c r="C130" s="59"/>
      <c r="D130" s="58"/>
      <c r="E130" s="59"/>
      <c r="F130" s="58"/>
      <c r="G130" s="59"/>
      <c r="H130" s="54"/>
    </row>
    <row r="131" spans="2:8" x14ac:dyDescent="0.3">
      <c r="B131" s="59"/>
      <c r="C131" s="59"/>
      <c r="D131" s="58"/>
      <c r="E131" s="59"/>
      <c r="F131" s="58"/>
      <c r="G131" s="59"/>
      <c r="H131" s="54"/>
    </row>
    <row r="132" spans="2:8" x14ac:dyDescent="0.3">
      <c r="B132" s="59"/>
      <c r="C132" s="59"/>
      <c r="D132" s="58"/>
      <c r="E132" s="59"/>
      <c r="F132" s="58"/>
      <c r="G132" s="59"/>
      <c r="H132" s="54"/>
    </row>
    <row r="133" spans="2:8" x14ac:dyDescent="0.3">
      <c r="B133" s="59"/>
      <c r="C133" s="59"/>
      <c r="D133" s="58"/>
      <c r="E133" s="59"/>
      <c r="F133" s="58"/>
      <c r="G133" s="59"/>
      <c r="H133" s="54"/>
    </row>
    <row r="134" spans="2:8" x14ac:dyDescent="0.3">
      <c r="B134" s="59"/>
      <c r="C134" s="59"/>
      <c r="D134" s="58"/>
      <c r="E134" s="59"/>
      <c r="F134" s="58"/>
      <c r="G134" s="59"/>
      <c r="H134" s="54"/>
    </row>
    <row r="135" spans="2:8" x14ac:dyDescent="0.3">
      <c r="B135" s="59"/>
      <c r="C135" s="59"/>
      <c r="D135" s="58"/>
      <c r="E135" s="59"/>
      <c r="F135" s="58"/>
      <c r="G135" s="59"/>
      <c r="H135" s="54"/>
    </row>
    <row r="136" spans="2:8" x14ac:dyDescent="0.3">
      <c r="B136" s="59"/>
      <c r="C136" s="59"/>
      <c r="D136" s="58"/>
      <c r="E136" s="59"/>
      <c r="F136" s="58"/>
      <c r="G136" s="59"/>
      <c r="H136" s="54"/>
    </row>
    <row r="137" spans="2:8" x14ac:dyDescent="0.3">
      <c r="B137" s="59"/>
      <c r="C137" s="59"/>
      <c r="D137" s="58"/>
      <c r="E137" s="59"/>
      <c r="F137" s="58"/>
      <c r="G137" s="59"/>
      <c r="H137" s="54"/>
    </row>
    <row r="138" spans="2:8" x14ac:dyDescent="0.3">
      <c r="B138" s="59"/>
      <c r="C138" s="59"/>
      <c r="D138" s="58"/>
      <c r="E138" s="59"/>
      <c r="F138" s="58"/>
      <c r="G138" s="59"/>
      <c r="H138" s="54"/>
    </row>
    <row r="139" spans="2:8" x14ac:dyDescent="0.3">
      <c r="B139" s="59"/>
      <c r="C139" s="59"/>
      <c r="D139" s="58"/>
      <c r="E139" s="59"/>
      <c r="F139" s="58"/>
      <c r="G139" s="59"/>
      <c r="H139" s="54"/>
    </row>
    <row r="140" spans="2:8" x14ac:dyDescent="0.3">
      <c r="B140" s="59"/>
      <c r="C140" s="59"/>
      <c r="D140" s="58"/>
      <c r="E140" s="59"/>
      <c r="F140" s="58"/>
      <c r="G140" s="59"/>
      <c r="H140" s="54"/>
    </row>
    <row r="141" spans="2:8" x14ac:dyDescent="0.3">
      <c r="B141" s="59"/>
      <c r="C141" s="59"/>
      <c r="D141" s="58"/>
      <c r="E141" s="59"/>
      <c r="F141" s="58"/>
      <c r="G141" s="59"/>
      <c r="H141" s="54"/>
    </row>
    <row r="142" spans="2:8" x14ac:dyDescent="0.3">
      <c r="B142" s="59"/>
      <c r="C142" s="59"/>
      <c r="D142" s="58"/>
      <c r="E142" s="59"/>
      <c r="F142" s="58"/>
      <c r="G142" s="59"/>
      <c r="H142" s="54"/>
    </row>
    <row r="143" spans="2:8" x14ac:dyDescent="0.3">
      <c r="B143" s="59"/>
      <c r="C143" s="59"/>
      <c r="D143" s="58"/>
      <c r="E143" s="59"/>
      <c r="F143" s="58"/>
      <c r="G143" s="59"/>
      <c r="H143" s="54"/>
    </row>
    <row r="144" spans="2:8" x14ac:dyDescent="0.3">
      <c r="B144" s="59"/>
      <c r="C144" s="59"/>
      <c r="D144" s="58"/>
      <c r="E144" s="59"/>
      <c r="F144" s="58"/>
      <c r="G144" s="59"/>
      <c r="H144" s="54"/>
    </row>
    <row r="145" spans="2:8" x14ac:dyDescent="0.3">
      <c r="B145" s="59"/>
      <c r="C145" s="59"/>
      <c r="D145" s="58"/>
      <c r="E145" s="59"/>
      <c r="F145" s="58"/>
      <c r="G145" s="59"/>
      <c r="H145" s="54"/>
    </row>
    <row r="146" spans="2:8" x14ac:dyDescent="0.3">
      <c r="B146" s="59"/>
      <c r="C146" s="59"/>
      <c r="D146" s="58"/>
      <c r="E146" s="59"/>
      <c r="F146" s="58"/>
      <c r="G146" s="59"/>
      <c r="H146" s="54"/>
    </row>
    <row r="147" spans="2:8" x14ac:dyDescent="0.3">
      <c r="B147" s="59"/>
      <c r="C147" s="59"/>
      <c r="D147" s="58"/>
      <c r="E147" s="59"/>
      <c r="F147" s="58"/>
      <c r="G147" s="59"/>
      <c r="H147" s="54"/>
    </row>
    <row r="148" spans="2:8" x14ac:dyDescent="0.3">
      <c r="B148" s="59"/>
      <c r="C148" s="59"/>
      <c r="D148" s="58"/>
      <c r="E148" s="59"/>
      <c r="F148" s="58"/>
      <c r="G148" s="59"/>
      <c r="H148" s="54"/>
    </row>
    <row r="149" spans="2:8" x14ac:dyDescent="0.3">
      <c r="B149" s="59"/>
      <c r="C149" s="59"/>
      <c r="D149" s="58"/>
      <c r="E149" s="59"/>
      <c r="F149" s="58"/>
      <c r="G149" s="59"/>
      <c r="H149" s="54"/>
    </row>
    <row r="150" spans="2:8" x14ac:dyDescent="0.3">
      <c r="B150" s="59"/>
      <c r="C150" s="59"/>
      <c r="D150" s="58"/>
      <c r="E150" s="59"/>
      <c r="F150" s="58"/>
      <c r="G150" s="59"/>
      <c r="H150" s="54"/>
    </row>
    <row r="151" spans="2:8" x14ac:dyDescent="0.3">
      <c r="B151" s="59"/>
      <c r="C151" s="59"/>
      <c r="D151" s="58"/>
      <c r="E151" s="59"/>
      <c r="F151" s="58"/>
      <c r="G151" s="59"/>
      <c r="H151" s="54"/>
    </row>
    <row r="152" spans="2:8" x14ac:dyDescent="0.3">
      <c r="B152" s="59"/>
      <c r="C152" s="59"/>
      <c r="D152" s="58"/>
      <c r="E152" s="59"/>
      <c r="F152" s="58"/>
      <c r="G152" s="59"/>
      <c r="H152" s="54"/>
    </row>
    <row r="153" spans="2:8" x14ac:dyDescent="0.3">
      <c r="B153" s="59"/>
      <c r="C153" s="59"/>
      <c r="D153" s="58"/>
      <c r="E153" s="59"/>
      <c r="F153" s="58"/>
      <c r="G153" s="59"/>
      <c r="H153" s="54"/>
    </row>
    <row r="154" spans="2:8" x14ac:dyDescent="0.3">
      <c r="B154" s="59"/>
      <c r="C154" s="59"/>
      <c r="D154" s="58"/>
      <c r="E154" s="59"/>
      <c r="F154" s="58"/>
      <c r="G154" s="59"/>
      <c r="H154" s="54"/>
    </row>
    <row r="155" spans="2:8" x14ac:dyDescent="0.3">
      <c r="B155" s="59"/>
      <c r="C155" s="59"/>
      <c r="D155" s="58"/>
      <c r="E155" s="59"/>
      <c r="F155" s="58"/>
      <c r="G155" s="59"/>
      <c r="H155" s="54"/>
    </row>
    <row r="156" spans="2:8" x14ac:dyDescent="0.3">
      <c r="B156" s="59"/>
      <c r="C156" s="59"/>
      <c r="D156" s="58"/>
      <c r="E156" s="59"/>
      <c r="F156" s="58"/>
      <c r="G156" s="59"/>
      <c r="H156" s="54"/>
    </row>
    <row r="157" spans="2:8" x14ac:dyDescent="0.3">
      <c r="B157" s="59"/>
      <c r="C157" s="59"/>
      <c r="D157" s="58"/>
      <c r="E157" s="59"/>
      <c r="F157" s="58"/>
      <c r="G157" s="59"/>
      <c r="H157" s="54"/>
    </row>
    <row r="158" spans="2:8" x14ac:dyDescent="0.3">
      <c r="B158" s="59"/>
      <c r="C158" s="59"/>
      <c r="D158" s="58"/>
      <c r="E158" s="59"/>
      <c r="F158" s="58"/>
      <c r="G158" s="59"/>
      <c r="H158" s="54"/>
    </row>
    <row r="159" spans="2:8" x14ac:dyDescent="0.3">
      <c r="B159" s="59"/>
      <c r="C159" s="59"/>
      <c r="D159" s="58"/>
      <c r="E159" s="59"/>
      <c r="F159" s="58"/>
      <c r="G159" s="59"/>
      <c r="H159" s="54"/>
    </row>
    <row r="160" spans="2:8" x14ac:dyDescent="0.3">
      <c r="B160" s="59"/>
      <c r="C160" s="59"/>
      <c r="D160" s="58"/>
      <c r="E160" s="59"/>
      <c r="F160" s="58"/>
      <c r="G160" s="59"/>
      <c r="H160" s="54"/>
    </row>
    <row r="161" spans="2:8" x14ac:dyDescent="0.3">
      <c r="B161" s="59"/>
      <c r="C161" s="59"/>
      <c r="D161" s="58"/>
      <c r="E161" s="59"/>
      <c r="F161" s="58"/>
      <c r="G161" s="59"/>
      <c r="H161" s="54"/>
    </row>
    <row r="162" spans="2:8" x14ac:dyDescent="0.3">
      <c r="B162" s="59"/>
      <c r="C162" s="59"/>
      <c r="D162" s="58"/>
      <c r="E162" s="59"/>
      <c r="F162" s="58"/>
      <c r="G162" s="59"/>
      <c r="H162" s="54"/>
    </row>
    <row r="163" spans="2:8" x14ac:dyDescent="0.3">
      <c r="B163" s="59"/>
      <c r="C163" s="59"/>
      <c r="D163" s="58"/>
      <c r="E163" s="59"/>
      <c r="F163" s="58"/>
      <c r="G163" s="59"/>
      <c r="H163" s="54"/>
    </row>
    <row r="164" spans="2:8" x14ac:dyDescent="0.3">
      <c r="B164" s="59"/>
      <c r="C164" s="59"/>
      <c r="D164" s="58"/>
      <c r="E164" s="59"/>
      <c r="F164" s="58"/>
      <c r="G164" s="59"/>
      <c r="H164" s="54"/>
    </row>
    <row r="165" spans="2:8" x14ac:dyDescent="0.3">
      <c r="B165" s="59"/>
      <c r="C165" s="59"/>
      <c r="D165" s="58"/>
      <c r="E165" s="59"/>
      <c r="F165" s="58"/>
      <c r="G165" s="59"/>
      <c r="H165" s="54"/>
    </row>
    <row r="166" spans="2:8" x14ac:dyDescent="0.3">
      <c r="B166" s="59"/>
      <c r="C166" s="59"/>
      <c r="D166" s="58"/>
      <c r="E166" s="59"/>
      <c r="F166" s="58"/>
      <c r="G166" s="59"/>
      <c r="H166" s="54"/>
    </row>
    <row r="167" spans="2:8" x14ac:dyDescent="0.3">
      <c r="B167" s="59"/>
      <c r="C167" s="59"/>
      <c r="D167" s="58"/>
      <c r="E167" s="59"/>
      <c r="F167" s="58"/>
      <c r="G167" s="59"/>
      <c r="H167" s="54"/>
    </row>
    <row r="168" spans="2:8" x14ac:dyDescent="0.3">
      <c r="B168" s="59"/>
      <c r="C168" s="59"/>
      <c r="D168" s="58"/>
      <c r="E168" s="59"/>
      <c r="F168" s="58"/>
      <c r="G168" s="59"/>
      <c r="H168" s="54"/>
    </row>
    <row r="169" spans="2:8" x14ac:dyDescent="0.3">
      <c r="B169" s="59"/>
      <c r="C169" s="59"/>
      <c r="D169" s="58"/>
      <c r="E169" s="59"/>
      <c r="F169" s="58"/>
      <c r="G169" s="59"/>
      <c r="H169" s="54"/>
    </row>
    <row r="170" spans="2:8" x14ac:dyDescent="0.3">
      <c r="B170" s="59"/>
      <c r="C170" s="59"/>
      <c r="D170" s="58"/>
      <c r="E170" s="59"/>
      <c r="F170" s="58"/>
      <c r="G170" s="59"/>
      <c r="H170" s="54"/>
    </row>
    <row r="171" spans="2:8" x14ac:dyDescent="0.3">
      <c r="B171" s="59"/>
      <c r="C171" s="59"/>
      <c r="D171" s="58"/>
      <c r="E171" s="59"/>
      <c r="F171" s="58"/>
      <c r="G171" s="59"/>
      <c r="H171" s="54"/>
    </row>
    <row r="172" spans="2:8" x14ac:dyDescent="0.3">
      <c r="B172" s="59"/>
      <c r="C172" s="59"/>
      <c r="D172" s="58"/>
      <c r="E172" s="59"/>
      <c r="F172" s="58"/>
      <c r="G172" s="59"/>
      <c r="H172" s="54"/>
    </row>
    <row r="173" spans="2:8" x14ac:dyDescent="0.3">
      <c r="B173" s="59"/>
      <c r="C173" s="59"/>
      <c r="D173" s="58"/>
      <c r="E173" s="59"/>
      <c r="F173" s="58"/>
      <c r="G173" s="59"/>
      <c r="H173" s="54"/>
    </row>
    <row r="174" spans="2:8" x14ac:dyDescent="0.3">
      <c r="B174" s="59"/>
      <c r="C174" s="59"/>
      <c r="D174" s="58"/>
      <c r="E174" s="59"/>
      <c r="F174" s="58"/>
      <c r="G174" s="59"/>
      <c r="H174" s="54"/>
    </row>
    <row r="175" spans="2:8" x14ac:dyDescent="0.3">
      <c r="B175" s="59"/>
      <c r="C175" s="59"/>
      <c r="D175" s="58"/>
      <c r="E175" s="59"/>
      <c r="F175" s="58"/>
      <c r="G175" s="59"/>
      <c r="H175" s="54"/>
    </row>
    <row r="176" spans="2:8" x14ac:dyDescent="0.3">
      <c r="B176" s="59"/>
      <c r="C176" s="59"/>
      <c r="D176" s="58"/>
      <c r="E176" s="59"/>
      <c r="F176" s="58"/>
      <c r="G176" s="59"/>
      <c r="H176" s="54"/>
    </row>
    <row r="177" spans="2:8" x14ac:dyDescent="0.3">
      <c r="B177" s="59"/>
      <c r="C177" s="59"/>
      <c r="D177" s="58"/>
      <c r="E177" s="59"/>
      <c r="F177" s="58"/>
      <c r="G177" s="59"/>
      <c r="H177" s="54"/>
    </row>
    <row r="178" spans="2:8" x14ac:dyDescent="0.3">
      <c r="B178" s="59"/>
      <c r="C178" s="59"/>
      <c r="D178" s="58"/>
      <c r="E178" s="59"/>
      <c r="F178" s="58"/>
      <c r="G178" s="59"/>
      <c r="H178" s="54"/>
    </row>
    <row r="179" spans="2:8" x14ac:dyDescent="0.3">
      <c r="B179" s="59"/>
      <c r="C179" s="59"/>
      <c r="D179" s="58"/>
      <c r="E179" s="59"/>
      <c r="F179" s="58"/>
      <c r="G179" s="59"/>
      <c r="H179" s="54"/>
    </row>
    <row r="180" spans="2:8" x14ac:dyDescent="0.3">
      <c r="B180" s="59"/>
      <c r="C180" s="59"/>
      <c r="D180" s="58"/>
      <c r="E180" s="59"/>
      <c r="F180" s="58"/>
      <c r="G180" s="59"/>
      <c r="H180" s="54"/>
    </row>
    <row r="181" spans="2:8" x14ac:dyDescent="0.3">
      <c r="B181" s="59"/>
      <c r="C181" s="59"/>
      <c r="D181" s="58"/>
      <c r="E181" s="59"/>
      <c r="F181" s="58"/>
      <c r="G181" s="59"/>
      <c r="H181" s="54"/>
    </row>
    <row r="182" spans="2:8" x14ac:dyDescent="0.3">
      <c r="B182" s="59"/>
      <c r="C182" s="59"/>
      <c r="D182" s="58"/>
      <c r="E182" s="59"/>
      <c r="F182" s="58"/>
      <c r="G182" s="59"/>
      <c r="H182" s="54"/>
    </row>
    <row r="183" spans="2:8" x14ac:dyDescent="0.3">
      <c r="B183" s="59"/>
      <c r="C183" s="59"/>
      <c r="D183" s="58"/>
      <c r="E183" s="59"/>
      <c r="F183" s="58"/>
      <c r="G183" s="59"/>
      <c r="H183" s="54"/>
    </row>
    <row r="184" spans="2:8" x14ac:dyDescent="0.3">
      <c r="B184" s="59"/>
      <c r="C184" s="59"/>
      <c r="D184" s="58"/>
      <c r="E184" s="59"/>
      <c r="F184" s="58"/>
      <c r="G184" s="59"/>
      <c r="H184" s="54"/>
    </row>
    <row r="185" spans="2:8" x14ac:dyDescent="0.3">
      <c r="B185" s="59"/>
      <c r="C185" s="59"/>
      <c r="D185" s="58"/>
      <c r="E185" s="59"/>
      <c r="F185" s="58"/>
      <c r="G185" s="59"/>
      <c r="H185" s="54"/>
    </row>
    <row r="186" spans="2:8" x14ac:dyDescent="0.3">
      <c r="B186" s="59"/>
      <c r="C186" s="59"/>
      <c r="D186" s="58"/>
      <c r="E186" s="59"/>
      <c r="F186" s="58"/>
      <c r="G186" s="59"/>
      <c r="H186" s="54"/>
    </row>
    <row r="187" spans="2:8" x14ac:dyDescent="0.3">
      <c r="B187" s="59"/>
      <c r="C187" s="59"/>
      <c r="D187" s="58"/>
      <c r="E187" s="59"/>
      <c r="F187" s="58"/>
      <c r="G187" s="59"/>
      <c r="H187" s="54"/>
    </row>
    <row r="188" spans="2:8" x14ac:dyDescent="0.3">
      <c r="B188" s="59"/>
      <c r="C188" s="59"/>
      <c r="D188" s="58"/>
      <c r="E188" s="59"/>
      <c r="F188" s="58"/>
      <c r="G188" s="59"/>
      <c r="H188" s="54"/>
    </row>
    <row r="189" spans="2:8" x14ac:dyDescent="0.3">
      <c r="B189" s="59"/>
      <c r="C189" s="59"/>
      <c r="D189" s="58"/>
      <c r="E189" s="59"/>
      <c r="F189" s="58"/>
      <c r="G189" s="59"/>
      <c r="H189" s="54"/>
    </row>
    <row r="190" spans="2:8" x14ac:dyDescent="0.3">
      <c r="B190" s="59"/>
      <c r="C190" s="59"/>
      <c r="D190" s="58"/>
      <c r="E190" s="59"/>
      <c r="F190" s="58"/>
      <c r="G190" s="59"/>
      <c r="H190" s="54"/>
    </row>
    <row r="191" spans="2:8" x14ac:dyDescent="0.3">
      <c r="B191" s="59"/>
      <c r="C191" s="59"/>
      <c r="D191" s="58"/>
      <c r="E191" s="59"/>
      <c r="F191" s="58"/>
      <c r="G191" s="59"/>
      <c r="H191" s="54"/>
    </row>
    <row r="192" spans="2:8" x14ac:dyDescent="0.3">
      <c r="B192" s="59"/>
      <c r="C192" s="59"/>
      <c r="D192" s="58"/>
      <c r="E192" s="59"/>
      <c r="F192" s="58"/>
      <c r="G192" s="59"/>
      <c r="H192" s="54"/>
    </row>
    <row r="193" spans="2:8" x14ac:dyDescent="0.3">
      <c r="B193" s="59"/>
      <c r="C193" s="59"/>
      <c r="D193" s="58"/>
      <c r="E193" s="59"/>
      <c r="F193" s="58"/>
      <c r="G193" s="59"/>
      <c r="H193" s="54"/>
    </row>
    <row r="194" spans="2:8" x14ac:dyDescent="0.3">
      <c r="B194" s="59"/>
      <c r="C194" s="59"/>
      <c r="D194" s="58"/>
      <c r="E194" s="59"/>
      <c r="F194" s="58"/>
      <c r="G194" s="59"/>
      <c r="H194" s="54"/>
    </row>
    <row r="195" spans="2:8" x14ac:dyDescent="0.3">
      <c r="B195" s="59"/>
      <c r="C195" s="59"/>
      <c r="D195" s="58"/>
      <c r="E195" s="59"/>
      <c r="F195" s="58"/>
      <c r="G195" s="59"/>
      <c r="H195" s="54"/>
    </row>
    <row r="196" spans="2:8" x14ac:dyDescent="0.3">
      <c r="B196" s="59"/>
      <c r="C196" s="59"/>
      <c r="D196" s="58"/>
      <c r="E196" s="59"/>
      <c r="F196" s="58"/>
      <c r="G196" s="59"/>
      <c r="H196" s="54"/>
    </row>
    <row r="197" spans="2:8" x14ac:dyDescent="0.3">
      <c r="B197" s="59"/>
      <c r="C197" s="59"/>
      <c r="D197" s="58"/>
      <c r="E197" s="59"/>
      <c r="F197" s="58"/>
      <c r="G197" s="59"/>
      <c r="H197" s="54"/>
    </row>
    <row r="198" spans="2:8" x14ac:dyDescent="0.3">
      <c r="B198" s="59"/>
      <c r="C198" s="59"/>
      <c r="D198" s="58"/>
      <c r="E198" s="59"/>
      <c r="F198" s="58"/>
      <c r="G198" s="59"/>
      <c r="H198" s="54"/>
    </row>
    <row r="199" spans="2:8" x14ac:dyDescent="0.3">
      <c r="B199" s="59"/>
      <c r="C199" s="59"/>
      <c r="D199" s="58"/>
      <c r="E199" s="59"/>
      <c r="F199" s="58"/>
      <c r="G199" s="59"/>
      <c r="H199" s="54"/>
    </row>
    <row r="200" spans="2:8" x14ac:dyDescent="0.3">
      <c r="B200" s="59"/>
      <c r="C200" s="59"/>
      <c r="D200" s="58"/>
      <c r="E200" s="59"/>
      <c r="F200" s="58"/>
      <c r="G200" s="59"/>
      <c r="H200" s="54"/>
    </row>
    <row r="201" spans="2:8" x14ac:dyDescent="0.3">
      <c r="B201" s="59"/>
      <c r="C201" s="59"/>
      <c r="D201" s="58"/>
      <c r="E201" s="59"/>
      <c r="F201" s="58"/>
      <c r="G201" s="59"/>
      <c r="H201" s="54"/>
    </row>
    <row r="202" spans="2:8" x14ac:dyDescent="0.3">
      <c r="B202" s="59"/>
      <c r="C202" s="59"/>
      <c r="D202" s="58"/>
      <c r="E202" s="59"/>
      <c r="F202" s="58"/>
      <c r="G202" s="59"/>
      <c r="H202" s="54"/>
    </row>
    <row r="203" spans="2:8" x14ac:dyDescent="0.3">
      <c r="B203" s="59"/>
      <c r="C203" s="59"/>
      <c r="D203" s="58"/>
      <c r="E203" s="59"/>
      <c r="F203" s="58"/>
      <c r="G203" s="59"/>
      <c r="H203" s="54"/>
    </row>
    <row r="204" spans="2:8" x14ac:dyDescent="0.3">
      <c r="B204" s="59"/>
      <c r="C204" s="59"/>
      <c r="D204" s="58"/>
      <c r="E204" s="59"/>
      <c r="F204" s="58"/>
      <c r="G204" s="59"/>
      <c r="H204" s="54"/>
    </row>
    <row r="205" spans="2:8" x14ac:dyDescent="0.3">
      <c r="B205" s="59"/>
      <c r="C205" s="59"/>
      <c r="D205" s="58"/>
      <c r="E205" s="59"/>
      <c r="F205" s="58"/>
      <c r="G205" s="59"/>
      <c r="H205" s="54"/>
    </row>
    <row r="206" spans="2:8" x14ac:dyDescent="0.3">
      <c r="B206" s="59"/>
      <c r="C206" s="59"/>
      <c r="D206" s="58"/>
      <c r="E206" s="59"/>
      <c r="F206" s="58"/>
      <c r="G206" s="59"/>
      <c r="H206" s="54"/>
    </row>
    <row r="207" spans="2:8" x14ac:dyDescent="0.3">
      <c r="B207" s="59"/>
      <c r="C207" s="59"/>
      <c r="D207" s="58"/>
      <c r="E207" s="59"/>
      <c r="F207" s="58"/>
      <c r="G207" s="59"/>
      <c r="H207" s="54"/>
    </row>
    <row r="208" spans="2:8" x14ac:dyDescent="0.3">
      <c r="B208" s="59"/>
      <c r="C208" s="59"/>
      <c r="D208" s="58"/>
      <c r="E208" s="59"/>
      <c r="F208" s="58"/>
      <c r="G208" s="59"/>
      <c r="H208" s="54"/>
    </row>
    <row r="209" spans="2:8" x14ac:dyDescent="0.3">
      <c r="B209" s="59"/>
      <c r="C209" s="59"/>
      <c r="D209" s="58"/>
      <c r="E209" s="59"/>
      <c r="F209" s="58"/>
      <c r="G209" s="59"/>
      <c r="H209" s="54"/>
    </row>
    <row r="210" spans="2:8" x14ac:dyDescent="0.3">
      <c r="B210" s="59"/>
      <c r="C210" s="59"/>
      <c r="D210" s="58"/>
      <c r="E210" s="59"/>
      <c r="F210" s="58"/>
      <c r="G210" s="59"/>
      <c r="H210" s="54"/>
    </row>
    <row r="211" spans="2:8" x14ac:dyDescent="0.3">
      <c r="B211" s="59"/>
      <c r="C211" s="59"/>
      <c r="D211" s="58"/>
      <c r="E211" s="59"/>
      <c r="F211" s="58"/>
      <c r="G211" s="59"/>
      <c r="H211" s="54"/>
    </row>
    <row r="212" spans="2:8" x14ac:dyDescent="0.3">
      <c r="B212" s="59"/>
      <c r="C212" s="59"/>
      <c r="D212" s="58"/>
      <c r="E212" s="59"/>
      <c r="F212" s="58"/>
      <c r="G212" s="59"/>
      <c r="H212" s="54"/>
    </row>
    <row r="213" spans="2:8" x14ac:dyDescent="0.3">
      <c r="B213" s="59"/>
      <c r="C213" s="59"/>
      <c r="D213" s="58"/>
      <c r="E213" s="59"/>
      <c r="F213" s="58"/>
      <c r="G213" s="59"/>
      <c r="H213" s="54"/>
    </row>
    <row r="214" spans="2:8" x14ac:dyDescent="0.3">
      <c r="B214" s="59"/>
      <c r="C214" s="59"/>
      <c r="D214" s="58"/>
      <c r="E214" s="59"/>
      <c r="F214" s="58"/>
      <c r="G214" s="59"/>
      <c r="H214" s="54"/>
    </row>
    <row r="215" spans="2:8" x14ac:dyDescent="0.3">
      <c r="B215" s="59"/>
      <c r="C215" s="59"/>
      <c r="D215" s="58"/>
      <c r="E215" s="59"/>
      <c r="F215" s="58"/>
      <c r="G215" s="59"/>
      <c r="H215" s="54"/>
    </row>
    <row r="216" spans="2:8" x14ac:dyDescent="0.3">
      <c r="B216" s="59"/>
      <c r="C216" s="59"/>
      <c r="D216" s="58"/>
      <c r="E216" s="59"/>
      <c r="F216" s="58"/>
      <c r="G216" s="59"/>
      <c r="H216" s="54"/>
    </row>
    <row r="217" spans="2:8" x14ac:dyDescent="0.3">
      <c r="B217" s="59"/>
      <c r="C217" s="59"/>
      <c r="D217" s="58"/>
      <c r="E217" s="59"/>
      <c r="F217" s="58"/>
      <c r="G217" s="59"/>
      <c r="H217" s="54"/>
    </row>
    <row r="218" spans="2:8" x14ac:dyDescent="0.3">
      <c r="B218" s="59"/>
      <c r="C218" s="59"/>
      <c r="D218" s="58"/>
      <c r="E218" s="59"/>
      <c r="F218" s="58"/>
      <c r="G218" s="59"/>
      <c r="H218" s="54"/>
    </row>
    <row r="219" spans="2:8" x14ac:dyDescent="0.3">
      <c r="B219" s="59"/>
      <c r="C219" s="59"/>
      <c r="D219" s="58"/>
      <c r="E219" s="59"/>
      <c r="F219" s="58"/>
      <c r="G219" s="59"/>
      <c r="H219" s="54"/>
    </row>
    <row r="220" spans="2:8" x14ac:dyDescent="0.3">
      <c r="B220" s="59"/>
      <c r="C220" s="59"/>
      <c r="D220" s="58"/>
      <c r="E220" s="59"/>
      <c r="F220" s="58"/>
      <c r="G220" s="59"/>
      <c r="H220" s="54"/>
    </row>
    <row r="221" spans="2:8" x14ac:dyDescent="0.3">
      <c r="B221" s="59"/>
      <c r="C221" s="59"/>
      <c r="D221" s="58"/>
      <c r="E221" s="59"/>
      <c r="F221" s="58"/>
      <c r="G221" s="59"/>
      <c r="H221" s="54"/>
    </row>
    <row r="222" spans="2:8" x14ac:dyDescent="0.3">
      <c r="B222" s="59"/>
      <c r="C222" s="59"/>
      <c r="D222" s="58"/>
      <c r="E222" s="59"/>
      <c r="F222" s="58"/>
      <c r="G222" s="59"/>
      <c r="H222" s="54"/>
    </row>
    <row r="223" spans="2:8" x14ac:dyDescent="0.3">
      <c r="B223" s="59"/>
      <c r="C223" s="59"/>
      <c r="D223" s="58"/>
      <c r="E223" s="59"/>
      <c r="F223" s="58"/>
      <c r="G223" s="59"/>
      <c r="H223" s="54"/>
    </row>
    <row r="224" spans="2:8" x14ac:dyDescent="0.3">
      <c r="B224" s="59"/>
      <c r="C224" s="59"/>
      <c r="D224" s="58"/>
      <c r="E224" s="59"/>
      <c r="F224" s="58"/>
      <c r="G224" s="59"/>
      <c r="H224" s="54"/>
    </row>
    <row r="225" spans="2:8" x14ac:dyDescent="0.3">
      <c r="B225" s="59"/>
      <c r="C225" s="59"/>
      <c r="D225" s="58"/>
      <c r="E225" s="59"/>
      <c r="F225" s="58"/>
      <c r="G225" s="59"/>
      <c r="H225" s="54"/>
    </row>
    <row r="226" spans="2:8" x14ac:dyDescent="0.3">
      <c r="B226" s="59"/>
      <c r="C226" s="59"/>
      <c r="D226" s="58"/>
      <c r="E226" s="59"/>
      <c r="F226" s="58"/>
      <c r="G226" s="59"/>
      <c r="H226" s="54"/>
    </row>
    <row r="227" spans="2:8" x14ac:dyDescent="0.3">
      <c r="B227" s="59"/>
      <c r="C227" s="59"/>
      <c r="D227" s="58"/>
      <c r="E227" s="59"/>
      <c r="F227" s="58"/>
      <c r="G227" s="59"/>
      <c r="H227" s="54"/>
    </row>
    <row r="228" spans="2:8" x14ac:dyDescent="0.3">
      <c r="B228" s="59"/>
      <c r="C228" s="59"/>
      <c r="D228" s="58"/>
      <c r="E228" s="59"/>
      <c r="F228" s="58"/>
      <c r="G228" s="59"/>
      <c r="H228" s="54"/>
    </row>
  </sheetData>
  <mergeCells count="18">
    <mergeCell ref="A17:B23"/>
    <mergeCell ref="C17:G17"/>
    <mergeCell ref="C18:G18"/>
    <mergeCell ref="C19:G19"/>
    <mergeCell ref="C20:G20"/>
    <mergeCell ref="C21:G21"/>
    <mergeCell ref="C22:G22"/>
    <mergeCell ref="C23:G23"/>
    <mergeCell ref="A1:H1"/>
    <mergeCell ref="A14:A15"/>
    <mergeCell ref="A12:A13"/>
    <mergeCell ref="A3:H3"/>
    <mergeCell ref="B12:H13"/>
    <mergeCell ref="A10:B10"/>
    <mergeCell ref="B6:H6"/>
    <mergeCell ref="B7:H7"/>
    <mergeCell ref="B8:H8"/>
    <mergeCell ref="B14:H15"/>
  </mergeCells>
  <pageMargins left="0.62992125984251968" right="0.51181102362204722" top="0.98425196850393704" bottom="0.98425196850393704" header="0.51181102362204722" footer="0.51181102362204722"/>
  <pageSetup paperSize="9" fitToHeight="0" orientation="portrait" r:id="rId1"/>
  <headerFooter>
    <oddFooter>&amp;C&amp;P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75"/>
  <sheetViews>
    <sheetView topLeftCell="A215" workbookViewId="0">
      <selection activeCell="B231" sqref="B231"/>
    </sheetView>
  </sheetViews>
  <sheetFormatPr defaultRowHeight="14.4" x14ac:dyDescent="0.3"/>
  <cols>
    <col min="1" max="1" customWidth="true" style="3" width="10.6640625" collapsed="false"/>
    <col min="2" max="2" customWidth="true" style="3" width="12.77734375" collapsed="false"/>
    <col min="3" max="3" bestFit="true" customWidth="true" style="75" width="12.5546875" collapsed="false"/>
    <col min="4" max="4" customWidth="true" width="56.88671875" collapsed="false"/>
    <col min="7" max="10" customWidth="true" hidden="true" width="0.0" collapsed="false"/>
  </cols>
  <sheetData>
    <row r="1" spans="1:10" s="6" customFormat="1" ht="29.4" thickBot="1" x14ac:dyDescent="0.35">
      <c r="A1" s="12" t="s">
        <v>10</v>
      </c>
      <c r="B1" s="13" t="s">
        <v>11</v>
      </c>
      <c r="C1" s="75"/>
      <c r="D1" s="87" t="s">
        <v>35</v>
      </c>
    </row>
    <row r="2" spans="1:10" ht="15" thickTop="1" x14ac:dyDescent="0.3">
      <c r="A2" s="83" t="s">
        <v>49</v>
      </c>
      <c r="B2" s="77">
        <f t="shared" ref="B2:B65" si="0">J2</f>
        <v>2.895713677170515</v>
      </c>
      <c r="G2" s="83" t="s">
        <v>49</v>
      </c>
      <c r="H2">
        <v>0.76</v>
      </c>
      <c r="I2">
        <f>1+H2%</f>
        <v>1.0076000000000001</v>
      </c>
      <c r="J2" s="75">
        <f>PRODUCT($I2:I$224)</f>
        <v>2.895713677170515</v>
      </c>
    </row>
    <row r="3" spans="1:10" x14ac:dyDescent="0.3">
      <c r="A3" s="83" t="s">
        <v>50</v>
      </c>
      <c r="B3" s="77">
        <f t="shared" si="0"/>
        <v>2.8738722480850702</v>
      </c>
      <c r="G3" s="83" t="s">
        <v>50</v>
      </c>
      <c r="H3">
        <v>0.61</v>
      </c>
      <c r="I3" s="75">
        <f t="shared" ref="I3:I66" si="1">1+H3%</f>
        <v>1.0061</v>
      </c>
      <c r="J3" s="75">
        <f>PRODUCT($I3:I$224)</f>
        <v>2.8738722480850702</v>
      </c>
    </row>
    <row r="4" spans="1:10" x14ac:dyDescent="0.3">
      <c r="A4" s="83" t="s">
        <v>51</v>
      </c>
      <c r="B4" s="77">
        <f t="shared" si="0"/>
        <v>2.8564479157987015</v>
      </c>
      <c r="G4" s="83" t="s">
        <v>51</v>
      </c>
      <c r="H4">
        <v>0.47</v>
      </c>
      <c r="I4" s="75">
        <f t="shared" si="1"/>
        <v>1.0046999999999999</v>
      </c>
      <c r="J4" s="75">
        <f>PRODUCT($I4:I$224)</f>
        <v>2.8564479157987015</v>
      </c>
    </row>
    <row r="5" spans="1:10" x14ac:dyDescent="0.3">
      <c r="A5" s="83" t="s">
        <v>52</v>
      </c>
      <c r="B5" s="77">
        <f t="shared" si="0"/>
        <v>2.8430854143512456</v>
      </c>
      <c r="G5" s="83" t="s">
        <v>52</v>
      </c>
      <c r="H5">
        <v>0.37</v>
      </c>
      <c r="I5" s="75">
        <f t="shared" si="1"/>
        <v>1.0037</v>
      </c>
      <c r="J5" s="75">
        <f>PRODUCT($I5:I$224)</f>
        <v>2.8430854143512456</v>
      </c>
    </row>
    <row r="6" spans="1:10" x14ac:dyDescent="0.3">
      <c r="A6" s="83" t="s">
        <v>53</v>
      </c>
      <c r="B6" s="77">
        <f t="shared" si="0"/>
        <v>2.8326047766775404</v>
      </c>
      <c r="G6" s="83" t="s">
        <v>53</v>
      </c>
      <c r="H6">
        <v>0.51</v>
      </c>
      <c r="I6" s="75">
        <f t="shared" si="1"/>
        <v>1.0051000000000001</v>
      </c>
      <c r="J6" s="75">
        <f>PRODUCT($I6:I$224)</f>
        <v>2.8326047766775404</v>
      </c>
    </row>
    <row r="7" spans="1:10" x14ac:dyDescent="0.3">
      <c r="A7" s="83" t="s">
        <v>54</v>
      </c>
      <c r="B7" s="77">
        <f t="shared" si="0"/>
        <v>2.8182317945254609</v>
      </c>
      <c r="G7" s="83" t="s">
        <v>54</v>
      </c>
      <c r="H7">
        <v>0.71</v>
      </c>
      <c r="I7" s="75">
        <f t="shared" si="1"/>
        <v>1.0071000000000001</v>
      </c>
      <c r="J7" s="75">
        <f>PRODUCT($I7:I$224)</f>
        <v>2.8182317945254609</v>
      </c>
    </row>
    <row r="8" spans="1:10" x14ac:dyDescent="0.3">
      <c r="A8" s="83" t="s">
        <v>55</v>
      </c>
      <c r="B8" s="77">
        <f t="shared" si="0"/>
        <v>2.7983634142840441</v>
      </c>
      <c r="G8" s="83" t="s">
        <v>55</v>
      </c>
      <c r="H8">
        <v>0.91</v>
      </c>
      <c r="I8" s="75">
        <f t="shared" si="1"/>
        <v>1.0091000000000001</v>
      </c>
      <c r="J8" s="75">
        <f>PRODUCT($I8:I$224)</f>
        <v>2.7983634142840441</v>
      </c>
    </row>
    <row r="9" spans="1:10" x14ac:dyDescent="0.3">
      <c r="A9" s="83" t="s">
        <v>56</v>
      </c>
      <c r="B9" s="77">
        <f t="shared" si="0"/>
        <v>2.7731279499395933</v>
      </c>
      <c r="G9" s="83" t="s">
        <v>56</v>
      </c>
      <c r="H9">
        <v>0.69</v>
      </c>
      <c r="I9" s="75">
        <f t="shared" si="1"/>
        <v>1.0068999999999999</v>
      </c>
      <c r="J9" s="75">
        <f>PRODUCT($I9:I$224)</f>
        <v>2.7731279499395933</v>
      </c>
    </row>
    <row r="10" spans="1:10" x14ac:dyDescent="0.3">
      <c r="A10" s="83" t="s">
        <v>57</v>
      </c>
      <c r="B10" s="77">
        <f t="shared" si="0"/>
        <v>2.7541244909520248</v>
      </c>
      <c r="G10" s="83" t="s">
        <v>57</v>
      </c>
      <c r="H10">
        <v>0.33</v>
      </c>
      <c r="I10" s="75">
        <f t="shared" si="1"/>
        <v>1.0033000000000001</v>
      </c>
      <c r="J10" s="75">
        <f>PRODUCT($I10:I$224)</f>
        <v>2.7541244909520248</v>
      </c>
    </row>
    <row r="11" spans="1:10" x14ac:dyDescent="0.3">
      <c r="A11" s="83" t="s">
        <v>58</v>
      </c>
      <c r="B11" s="77">
        <f t="shared" si="0"/>
        <v>2.7450657738981623</v>
      </c>
      <c r="G11" s="83" t="s">
        <v>58</v>
      </c>
      <c r="H11">
        <v>0.44</v>
      </c>
      <c r="I11" s="75">
        <f t="shared" si="1"/>
        <v>1.0044</v>
      </c>
      <c r="J11" s="75">
        <f>PRODUCT($I11:I$224)</f>
        <v>2.7450657738981623</v>
      </c>
    </row>
    <row r="12" spans="1:10" x14ac:dyDescent="0.3">
      <c r="A12" s="83" t="s">
        <v>59</v>
      </c>
      <c r="B12" s="77">
        <f t="shared" si="0"/>
        <v>2.7330403961550798</v>
      </c>
      <c r="G12" s="83" t="s">
        <v>59</v>
      </c>
      <c r="H12">
        <v>0.69</v>
      </c>
      <c r="I12" s="75">
        <f t="shared" si="1"/>
        <v>1.0068999999999999</v>
      </c>
      <c r="J12" s="75">
        <f>PRODUCT($I12:I$224)</f>
        <v>2.7330403961550798</v>
      </c>
    </row>
    <row r="13" spans="1:10" x14ac:dyDescent="0.3">
      <c r="A13" s="83" t="s">
        <v>60</v>
      </c>
      <c r="B13" s="77">
        <f t="shared" si="0"/>
        <v>2.7143116457990635</v>
      </c>
      <c r="G13" s="83" t="s">
        <v>60</v>
      </c>
      <c r="H13">
        <v>0.86</v>
      </c>
      <c r="I13" s="75">
        <f t="shared" si="1"/>
        <v>1.0085999999999999</v>
      </c>
      <c r="J13" s="75">
        <f>PRODUCT($I13:I$224)</f>
        <v>2.7143116457990635</v>
      </c>
    </row>
    <row r="14" spans="1:10" x14ac:dyDescent="0.3">
      <c r="A14" s="83" t="s">
        <v>61</v>
      </c>
      <c r="B14" s="77">
        <f t="shared" si="0"/>
        <v>2.6911676044012176</v>
      </c>
      <c r="G14" s="83" t="s">
        <v>61</v>
      </c>
      <c r="H14">
        <v>0.57999999999999996</v>
      </c>
      <c r="I14" s="75">
        <f t="shared" si="1"/>
        <v>1.0058</v>
      </c>
      <c r="J14" s="75">
        <f>PRODUCT($I14:I$224)</f>
        <v>2.6911676044012176</v>
      </c>
    </row>
    <row r="15" spans="1:10" x14ac:dyDescent="0.3">
      <c r="A15" s="83" t="s">
        <v>62</v>
      </c>
      <c r="B15" s="77">
        <f t="shared" si="0"/>
        <v>2.6756488411227011</v>
      </c>
      <c r="G15" s="83" t="s">
        <v>62</v>
      </c>
      <c r="H15">
        <v>0.59</v>
      </c>
      <c r="I15" s="75">
        <f t="shared" si="1"/>
        <v>1.0059</v>
      </c>
      <c r="J15" s="75">
        <f>PRODUCT($I15:I$224)</f>
        <v>2.6756488411227011</v>
      </c>
    </row>
    <row r="16" spans="1:10" x14ac:dyDescent="0.3">
      <c r="A16" s="83" t="s">
        <v>63</v>
      </c>
      <c r="B16" s="77">
        <f t="shared" si="0"/>
        <v>2.6599551059973217</v>
      </c>
      <c r="G16" s="83" t="s">
        <v>63</v>
      </c>
      <c r="H16">
        <v>0.61</v>
      </c>
      <c r="I16" s="75">
        <f t="shared" si="1"/>
        <v>1.0061</v>
      </c>
      <c r="J16" s="75">
        <f>PRODUCT($I16:I$224)</f>
        <v>2.6599551059973217</v>
      </c>
    </row>
    <row r="17" spans="1:10" x14ac:dyDescent="0.3">
      <c r="A17" s="83" t="s">
        <v>64</v>
      </c>
      <c r="B17" s="77">
        <f t="shared" si="0"/>
        <v>2.6438277566815636</v>
      </c>
      <c r="G17" s="83" t="s">
        <v>64</v>
      </c>
      <c r="H17">
        <v>0.87</v>
      </c>
      <c r="I17" s="75">
        <f t="shared" si="1"/>
        <v>1.0086999999999999</v>
      </c>
      <c r="J17" s="75">
        <f>PRODUCT($I17:I$224)</f>
        <v>2.6438277566815636</v>
      </c>
    </row>
    <row r="18" spans="1:10" x14ac:dyDescent="0.3">
      <c r="A18" s="83" t="s">
        <v>65</v>
      </c>
      <c r="B18" s="77">
        <f t="shared" si="0"/>
        <v>2.6210248405686132</v>
      </c>
      <c r="G18" s="83" t="s">
        <v>65</v>
      </c>
      <c r="H18">
        <v>0.49</v>
      </c>
      <c r="I18" s="75">
        <f t="shared" si="1"/>
        <v>1.0048999999999999</v>
      </c>
      <c r="J18" s="75">
        <f>PRODUCT($I18:I$224)</f>
        <v>2.6210248405686132</v>
      </c>
    </row>
    <row r="19" spans="1:10" x14ac:dyDescent="0.3">
      <c r="A19" s="83" t="s">
        <v>66</v>
      </c>
      <c r="B19" s="77">
        <f t="shared" si="0"/>
        <v>2.6082444427988971</v>
      </c>
      <c r="G19" s="83" t="s">
        <v>66</v>
      </c>
      <c r="H19">
        <v>-0.02</v>
      </c>
      <c r="I19" s="75">
        <f t="shared" si="1"/>
        <v>0.99980000000000002</v>
      </c>
      <c r="J19" s="75">
        <f>PRODUCT($I19:I$224)</f>
        <v>2.6082444427988971</v>
      </c>
    </row>
    <row r="20" spans="1:10" x14ac:dyDescent="0.3">
      <c r="A20" s="83" t="s">
        <v>67</v>
      </c>
      <c r="B20" s="77">
        <f t="shared" si="0"/>
        <v>2.608766196038109</v>
      </c>
      <c r="G20" s="83" t="s">
        <v>67</v>
      </c>
      <c r="H20">
        <v>0.25</v>
      </c>
      <c r="I20" s="75">
        <f t="shared" si="1"/>
        <v>1.0024999999999999</v>
      </c>
      <c r="J20" s="75">
        <f>PRODUCT($I20:I$224)</f>
        <v>2.608766196038109</v>
      </c>
    </row>
    <row r="21" spans="1:10" x14ac:dyDescent="0.3">
      <c r="A21" s="83" t="s">
        <v>68</v>
      </c>
      <c r="B21" s="77">
        <f t="shared" si="0"/>
        <v>2.6022605446764175</v>
      </c>
      <c r="G21" s="83" t="s">
        <v>68</v>
      </c>
      <c r="H21">
        <v>0.17</v>
      </c>
      <c r="I21" s="75">
        <f t="shared" si="1"/>
        <v>1.0017</v>
      </c>
      <c r="J21" s="75">
        <f>PRODUCT($I21:I$224)</f>
        <v>2.6022605446764175</v>
      </c>
    </row>
    <row r="22" spans="1:10" x14ac:dyDescent="0.3">
      <c r="A22" s="83" t="s">
        <v>69</v>
      </c>
      <c r="B22" s="77">
        <f t="shared" si="0"/>
        <v>2.5978442095202281</v>
      </c>
      <c r="G22" s="83" t="s">
        <v>69</v>
      </c>
      <c r="H22">
        <v>0.35</v>
      </c>
      <c r="I22" s="75">
        <f t="shared" si="1"/>
        <v>1.0035000000000001</v>
      </c>
      <c r="J22" s="75">
        <f>PRODUCT($I22:I$224)</f>
        <v>2.5978442095202281</v>
      </c>
    </row>
    <row r="23" spans="1:10" x14ac:dyDescent="0.3">
      <c r="A23" s="83" t="s">
        <v>70</v>
      </c>
      <c r="B23" s="77">
        <f t="shared" si="0"/>
        <v>2.588783467384391</v>
      </c>
      <c r="G23" s="83" t="s">
        <v>70</v>
      </c>
      <c r="H23">
        <v>0.75</v>
      </c>
      <c r="I23" s="75">
        <f t="shared" si="1"/>
        <v>1.0075000000000001</v>
      </c>
      <c r="J23" s="75">
        <f>PRODUCT($I23:I$224)</f>
        <v>2.588783467384391</v>
      </c>
    </row>
    <row r="24" spans="1:10" x14ac:dyDescent="0.3">
      <c r="A24" s="83" t="s">
        <v>71</v>
      </c>
      <c r="B24" s="77">
        <f t="shared" si="0"/>
        <v>2.5695121264361167</v>
      </c>
      <c r="G24" s="83" t="s">
        <v>71</v>
      </c>
      <c r="H24">
        <v>0.55000000000000004</v>
      </c>
      <c r="I24" s="75">
        <f t="shared" si="1"/>
        <v>1.0055000000000001</v>
      </c>
      <c r="J24" s="75">
        <f>PRODUCT($I24:I$224)</f>
        <v>2.5695121264361167</v>
      </c>
    </row>
    <row r="25" spans="1:10" x14ac:dyDescent="0.3">
      <c r="A25" s="83" t="s">
        <v>72</v>
      </c>
      <c r="B25" s="77">
        <f t="shared" si="0"/>
        <v>2.555457112318364</v>
      </c>
      <c r="G25" s="83" t="s">
        <v>72</v>
      </c>
      <c r="H25">
        <v>0.36</v>
      </c>
      <c r="I25" s="75">
        <f t="shared" si="1"/>
        <v>1.0036</v>
      </c>
      <c r="J25" s="75">
        <f>PRODUCT($I25:I$224)</f>
        <v>2.555457112318364</v>
      </c>
    </row>
    <row r="26" spans="1:10" x14ac:dyDescent="0.3">
      <c r="A26" s="83" t="s">
        <v>73</v>
      </c>
      <c r="B26" s="77">
        <f t="shared" si="0"/>
        <v>2.5462904666384674</v>
      </c>
      <c r="G26" s="83" t="s">
        <v>73</v>
      </c>
      <c r="H26">
        <v>0.59</v>
      </c>
      <c r="I26" s="75">
        <f t="shared" si="1"/>
        <v>1.0059</v>
      </c>
      <c r="J26" s="75">
        <f>PRODUCT($I26:I$224)</f>
        <v>2.5462904666384674</v>
      </c>
    </row>
    <row r="27" spans="1:10" x14ac:dyDescent="0.3">
      <c r="A27" s="83" t="s">
        <v>74</v>
      </c>
      <c r="B27" s="77">
        <f t="shared" si="0"/>
        <v>2.5313554693691862</v>
      </c>
      <c r="G27" s="83" t="s">
        <v>74</v>
      </c>
      <c r="H27">
        <v>0.41</v>
      </c>
      <c r="I27" s="75">
        <f t="shared" si="1"/>
        <v>1.0041</v>
      </c>
      <c r="J27" s="75">
        <f>PRODUCT($I27:I$224)</f>
        <v>2.5313554693691862</v>
      </c>
    </row>
    <row r="28" spans="1:10" x14ac:dyDescent="0.3">
      <c r="A28" s="83" t="s">
        <v>75</v>
      </c>
      <c r="B28" s="77">
        <f t="shared" si="0"/>
        <v>2.5210192902790403</v>
      </c>
      <c r="G28" s="83" t="s">
        <v>75</v>
      </c>
      <c r="H28">
        <v>0.43</v>
      </c>
      <c r="I28" s="75">
        <f t="shared" si="1"/>
        <v>1.0043</v>
      </c>
      <c r="J28" s="75">
        <f>PRODUCT($I28:I$224)</f>
        <v>2.5210192902790403</v>
      </c>
    </row>
    <row r="29" spans="1:10" x14ac:dyDescent="0.3">
      <c r="A29" s="83" t="s">
        <v>76</v>
      </c>
      <c r="B29" s="77">
        <f t="shared" si="0"/>
        <v>2.5102253213970358</v>
      </c>
      <c r="G29" s="83" t="s">
        <v>76</v>
      </c>
      <c r="H29">
        <v>0.21</v>
      </c>
      <c r="I29" s="75">
        <f t="shared" si="1"/>
        <v>1.0021</v>
      </c>
      <c r="J29" s="75">
        <f>PRODUCT($I29:I$224)</f>
        <v>2.5102253213970358</v>
      </c>
    </row>
    <row r="30" spans="1:10" x14ac:dyDescent="0.3">
      <c r="A30" s="83" t="s">
        <v>77</v>
      </c>
      <c r="B30" s="77">
        <f t="shared" si="0"/>
        <v>2.5049648951172903</v>
      </c>
      <c r="G30" s="83" t="s">
        <v>77</v>
      </c>
      <c r="H30">
        <v>0.1</v>
      </c>
      <c r="I30" s="75">
        <f t="shared" si="1"/>
        <v>1.0009999999999999</v>
      </c>
      <c r="J30" s="75">
        <f>PRODUCT($I30:I$224)</f>
        <v>2.5049648951172903</v>
      </c>
    </row>
    <row r="31" spans="1:10" x14ac:dyDescent="0.3">
      <c r="A31" s="83" t="s">
        <v>78</v>
      </c>
      <c r="B31" s="77">
        <f t="shared" si="0"/>
        <v>2.5024624326846041</v>
      </c>
      <c r="G31" s="83" t="s">
        <v>78</v>
      </c>
      <c r="H31">
        <v>-0.21</v>
      </c>
      <c r="I31" s="75">
        <f t="shared" si="1"/>
        <v>0.99790000000000001</v>
      </c>
      <c r="J31" s="75">
        <f>PRODUCT($I31:I$224)</f>
        <v>2.5024624326846041</v>
      </c>
    </row>
    <row r="32" spans="1:10" x14ac:dyDescent="0.3">
      <c r="A32" s="83" t="s">
        <v>79</v>
      </c>
      <c r="B32" s="77">
        <f t="shared" si="0"/>
        <v>2.5077286628766511</v>
      </c>
      <c r="G32" s="83" t="s">
        <v>79</v>
      </c>
      <c r="H32">
        <v>0.19</v>
      </c>
      <c r="I32" s="75">
        <f t="shared" si="1"/>
        <v>1.0019</v>
      </c>
      <c r="J32" s="75">
        <f>PRODUCT($I32:I$224)</f>
        <v>2.5077286628766511</v>
      </c>
    </row>
    <row r="33" spans="1:10" x14ac:dyDescent="0.3">
      <c r="A33" s="83" t="s">
        <v>80</v>
      </c>
      <c r="B33" s="77">
        <f t="shared" si="0"/>
        <v>2.5029730141497653</v>
      </c>
      <c r="G33" s="83" t="s">
        <v>80</v>
      </c>
      <c r="H33">
        <v>0.05</v>
      </c>
      <c r="I33" s="75">
        <f t="shared" si="1"/>
        <v>1.0004999999999999</v>
      </c>
      <c r="J33" s="75">
        <f>PRODUCT($I33:I$224)</f>
        <v>2.5029730141497653</v>
      </c>
    </row>
    <row r="34" spans="1:10" x14ac:dyDescent="0.3">
      <c r="A34" s="83" t="s">
        <v>81</v>
      </c>
      <c r="B34" s="77">
        <f t="shared" si="0"/>
        <v>2.501722153073227</v>
      </c>
      <c r="G34" s="83" t="s">
        <v>81</v>
      </c>
      <c r="H34">
        <v>0.21</v>
      </c>
      <c r="I34" s="75">
        <f t="shared" si="1"/>
        <v>1.0021</v>
      </c>
      <c r="J34" s="75">
        <f>PRODUCT($I34:I$224)</f>
        <v>2.501722153073227</v>
      </c>
    </row>
    <row r="35" spans="1:10" x14ac:dyDescent="0.3">
      <c r="A35" s="83" t="s">
        <v>82</v>
      </c>
      <c r="B35" s="77">
        <f t="shared" si="0"/>
        <v>2.4964795460265727</v>
      </c>
      <c r="G35" s="83" t="s">
        <v>82</v>
      </c>
      <c r="H35">
        <v>0.33</v>
      </c>
      <c r="I35" s="75">
        <f t="shared" si="1"/>
        <v>1.0033000000000001</v>
      </c>
      <c r="J35" s="75">
        <f>PRODUCT($I35:I$224)</f>
        <v>2.4964795460265727</v>
      </c>
    </row>
    <row r="36" spans="1:10" x14ac:dyDescent="0.3">
      <c r="A36" s="83" t="s">
        <v>83</v>
      </c>
      <c r="B36" s="77">
        <f t="shared" si="0"/>
        <v>2.48826826076604</v>
      </c>
      <c r="G36" s="83" t="s">
        <v>83</v>
      </c>
      <c r="H36">
        <v>0.31</v>
      </c>
      <c r="I36" s="75">
        <f t="shared" si="1"/>
        <v>1.0031000000000001</v>
      </c>
      <c r="J36" s="75">
        <f>PRODUCT($I36:I$224)</f>
        <v>2.48826826076604</v>
      </c>
    </row>
    <row r="37" spans="1:10" x14ac:dyDescent="0.3">
      <c r="A37" s="83" t="s">
        <v>84</v>
      </c>
      <c r="B37" s="77">
        <f t="shared" si="0"/>
        <v>2.4805784675167408</v>
      </c>
      <c r="G37" s="83" t="s">
        <v>84</v>
      </c>
      <c r="H37">
        <v>0.48</v>
      </c>
      <c r="I37" s="75">
        <f t="shared" si="1"/>
        <v>1.0047999999999999</v>
      </c>
      <c r="J37" s="75">
        <f>PRODUCT($I37:I$224)</f>
        <v>2.4805784675167408</v>
      </c>
    </row>
    <row r="38" spans="1:10" x14ac:dyDescent="0.3">
      <c r="A38" s="83" t="s">
        <v>85</v>
      </c>
      <c r="B38" s="77">
        <f t="shared" si="0"/>
        <v>2.4687285703789192</v>
      </c>
      <c r="G38" s="83" t="s">
        <v>85</v>
      </c>
      <c r="H38">
        <v>0.44</v>
      </c>
      <c r="I38" s="75">
        <f t="shared" si="1"/>
        <v>1.0044</v>
      </c>
      <c r="J38" s="75">
        <f>PRODUCT($I38:I$224)</f>
        <v>2.4687285703789192</v>
      </c>
    </row>
    <row r="39" spans="1:10" x14ac:dyDescent="0.3">
      <c r="A39" s="83" t="s">
        <v>86</v>
      </c>
      <c r="B39" s="77">
        <f t="shared" si="0"/>
        <v>2.4579137498794537</v>
      </c>
      <c r="G39" s="83" t="s">
        <v>86</v>
      </c>
      <c r="H39">
        <v>0.44</v>
      </c>
      <c r="I39" s="75">
        <f t="shared" si="1"/>
        <v>1.0044</v>
      </c>
      <c r="J39" s="75">
        <f>PRODUCT($I39:I$224)</f>
        <v>2.4579137498794537</v>
      </c>
    </row>
    <row r="40" spans="1:10" x14ac:dyDescent="0.3">
      <c r="A40" s="83" t="s">
        <v>87</v>
      </c>
      <c r="B40" s="77">
        <f t="shared" si="0"/>
        <v>2.4471463061324688</v>
      </c>
      <c r="G40" s="83" t="s">
        <v>87</v>
      </c>
      <c r="H40">
        <v>0.37</v>
      </c>
      <c r="I40" s="75">
        <f t="shared" si="1"/>
        <v>1.0037</v>
      </c>
      <c r="J40" s="75">
        <f>PRODUCT($I40:I$224)</f>
        <v>2.4471463061324688</v>
      </c>
    </row>
    <row r="41" spans="1:10" x14ac:dyDescent="0.3">
      <c r="A41" s="83" t="s">
        <v>88</v>
      </c>
      <c r="B41" s="77">
        <f t="shared" si="0"/>
        <v>2.4381252427343512</v>
      </c>
      <c r="G41" s="83" t="s">
        <v>88</v>
      </c>
      <c r="H41">
        <v>0.25</v>
      </c>
      <c r="I41" s="75">
        <f t="shared" si="1"/>
        <v>1.0024999999999999</v>
      </c>
      <c r="J41" s="75">
        <f>PRODUCT($I41:I$224)</f>
        <v>2.4381252427343512</v>
      </c>
    </row>
    <row r="42" spans="1:10" x14ac:dyDescent="0.3">
      <c r="A42" s="83" t="s">
        <v>89</v>
      </c>
      <c r="B42" s="77">
        <f t="shared" si="0"/>
        <v>2.4320451299095791</v>
      </c>
      <c r="G42" s="83" t="s">
        <v>89</v>
      </c>
      <c r="H42">
        <v>0.28000000000000003</v>
      </c>
      <c r="I42" s="75">
        <f t="shared" si="1"/>
        <v>1.0027999999999999</v>
      </c>
      <c r="J42" s="75">
        <f>PRODUCT($I42:I$224)</f>
        <v>2.4320451299095791</v>
      </c>
    </row>
    <row r="43" spans="1:10" x14ac:dyDescent="0.3">
      <c r="A43" s="83" t="s">
        <v>90</v>
      </c>
      <c r="B43" s="77">
        <f t="shared" si="0"/>
        <v>2.4252544175404673</v>
      </c>
      <c r="G43" s="83" t="s">
        <v>90</v>
      </c>
      <c r="H43">
        <v>0.28000000000000003</v>
      </c>
      <c r="I43" s="75">
        <f t="shared" si="1"/>
        <v>1.0027999999999999</v>
      </c>
      <c r="J43" s="75">
        <f>PRODUCT($I43:I$224)</f>
        <v>2.4252544175404673</v>
      </c>
    </row>
    <row r="44" spans="1:10" x14ac:dyDescent="0.3">
      <c r="A44" s="83" t="s">
        <v>91</v>
      </c>
      <c r="B44" s="77">
        <f t="shared" si="0"/>
        <v>2.4184826660754544</v>
      </c>
      <c r="G44" s="83" t="s">
        <v>91</v>
      </c>
      <c r="H44">
        <v>0.24</v>
      </c>
      <c r="I44" s="75">
        <f t="shared" si="1"/>
        <v>1.0024</v>
      </c>
      <c r="J44" s="75">
        <f>PRODUCT($I44:I$224)</f>
        <v>2.4184826660754544</v>
      </c>
    </row>
    <row r="45" spans="1:10" x14ac:dyDescent="0.3">
      <c r="A45" s="83" t="s">
        <v>92</v>
      </c>
      <c r="B45" s="77">
        <f t="shared" si="0"/>
        <v>2.4126922047839745</v>
      </c>
      <c r="G45" s="83" t="s">
        <v>92</v>
      </c>
      <c r="H45">
        <v>0.47</v>
      </c>
      <c r="I45" s="75">
        <f t="shared" si="1"/>
        <v>1.0046999999999999</v>
      </c>
      <c r="J45" s="75">
        <f>PRODUCT($I45:I$224)</f>
        <v>2.4126922047839745</v>
      </c>
    </row>
    <row r="46" spans="1:10" x14ac:dyDescent="0.3">
      <c r="A46" s="83" t="s">
        <v>93</v>
      </c>
      <c r="B46" s="77">
        <f t="shared" si="0"/>
        <v>2.4014055984711589</v>
      </c>
      <c r="G46" s="83" t="s">
        <v>93</v>
      </c>
      <c r="H46">
        <v>0.18</v>
      </c>
      <c r="I46" s="75">
        <f t="shared" si="1"/>
        <v>1.0018</v>
      </c>
      <c r="J46" s="75">
        <f>PRODUCT($I46:I$224)</f>
        <v>2.4014055984711589</v>
      </c>
    </row>
    <row r="47" spans="1:10" x14ac:dyDescent="0.3">
      <c r="A47" s="83" t="s">
        <v>94</v>
      </c>
      <c r="B47" s="77">
        <f t="shared" si="0"/>
        <v>2.3970908349682158</v>
      </c>
      <c r="G47" s="83" t="s">
        <v>94</v>
      </c>
      <c r="H47">
        <v>0.3</v>
      </c>
      <c r="I47" s="75">
        <f t="shared" si="1"/>
        <v>1.0029999999999999</v>
      </c>
      <c r="J47" s="75">
        <f>PRODUCT($I47:I$224)</f>
        <v>2.3970908349682158</v>
      </c>
    </row>
    <row r="48" spans="1:10" x14ac:dyDescent="0.3">
      <c r="A48" s="83" t="s">
        <v>95</v>
      </c>
      <c r="B48" s="77">
        <f t="shared" si="0"/>
        <v>2.3899210717529553</v>
      </c>
      <c r="G48" s="83" t="s">
        <v>95</v>
      </c>
      <c r="H48">
        <v>0.38</v>
      </c>
      <c r="I48" s="75">
        <f t="shared" si="1"/>
        <v>1.0038</v>
      </c>
      <c r="J48" s="75">
        <f>PRODUCT($I48:I$224)</f>
        <v>2.3899210717529553</v>
      </c>
    </row>
    <row r="49" spans="1:10" x14ac:dyDescent="0.3">
      <c r="A49" s="83" t="s">
        <v>96</v>
      </c>
      <c r="B49" s="77">
        <f t="shared" si="0"/>
        <v>2.3808737514972687</v>
      </c>
      <c r="G49" s="83" t="s">
        <v>96</v>
      </c>
      <c r="H49">
        <v>0.74</v>
      </c>
      <c r="I49" s="75">
        <f t="shared" si="1"/>
        <v>1.0074000000000001</v>
      </c>
      <c r="J49" s="75">
        <f>PRODUCT($I49:I$224)</f>
        <v>2.3808737514972687</v>
      </c>
    </row>
    <row r="50" spans="1:10" x14ac:dyDescent="0.3">
      <c r="A50" s="83" t="s">
        <v>97</v>
      </c>
      <c r="B50" s="77">
        <f t="shared" si="0"/>
        <v>2.363384704682614</v>
      </c>
      <c r="G50" s="83" t="s">
        <v>97</v>
      </c>
      <c r="H50">
        <v>0.54</v>
      </c>
      <c r="I50" s="75">
        <f t="shared" si="1"/>
        <v>1.0054000000000001</v>
      </c>
      <c r="J50" s="75">
        <f>PRODUCT($I50:I$224)</f>
        <v>2.363384704682614</v>
      </c>
    </row>
    <row r="51" spans="1:10" x14ac:dyDescent="0.3">
      <c r="A51" s="83" t="s">
        <v>98</v>
      </c>
      <c r="B51" s="77">
        <f t="shared" si="0"/>
        <v>2.3506909734261168</v>
      </c>
      <c r="G51" s="83" t="s">
        <v>98</v>
      </c>
      <c r="H51">
        <v>0.49</v>
      </c>
      <c r="I51" s="75">
        <f t="shared" si="1"/>
        <v>1.0048999999999999</v>
      </c>
      <c r="J51" s="75">
        <f>PRODUCT($I51:I$224)</f>
        <v>2.3506909734261168</v>
      </c>
    </row>
    <row r="52" spans="1:10" x14ac:dyDescent="0.3">
      <c r="A52" s="83" t="s">
        <v>99</v>
      </c>
      <c r="B52" s="77">
        <f t="shared" si="0"/>
        <v>2.3392287525386726</v>
      </c>
      <c r="G52" s="83" t="s">
        <v>99</v>
      </c>
      <c r="H52">
        <v>0.48</v>
      </c>
      <c r="I52" s="75">
        <f t="shared" si="1"/>
        <v>1.0047999999999999</v>
      </c>
      <c r="J52" s="75">
        <f>PRODUCT($I52:I$224)</f>
        <v>2.3392287525386726</v>
      </c>
    </row>
    <row r="53" spans="1:10" x14ac:dyDescent="0.3">
      <c r="A53" s="83" t="s">
        <v>100</v>
      </c>
      <c r="B53" s="77">
        <f t="shared" si="0"/>
        <v>2.3280540928927884</v>
      </c>
      <c r="G53" s="83" t="s">
        <v>100</v>
      </c>
      <c r="H53">
        <v>0.55000000000000004</v>
      </c>
      <c r="I53" s="75">
        <f t="shared" si="1"/>
        <v>1.0055000000000001</v>
      </c>
      <c r="J53" s="75">
        <f>PRODUCT($I53:I$224)</f>
        <v>2.3280540928927884</v>
      </c>
    </row>
    <row r="54" spans="1:10" x14ac:dyDescent="0.3">
      <c r="A54" s="83" t="s">
        <v>101</v>
      </c>
      <c r="B54" s="77">
        <f t="shared" si="0"/>
        <v>2.3153198338068548</v>
      </c>
      <c r="G54" s="83" t="s">
        <v>101</v>
      </c>
      <c r="H54">
        <v>0.79</v>
      </c>
      <c r="I54" s="75">
        <f t="shared" si="1"/>
        <v>1.0079</v>
      </c>
      <c r="J54" s="75">
        <f>PRODUCT($I54:I$224)</f>
        <v>2.3153198338068548</v>
      </c>
    </row>
    <row r="55" spans="1:10" x14ac:dyDescent="0.3">
      <c r="A55" s="83" t="s">
        <v>102</v>
      </c>
      <c r="B55" s="77">
        <f t="shared" si="0"/>
        <v>2.2971721736351363</v>
      </c>
      <c r="G55" s="83" t="s">
        <v>102</v>
      </c>
      <c r="H55">
        <v>0.74</v>
      </c>
      <c r="I55" s="75">
        <f t="shared" si="1"/>
        <v>1.0074000000000001</v>
      </c>
      <c r="J55" s="75">
        <f>PRODUCT($I55:I$224)</f>
        <v>2.2971721736351363</v>
      </c>
    </row>
    <row r="56" spans="1:10" x14ac:dyDescent="0.3">
      <c r="A56" s="83" t="s">
        <v>103</v>
      </c>
      <c r="B56" s="77">
        <f t="shared" si="0"/>
        <v>2.2802979686669977</v>
      </c>
      <c r="G56" s="83" t="s">
        <v>103</v>
      </c>
      <c r="H56">
        <v>0.53</v>
      </c>
      <c r="I56" s="75">
        <f t="shared" si="1"/>
        <v>1.0053000000000001</v>
      </c>
      <c r="J56" s="75">
        <f>PRODUCT($I56:I$224)</f>
        <v>2.2802979686669977</v>
      </c>
    </row>
    <row r="57" spans="1:10" x14ac:dyDescent="0.3">
      <c r="A57" s="83" t="s">
        <v>104</v>
      </c>
      <c r="B57" s="77">
        <f t="shared" si="0"/>
        <v>2.2682761053088605</v>
      </c>
      <c r="G57" s="83" t="s">
        <v>104</v>
      </c>
      <c r="H57">
        <v>0.28000000000000003</v>
      </c>
      <c r="I57" s="75">
        <f t="shared" si="1"/>
        <v>1.0027999999999999</v>
      </c>
      <c r="J57" s="75">
        <f>PRODUCT($I57:I$224)</f>
        <v>2.2682761053088605</v>
      </c>
    </row>
    <row r="58" spans="1:10" x14ac:dyDescent="0.3">
      <c r="A58" s="83" t="s">
        <v>105</v>
      </c>
      <c r="B58" s="77">
        <f t="shared" si="0"/>
        <v>2.2619426658444963</v>
      </c>
      <c r="G58" s="83" t="s">
        <v>105</v>
      </c>
      <c r="H58">
        <v>0.26</v>
      </c>
      <c r="I58" s="75">
        <f t="shared" si="1"/>
        <v>1.0025999999999999</v>
      </c>
      <c r="J58" s="75">
        <f>PRODUCT($I58:I$224)</f>
        <v>2.2619426658444963</v>
      </c>
    </row>
    <row r="59" spans="1:10" x14ac:dyDescent="0.3">
      <c r="A59" s="83" t="s">
        <v>106</v>
      </c>
      <c r="B59" s="77">
        <f t="shared" si="0"/>
        <v>2.2560768659929145</v>
      </c>
      <c r="G59" s="83" t="s">
        <v>106</v>
      </c>
      <c r="H59">
        <v>0.45</v>
      </c>
      <c r="I59" s="75">
        <f t="shared" si="1"/>
        <v>1.0044999999999999</v>
      </c>
      <c r="J59" s="75">
        <f>PRODUCT($I59:I$224)</f>
        <v>2.2560768659929145</v>
      </c>
    </row>
    <row r="60" spans="1:10" x14ac:dyDescent="0.3">
      <c r="A60" s="83" t="s">
        <v>107</v>
      </c>
      <c r="B60" s="77">
        <f t="shared" si="0"/>
        <v>2.2459700009884696</v>
      </c>
      <c r="G60" s="83" t="s">
        <v>107</v>
      </c>
      <c r="H60">
        <v>0.36</v>
      </c>
      <c r="I60" s="75">
        <f t="shared" si="1"/>
        <v>1.0036</v>
      </c>
      <c r="J60" s="75">
        <f>PRODUCT($I60:I$224)</f>
        <v>2.2459700009884696</v>
      </c>
    </row>
    <row r="61" spans="1:10" x14ac:dyDescent="0.3">
      <c r="A61" s="83" t="s">
        <v>108</v>
      </c>
      <c r="B61" s="77">
        <f t="shared" si="0"/>
        <v>2.2379135123440301</v>
      </c>
      <c r="G61" s="83" t="s">
        <v>108</v>
      </c>
      <c r="H61">
        <v>0.28000000000000003</v>
      </c>
      <c r="I61" s="75">
        <f t="shared" si="1"/>
        <v>1.0027999999999999</v>
      </c>
      <c r="J61" s="75">
        <f>PRODUCT($I61:I$224)</f>
        <v>2.2379135123440301</v>
      </c>
    </row>
    <row r="62" spans="1:10" x14ac:dyDescent="0.3">
      <c r="A62" s="83" t="s">
        <v>109</v>
      </c>
      <c r="B62" s="77">
        <f t="shared" si="0"/>
        <v>2.2316648507618932</v>
      </c>
      <c r="G62" s="83" t="s">
        <v>109</v>
      </c>
      <c r="H62">
        <v>0.48</v>
      </c>
      <c r="I62" s="75">
        <f t="shared" si="1"/>
        <v>1.0047999999999999</v>
      </c>
      <c r="J62" s="75">
        <f>PRODUCT($I62:I$224)</f>
        <v>2.2316648507618932</v>
      </c>
    </row>
    <row r="63" spans="1:10" x14ac:dyDescent="0.3">
      <c r="A63" s="83" t="s">
        <v>110</v>
      </c>
      <c r="B63" s="77">
        <f t="shared" si="0"/>
        <v>2.2210040314111219</v>
      </c>
      <c r="G63" s="83" t="s">
        <v>110</v>
      </c>
      <c r="H63">
        <v>0.55000000000000004</v>
      </c>
      <c r="I63" s="75">
        <f t="shared" si="1"/>
        <v>1.0055000000000001</v>
      </c>
      <c r="J63" s="75">
        <f>PRODUCT($I63:I$224)</f>
        <v>2.2210040314111219</v>
      </c>
    </row>
    <row r="64" spans="1:10" x14ac:dyDescent="0.3">
      <c r="A64" s="83" t="s">
        <v>111</v>
      </c>
      <c r="B64" s="77">
        <f t="shared" si="0"/>
        <v>2.2088553271120079</v>
      </c>
      <c r="G64" s="83" t="s">
        <v>111</v>
      </c>
      <c r="H64">
        <v>0.2</v>
      </c>
      <c r="I64" s="75">
        <f t="shared" si="1"/>
        <v>1.002</v>
      </c>
      <c r="J64" s="75">
        <f>PRODUCT($I64:I$224)</f>
        <v>2.2088553271120079</v>
      </c>
    </row>
    <row r="65" spans="1:10" x14ac:dyDescent="0.3">
      <c r="A65" s="83" t="s">
        <v>112</v>
      </c>
      <c r="B65" s="77">
        <f t="shared" si="0"/>
        <v>2.2044464342435193</v>
      </c>
      <c r="G65" s="83" t="s">
        <v>112</v>
      </c>
      <c r="H65">
        <v>0.48</v>
      </c>
      <c r="I65" s="75">
        <f t="shared" si="1"/>
        <v>1.0047999999999999</v>
      </c>
      <c r="J65" s="75">
        <f>PRODUCT($I65:I$224)</f>
        <v>2.2044464342435193</v>
      </c>
    </row>
    <row r="66" spans="1:10" x14ac:dyDescent="0.3">
      <c r="A66" s="83" t="s">
        <v>113</v>
      </c>
      <c r="B66" s="77">
        <f t="shared" ref="B66:B129" si="2">J66</f>
        <v>2.1939156391754757</v>
      </c>
      <c r="G66" s="83" t="s">
        <v>113</v>
      </c>
      <c r="H66">
        <v>0.47</v>
      </c>
      <c r="I66" s="75">
        <f t="shared" si="1"/>
        <v>1.0046999999999999</v>
      </c>
      <c r="J66" s="75">
        <f>PRODUCT($I66:I$224)</f>
        <v>2.1939156391754757</v>
      </c>
    </row>
    <row r="67" spans="1:10" x14ac:dyDescent="0.3">
      <c r="A67" s="83" t="s">
        <v>114</v>
      </c>
      <c r="B67" s="77">
        <f t="shared" si="2"/>
        <v>2.1836524725544719</v>
      </c>
      <c r="G67" s="83" t="s">
        <v>114</v>
      </c>
      <c r="H67">
        <v>0.36</v>
      </c>
      <c r="I67" s="75">
        <f t="shared" ref="I67:I130" si="3">1+H67%</f>
        <v>1.0036</v>
      </c>
      <c r="J67" s="75">
        <f>PRODUCT($I67:I$224)</f>
        <v>2.1836524725544719</v>
      </c>
    </row>
    <row r="68" spans="1:10" x14ac:dyDescent="0.3">
      <c r="A68" s="83" t="s">
        <v>115</v>
      </c>
      <c r="B68" s="77">
        <f t="shared" si="2"/>
        <v>2.1758195222742853</v>
      </c>
      <c r="G68" s="83" t="s">
        <v>115</v>
      </c>
      <c r="H68">
        <v>0.24</v>
      </c>
      <c r="I68" s="75">
        <f t="shared" si="3"/>
        <v>1.0024</v>
      </c>
      <c r="J68" s="75">
        <f>PRODUCT($I68:I$224)</f>
        <v>2.1758195222742853</v>
      </c>
    </row>
    <row r="69" spans="1:10" x14ac:dyDescent="0.3">
      <c r="A69" s="83" t="s">
        <v>116</v>
      </c>
      <c r="B69" s="77">
        <f t="shared" si="2"/>
        <v>2.1706100581347614</v>
      </c>
      <c r="G69" s="83" t="s">
        <v>116</v>
      </c>
      <c r="H69">
        <v>0.15</v>
      </c>
      <c r="I69" s="75">
        <f t="shared" si="3"/>
        <v>1.0015000000000001</v>
      </c>
      <c r="J69" s="75">
        <f>PRODUCT($I69:I$224)</f>
        <v>2.1706100581347614</v>
      </c>
    </row>
    <row r="70" spans="1:10" x14ac:dyDescent="0.3">
      <c r="A70" s="83" t="s">
        <v>117</v>
      </c>
      <c r="B70" s="77">
        <f t="shared" si="2"/>
        <v>2.1673590196053518</v>
      </c>
      <c r="G70" s="83" t="s">
        <v>117</v>
      </c>
      <c r="H70">
        <v>0.24</v>
      </c>
      <c r="I70" s="75">
        <f t="shared" si="3"/>
        <v>1.0024</v>
      </c>
      <c r="J70" s="75">
        <f>PRODUCT($I70:I$224)</f>
        <v>2.1673590196053518</v>
      </c>
    </row>
    <row r="71" spans="1:10" x14ac:dyDescent="0.3">
      <c r="A71" s="83" t="s">
        <v>118</v>
      </c>
      <c r="B71" s="77">
        <f t="shared" si="2"/>
        <v>2.1621698120564168</v>
      </c>
      <c r="G71" s="83" t="s">
        <v>118</v>
      </c>
      <c r="H71">
        <v>0.28000000000000003</v>
      </c>
      <c r="I71" s="75">
        <f t="shared" si="3"/>
        <v>1.0027999999999999</v>
      </c>
      <c r="J71" s="75">
        <f>PRODUCT($I71:I$224)</f>
        <v>2.1621698120564168</v>
      </c>
    </row>
    <row r="72" spans="1:10" x14ac:dyDescent="0.3">
      <c r="A72" s="83" t="s">
        <v>119</v>
      </c>
      <c r="B72" s="77">
        <f t="shared" si="2"/>
        <v>2.1561326406625607</v>
      </c>
      <c r="G72" s="83" t="s">
        <v>119</v>
      </c>
      <c r="H72">
        <v>0.41</v>
      </c>
      <c r="I72" s="75">
        <f t="shared" si="3"/>
        <v>1.0041</v>
      </c>
      <c r="J72" s="75">
        <f>PRODUCT($I72:I$224)</f>
        <v>2.1561326406625607</v>
      </c>
    </row>
    <row r="73" spans="1:10" x14ac:dyDescent="0.3">
      <c r="A73" s="83" t="s">
        <v>120</v>
      </c>
      <c r="B73" s="77">
        <f t="shared" si="2"/>
        <v>2.1473285934295014</v>
      </c>
      <c r="G73" s="83" t="s">
        <v>120</v>
      </c>
      <c r="H73">
        <v>0.37</v>
      </c>
      <c r="I73" s="75">
        <f t="shared" si="3"/>
        <v>1.0037</v>
      </c>
      <c r="J73" s="75">
        <f>PRODUCT($I73:I$224)</f>
        <v>2.1473285934295014</v>
      </c>
    </row>
    <row r="74" spans="1:10" x14ac:dyDescent="0.3">
      <c r="A74" s="83" t="s">
        <v>121</v>
      </c>
      <c r="B74" s="77">
        <f t="shared" si="2"/>
        <v>2.1394127661945803</v>
      </c>
      <c r="G74" s="83" t="s">
        <v>121</v>
      </c>
      <c r="H74">
        <v>0.75</v>
      </c>
      <c r="I74" s="75">
        <f t="shared" si="3"/>
        <v>1.0075000000000001</v>
      </c>
      <c r="J74" s="75">
        <f>PRODUCT($I74:I$224)</f>
        <v>2.1394127661945803</v>
      </c>
    </row>
    <row r="75" spans="1:10" x14ac:dyDescent="0.3">
      <c r="A75" s="83" t="s">
        <v>122</v>
      </c>
      <c r="B75" s="77">
        <f t="shared" si="2"/>
        <v>2.123486616570303</v>
      </c>
      <c r="G75" s="83" t="s">
        <v>122</v>
      </c>
      <c r="H75">
        <v>0.78</v>
      </c>
      <c r="I75" s="75">
        <f t="shared" si="3"/>
        <v>1.0078</v>
      </c>
      <c r="J75" s="75">
        <f>PRODUCT($I75:I$224)</f>
        <v>2.123486616570303</v>
      </c>
    </row>
    <row r="76" spans="1:10" x14ac:dyDescent="0.3">
      <c r="A76" s="83" t="s">
        <v>123</v>
      </c>
      <c r="B76" s="77">
        <f t="shared" si="2"/>
        <v>2.1070516139812479</v>
      </c>
      <c r="G76" s="83" t="s">
        <v>123</v>
      </c>
      <c r="H76">
        <v>0.52</v>
      </c>
      <c r="I76" s="75">
        <f t="shared" si="3"/>
        <v>1.0052000000000001</v>
      </c>
      <c r="J76" s="75">
        <f>PRODUCT($I76:I$224)</f>
        <v>2.1070516139812479</v>
      </c>
    </row>
    <row r="77" spans="1:10" x14ac:dyDescent="0.3">
      <c r="A77" s="83" t="s">
        <v>124</v>
      </c>
      <c r="B77" s="77">
        <f t="shared" si="2"/>
        <v>2.0961516255285009</v>
      </c>
      <c r="G77" s="83" t="s">
        <v>124</v>
      </c>
      <c r="H77">
        <v>0.56999999999999995</v>
      </c>
      <c r="I77" s="75">
        <f t="shared" si="3"/>
        <v>1.0057</v>
      </c>
      <c r="J77" s="75">
        <f>PRODUCT($I77:I$224)</f>
        <v>2.0961516255285009</v>
      </c>
    </row>
    <row r="78" spans="1:10" x14ac:dyDescent="0.3">
      <c r="A78" s="83" t="s">
        <v>125</v>
      </c>
      <c r="B78" s="77">
        <f t="shared" si="2"/>
        <v>2.0842712792368534</v>
      </c>
      <c r="G78" s="83" t="s">
        <v>125</v>
      </c>
      <c r="H78">
        <v>0.43</v>
      </c>
      <c r="I78" s="75">
        <f t="shared" si="3"/>
        <v>1.0043</v>
      </c>
      <c r="J78" s="75">
        <f>PRODUCT($I78:I$224)</f>
        <v>2.0842712792368534</v>
      </c>
    </row>
    <row r="79" spans="1:10" x14ac:dyDescent="0.3">
      <c r="A79" s="83" t="s">
        <v>126</v>
      </c>
      <c r="B79" s="77">
        <f t="shared" si="2"/>
        <v>2.0753472859074522</v>
      </c>
      <c r="G79" s="83" t="s">
        <v>126</v>
      </c>
      <c r="H79">
        <v>0</v>
      </c>
      <c r="I79" s="75">
        <f t="shared" si="3"/>
        <v>1</v>
      </c>
      <c r="J79" s="75">
        <f>PRODUCT($I79:I$224)</f>
        <v>2.0753472859074522</v>
      </c>
    </row>
    <row r="80" spans="1:10" x14ac:dyDescent="0.3">
      <c r="A80" s="83" t="s">
        <v>127</v>
      </c>
      <c r="B80" s="77">
        <f t="shared" si="2"/>
        <v>2.0753472859074522</v>
      </c>
      <c r="G80" s="83" t="s">
        <v>127</v>
      </c>
      <c r="H80">
        <v>0.01</v>
      </c>
      <c r="I80" s="75">
        <f t="shared" si="3"/>
        <v>1.0001</v>
      </c>
      <c r="J80" s="75">
        <f>PRODUCT($I80:I$224)</f>
        <v>2.0753472859074522</v>
      </c>
    </row>
    <row r="81" spans="1:10" x14ac:dyDescent="0.3">
      <c r="A81" s="83" t="s">
        <v>128</v>
      </c>
      <c r="B81" s="77">
        <f t="shared" si="2"/>
        <v>2.0751397719302562</v>
      </c>
      <c r="G81" s="83" t="s">
        <v>128</v>
      </c>
      <c r="H81">
        <v>0.04</v>
      </c>
      <c r="I81" s="75">
        <f t="shared" si="3"/>
        <v>1.0004</v>
      </c>
      <c r="J81" s="75">
        <f>PRODUCT($I81:I$224)</f>
        <v>2.0751397719302562</v>
      </c>
    </row>
    <row r="82" spans="1:10" x14ac:dyDescent="0.3">
      <c r="A82" s="83" t="s">
        <v>129</v>
      </c>
      <c r="B82" s="77">
        <f t="shared" si="2"/>
        <v>2.0743100479110925</v>
      </c>
      <c r="G82" s="83" t="s">
        <v>129</v>
      </c>
      <c r="H82">
        <v>0.45</v>
      </c>
      <c r="I82" s="75">
        <f t="shared" si="3"/>
        <v>1.0044999999999999</v>
      </c>
      <c r="J82" s="75">
        <f>PRODUCT($I82:I$224)</f>
        <v>2.0743100479110925</v>
      </c>
    </row>
    <row r="83" spans="1:10" x14ac:dyDescent="0.3">
      <c r="A83" s="83" t="s">
        <v>130</v>
      </c>
      <c r="B83" s="77">
        <f t="shared" si="2"/>
        <v>2.0650174692992449</v>
      </c>
      <c r="G83" s="83" t="s">
        <v>130</v>
      </c>
      <c r="H83">
        <v>0.75</v>
      </c>
      <c r="I83" s="75">
        <f t="shared" si="3"/>
        <v>1.0075000000000001</v>
      </c>
      <c r="J83" s="75">
        <f>PRODUCT($I83:I$224)</f>
        <v>2.0650174692992449</v>
      </c>
    </row>
    <row r="84" spans="1:10" x14ac:dyDescent="0.3">
      <c r="A84" s="83" t="s">
        <v>131</v>
      </c>
      <c r="B84" s="77">
        <f t="shared" si="2"/>
        <v>2.0496451308181087</v>
      </c>
      <c r="G84" s="83" t="s">
        <v>131</v>
      </c>
      <c r="H84">
        <v>0.83</v>
      </c>
      <c r="I84" s="75">
        <f t="shared" si="3"/>
        <v>1.0083</v>
      </c>
      <c r="J84" s="75">
        <f>PRODUCT($I84:I$224)</f>
        <v>2.0496451308181087</v>
      </c>
    </row>
    <row r="85" spans="1:10" x14ac:dyDescent="0.3">
      <c r="A85" s="83" t="s">
        <v>132</v>
      </c>
      <c r="B85" s="77">
        <f t="shared" si="2"/>
        <v>2.032773113972139</v>
      </c>
      <c r="G85" s="83" t="s">
        <v>132</v>
      </c>
      <c r="H85">
        <v>0.63</v>
      </c>
      <c r="I85" s="75">
        <f t="shared" si="3"/>
        <v>1.0063</v>
      </c>
      <c r="J85" s="75">
        <f>PRODUCT($I85:I$224)</f>
        <v>2.032773113972139</v>
      </c>
    </row>
    <row r="86" spans="1:10" x14ac:dyDescent="0.3">
      <c r="A86" s="83" t="s">
        <v>133</v>
      </c>
      <c r="B86" s="77">
        <f t="shared" si="2"/>
        <v>2.0200468190123617</v>
      </c>
      <c r="G86" s="83" t="s">
        <v>133</v>
      </c>
      <c r="H86">
        <v>0.83</v>
      </c>
      <c r="I86" s="75">
        <f t="shared" si="3"/>
        <v>1.0083</v>
      </c>
      <c r="J86" s="75">
        <f>PRODUCT($I86:I$224)</f>
        <v>2.0200468190123617</v>
      </c>
    </row>
    <row r="87" spans="1:10" x14ac:dyDescent="0.3">
      <c r="A87" s="83" t="s">
        <v>134</v>
      </c>
      <c r="B87" s="77">
        <f t="shared" si="2"/>
        <v>2.0034184459112985</v>
      </c>
      <c r="G87" s="83" t="s">
        <v>134</v>
      </c>
      <c r="H87">
        <v>0.8</v>
      </c>
      <c r="I87" s="75">
        <f t="shared" si="3"/>
        <v>1.008</v>
      </c>
      <c r="J87" s="75">
        <f>PRODUCT($I87:I$224)</f>
        <v>2.0034184459112985</v>
      </c>
    </row>
    <row r="88" spans="1:10" x14ac:dyDescent="0.3">
      <c r="A88" s="83" t="s">
        <v>135</v>
      </c>
      <c r="B88" s="77">
        <f t="shared" si="2"/>
        <v>1.9875182995151794</v>
      </c>
      <c r="G88" s="83" t="s">
        <v>135</v>
      </c>
      <c r="H88">
        <v>0.79</v>
      </c>
      <c r="I88" s="75">
        <f t="shared" si="3"/>
        <v>1.0079</v>
      </c>
      <c r="J88" s="75">
        <f>PRODUCT($I88:I$224)</f>
        <v>1.9875182995151794</v>
      </c>
    </row>
    <row r="89" spans="1:10" x14ac:dyDescent="0.3">
      <c r="A89" s="83" t="s">
        <v>136</v>
      </c>
      <c r="B89" s="77">
        <f t="shared" si="2"/>
        <v>1.9719399737227679</v>
      </c>
      <c r="G89" s="83" t="s">
        <v>136</v>
      </c>
      <c r="H89">
        <v>0.77</v>
      </c>
      <c r="I89" s="75">
        <f t="shared" si="3"/>
        <v>1.0077</v>
      </c>
      <c r="J89" s="75">
        <f>PRODUCT($I89:I$224)</f>
        <v>1.9719399737227679</v>
      </c>
    </row>
    <row r="90" spans="1:10" x14ac:dyDescent="0.3">
      <c r="A90" s="83" t="s">
        <v>137</v>
      </c>
      <c r="B90" s="77">
        <f t="shared" si="2"/>
        <v>1.9568720588694724</v>
      </c>
      <c r="G90" s="83" t="s">
        <v>137</v>
      </c>
      <c r="H90">
        <v>0.47</v>
      </c>
      <c r="I90" s="75">
        <f t="shared" si="3"/>
        <v>1.0046999999999999</v>
      </c>
      <c r="J90" s="75">
        <f>PRODUCT($I90:I$224)</f>
        <v>1.9568720588694724</v>
      </c>
    </row>
    <row r="91" spans="1:10" x14ac:dyDescent="0.3">
      <c r="A91" s="83" t="s">
        <v>138</v>
      </c>
      <c r="B91" s="77">
        <f t="shared" si="2"/>
        <v>1.9477177852786633</v>
      </c>
      <c r="G91" s="83" t="s">
        <v>138</v>
      </c>
      <c r="H91">
        <v>0.15</v>
      </c>
      <c r="I91" s="75">
        <f t="shared" si="3"/>
        <v>1.0015000000000001</v>
      </c>
      <c r="J91" s="75">
        <f>PRODUCT($I91:I$224)</f>
        <v>1.9477177852786633</v>
      </c>
    </row>
    <row r="92" spans="1:10" x14ac:dyDescent="0.3">
      <c r="A92" s="83" t="s">
        <v>139</v>
      </c>
      <c r="B92" s="77">
        <f t="shared" si="2"/>
        <v>1.9448005844020584</v>
      </c>
      <c r="G92" s="83" t="s">
        <v>139</v>
      </c>
      <c r="H92">
        <v>0.16</v>
      </c>
      <c r="I92" s="75">
        <f t="shared" si="3"/>
        <v>1.0016</v>
      </c>
      <c r="J92" s="75">
        <f>PRODUCT($I92:I$224)</f>
        <v>1.9448005844020584</v>
      </c>
    </row>
    <row r="93" spans="1:10" x14ac:dyDescent="0.3">
      <c r="A93" s="83" t="s">
        <v>140</v>
      </c>
      <c r="B93" s="77">
        <f t="shared" si="2"/>
        <v>1.9416938742033343</v>
      </c>
      <c r="G93" s="83" t="s">
        <v>140</v>
      </c>
      <c r="H93">
        <v>0.37</v>
      </c>
      <c r="I93" s="75">
        <f t="shared" si="3"/>
        <v>1.0037</v>
      </c>
      <c r="J93" s="75">
        <f>PRODUCT($I93:I$224)</f>
        <v>1.9416938742033343</v>
      </c>
    </row>
    <row r="94" spans="1:10" x14ac:dyDescent="0.3">
      <c r="A94" s="83" t="s">
        <v>141</v>
      </c>
      <c r="B94" s="77">
        <f t="shared" si="2"/>
        <v>1.9345360906678657</v>
      </c>
      <c r="G94" s="83" t="s">
        <v>141</v>
      </c>
      <c r="H94">
        <v>0.53</v>
      </c>
      <c r="I94" s="75">
        <f t="shared" si="3"/>
        <v>1.0053000000000001</v>
      </c>
      <c r="J94" s="75">
        <f>PRODUCT($I94:I$224)</f>
        <v>1.9345360906678657</v>
      </c>
    </row>
    <row r="95" spans="1:10" x14ac:dyDescent="0.3">
      <c r="A95" s="83" t="s">
        <v>142</v>
      </c>
      <c r="B95" s="77">
        <f t="shared" si="2"/>
        <v>1.9243371040165773</v>
      </c>
      <c r="G95" s="83" t="s">
        <v>142</v>
      </c>
      <c r="H95">
        <v>0.43</v>
      </c>
      <c r="I95" s="75">
        <f t="shared" si="3"/>
        <v>1.0043</v>
      </c>
      <c r="J95" s="75">
        <f>PRODUCT($I95:I$224)</f>
        <v>1.9243371040165773</v>
      </c>
    </row>
    <row r="96" spans="1:10" x14ac:dyDescent="0.3">
      <c r="A96" s="83" t="s">
        <v>143</v>
      </c>
      <c r="B96" s="77">
        <f t="shared" si="2"/>
        <v>1.916097883119166</v>
      </c>
      <c r="G96" s="83" t="s">
        <v>143</v>
      </c>
      <c r="H96">
        <v>0.52</v>
      </c>
      <c r="I96" s="75">
        <f t="shared" si="3"/>
        <v>1.0052000000000001</v>
      </c>
      <c r="J96" s="75">
        <f>PRODUCT($I96:I$224)</f>
        <v>1.916097883119166</v>
      </c>
    </row>
    <row r="97" spans="1:10" x14ac:dyDescent="0.3">
      <c r="A97" s="83" t="s">
        <v>144</v>
      </c>
      <c r="B97" s="77">
        <f t="shared" si="2"/>
        <v>1.9061857173887404</v>
      </c>
      <c r="G97" s="83" t="s">
        <v>144</v>
      </c>
      <c r="H97">
        <v>0.5</v>
      </c>
      <c r="I97" s="75">
        <f t="shared" si="3"/>
        <v>1.0049999999999999</v>
      </c>
      <c r="J97" s="75">
        <f>PRODUCT($I97:I$224)</f>
        <v>1.9061857173887404</v>
      </c>
    </row>
    <row r="98" spans="1:10" x14ac:dyDescent="0.3">
      <c r="A98" s="83" t="s">
        <v>145</v>
      </c>
      <c r="B98" s="77">
        <f t="shared" si="2"/>
        <v>1.8967022063569585</v>
      </c>
      <c r="G98" s="83" t="s">
        <v>145</v>
      </c>
      <c r="H98">
        <v>0.56000000000000005</v>
      </c>
      <c r="I98" s="75">
        <f t="shared" si="3"/>
        <v>1.0056</v>
      </c>
      <c r="J98" s="75">
        <f>PRODUCT($I98:I$224)</f>
        <v>1.8967022063569585</v>
      </c>
    </row>
    <row r="99" spans="1:10" x14ac:dyDescent="0.3">
      <c r="A99" s="83" t="s">
        <v>146</v>
      </c>
      <c r="B99" s="77">
        <f t="shared" si="2"/>
        <v>1.8861398233462177</v>
      </c>
      <c r="G99" s="83" t="s">
        <v>146</v>
      </c>
      <c r="H99">
        <v>0.45</v>
      </c>
      <c r="I99" s="75">
        <f t="shared" si="3"/>
        <v>1.0044999999999999</v>
      </c>
      <c r="J99" s="75">
        <f>PRODUCT($I99:I$224)</f>
        <v>1.8861398233462177</v>
      </c>
    </row>
    <row r="100" spans="1:10" x14ac:dyDescent="0.3">
      <c r="A100" s="83" t="s">
        <v>147</v>
      </c>
      <c r="B100" s="77">
        <f t="shared" si="2"/>
        <v>1.8776902173680632</v>
      </c>
      <c r="G100" s="83" t="s">
        <v>147</v>
      </c>
      <c r="H100">
        <v>0.21</v>
      </c>
      <c r="I100" s="75">
        <f t="shared" si="3"/>
        <v>1.0021</v>
      </c>
      <c r="J100" s="75">
        <f>PRODUCT($I100:I$224)</f>
        <v>1.8776902173680632</v>
      </c>
    </row>
    <row r="101" spans="1:10" x14ac:dyDescent="0.3">
      <c r="A101" s="83" t="s">
        <v>148</v>
      </c>
      <c r="B101" s="77">
        <f t="shared" si="2"/>
        <v>1.873755331172601</v>
      </c>
      <c r="G101" s="83" t="s">
        <v>148</v>
      </c>
      <c r="H101">
        <v>0.64</v>
      </c>
      <c r="I101" s="75">
        <f t="shared" si="3"/>
        <v>1.0064</v>
      </c>
      <c r="J101" s="75">
        <f>PRODUCT($I101:I$224)</f>
        <v>1.873755331172601</v>
      </c>
    </row>
    <row r="102" spans="1:10" x14ac:dyDescent="0.3">
      <c r="A102" s="83" t="s">
        <v>149</v>
      </c>
      <c r="B102" s="77">
        <f t="shared" si="2"/>
        <v>1.8618395580013927</v>
      </c>
      <c r="G102" s="83" t="s">
        <v>149</v>
      </c>
      <c r="H102">
        <v>0.36</v>
      </c>
      <c r="I102" s="75">
        <f t="shared" si="3"/>
        <v>1.0036</v>
      </c>
      <c r="J102" s="75">
        <f>PRODUCT($I102:I$224)</f>
        <v>1.8618395580013927</v>
      </c>
    </row>
    <row r="103" spans="1:10" x14ac:dyDescent="0.3">
      <c r="A103" s="83" t="s">
        <v>150</v>
      </c>
      <c r="B103" s="77">
        <f t="shared" si="2"/>
        <v>1.8551609784788647</v>
      </c>
      <c r="G103" s="83" t="s">
        <v>150</v>
      </c>
      <c r="H103">
        <v>0.08</v>
      </c>
      <c r="I103" s="75">
        <f t="shared" si="3"/>
        <v>1.0007999999999999</v>
      </c>
      <c r="J103" s="75">
        <f>PRODUCT($I103:I$224)</f>
        <v>1.8551609784788647</v>
      </c>
    </row>
    <row r="104" spans="1:10" x14ac:dyDescent="0.3">
      <c r="A104" s="83" t="s">
        <v>151</v>
      </c>
      <c r="B104" s="77">
        <f t="shared" si="2"/>
        <v>1.8536780360500278</v>
      </c>
      <c r="G104" s="83" t="s">
        <v>151</v>
      </c>
      <c r="H104">
        <v>0.43</v>
      </c>
      <c r="I104" s="75">
        <f t="shared" si="3"/>
        <v>1.0043</v>
      </c>
      <c r="J104" s="75">
        <f>PRODUCT($I104:I$224)</f>
        <v>1.8536780360500278</v>
      </c>
    </row>
    <row r="105" spans="1:10" x14ac:dyDescent="0.3">
      <c r="A105" s="83" t="s">
        <v>152</v>
      </c>
      <c r="B105" s="77">
        <f t="shared" si="2"/>
        <v>1.8457413482525411</v>
      </c>
      <c r="G105" s="83" t="s">
        <v>152</v>
      </c>
      <c r="H105">
        <v>0.41</v>
      </c>
      <c r="I105" s="75">
        <f t="shared" si="3"/>
        <v>1.0041</v>
      </c>
      <c r="J105" s="75">
        <f>PRODUCT($I105:I$224)</f>
        <v>1.8457413482525411</v>
      </c>
    </row>
    <row r="106" spans="1:10" x14ac:dyDescent="0.3">
      <c r="A106" s="83" t="s">
        <v>153</v>
      </c>
      <c r="B106" s="77">
        <f t="shared" si="2"/>
        <v>1.8382047089458626</v>
      </c>
      <c r="G106" s="83" t="s">
        <v>153</v>
      </c>
      <c r="H106">
        <v>0.56999999999999995</v>
      </c>
      <c r="I106" s="75">
        <f t="shared" si="3"/>
        <v>1.0057</v>
      </c>
      <c r="J106" s="75">
        <f>PRODUCT($I106:I$224)</f>
        <v>1.8382047089458626</v>
      </c>
    </row>
    <row r="107" spans="1:10" x14ac:dyDescent="0.3">
      <c r="A107" s="83" t="s">
        <v>154</v>
      </c>
      <c r="B107" s="77">
        <f t="shared" si="2"/>
        <v>1.8277863268826313</v>
      </c>
      <c r="G107" s="83" t="s">
        <v>154</v>
      </c>
      <c r="H107">
        <v>0.59</v>
      </c>
      <c r="I107" s="75">
        <f t="shared" si="3"/>
        <v>1.0059</v>
      </c>
      <c r="J107" s="75">
        <f>PRODUCT($I107:I$224)</f>
        <v>1.8277863268826313</v>
      </c>
    </row>
    <row r="108" spans="1:10" x14ac:dyDescent="0.3">
      <c r="A108" s="83" t="s">
        <v>155</v>
      </c>
      <c r="B108" s="77">
        <f t="shared" si="2"/>
        <v>1.8170656396089389</v>
      </c>
      <c r="G108" s="83" t="s">
        <v>155</v>
      </c>
      <c r="H108">
        <v>0.6</v>
      </c>
      <c r="I108" s="75">
        <f t="shared" si="3"/>
        <v>1.006</v>
      </c>
      <c r="J108" s="75">
        <f>PRODUCT($I108:I$224)</f>
        <v>1.8170656396089389</v>
      </c>
    </row>
    <row r="109" spans="1:10" x14ac:dyDescent="0.3">
      <c r="A109" s="83" t="s">
        <v>156</v>
      </c>
      <c r="B109" s="77">
        <f t="shared" si="2"/>
        <v>1.806228269989006</v>
      </c>
      <c r="G109" s="83" t="s">
        <v>156</v>
      </c>
      <c r="H109">
        <v>0.79</v>
      </c>
      <c r="I109" s="75">
        <f t="shared" si="3"/>
        <v>1.0079</v>
      </c>
      <c r="J109" s="75">
        <f>PRODUCT($I109:I$224)</f>
        <v>1.806228269989006</v>
      </c>
    </row>
    <row r="110" spans="1:10" x14ac:dyDescent="0.3">
      <c r="A110" s="83" t="s">
        <v>157</v>
      </c>
      <c r="B110" s="77">
        <f t="shared" si="2"/>
        <v>1.7920709098015728</v>
      </c>
      <c r="G110" s="83" t="s">
        <v>157</v>
      </c>
      <c r="H110">
        <v>0.86</v>
      </c>
      <c r="I110" s="75">
        <f t="shared" si="3"/>
        <v>1.0085999999999999</v>
      </c>
      <c r="J110" s="75">
        <f>PRODUCT($I110:I$224)</f>
        <v>1.7920709098015728</v>
      </c>
    </row>
    <row r="111" spans="1:10" x14ac:dyDescent="0.3">
      <c r="A111" s="83" t="s">
        <v>158</v>
      </c>
      <c r="B111" s="77">
        <f t="shared" si="2"/>
        <v>1.7767905114035021</v>
      </c>
      <c r="G111" s="83" t="s">
        <v>158</v>
      </c>
      <c r="H111">
        <v>0.6</v>
      </c>
      <c r="I111" s="75">
        <f t="shared" si="3"/>
        <v>1.006</v>
      </c>
      <c r="J111" s="75">
        <f>PRODUCT($I111:I$224)</f>
        <v>1.7767905114035021</v>
      </c>
    </row>
    <row r="112" spans="1:10" x14ac:dyDescent="0.3">
      <c r="A112" s="83" t="s">
        <v>159</v>
      </c>
      <c r="B112" s="77">
        <f t="shared" si="2"/>
        <v>1.766193351295728</v>
      </c>
      <c r="G112" s="83" t="s">
        <v>159</v>
      </c>
      <c r="H112">
        <v>0.47</v>
      </c>
      <c r="I112" s="75">
        <f t="shared" si="3"/>
        <v>1.0046999999999999</v>
      </c>
      <c r="J112" s="75">
        <f>PRODUCT($I112:I$224)</f>
        <v>1.766193351295728</v>
      </c>
    </row>
    <row r="113" spans="1:10" x14ac:dyDescent="0.3">
      <c r="A113" s="83" t="s">
        <v>160</v>
      </c>
      <c r="B113" s="77">
        <f t="shared" si="2"/>
        <v>1.7579310752420909</v>
      </c>
      <c r="G113" s="83" t="s">
        <v>160</v>
      </c>
      <c r="H113">
        <v>0.55000000000000004</v>
      </c>
      <c r="I113" s="75">
        <f t="shared" si="3"/>
        <v>1.0055000000000001</v>
      </c>
      <c r="J113" s="75">
        <f>PRODUCT($I113:I$224)</f>
        <v>1.7579310752420909</v>
      </c>
    </row>
    <row r="114" spans="1:10" x14ac:dyDescent="0.3">
      <c r="A114" s="83" t="s">
        <v>161</v>
      </c>
      <c r="B114" s="77">
        <f t="shared" si="2"/>
        <v>1.7483153408673195</v>
      </c>
      <c r="G114" s="83" t="s">
        <v>161</v>
      </c>
      <c r="H114">
        <v>0.37</v>
      </c>
      <c r="I114" s="75">
        <f t="shared" si="3"/>
        <v>1.0037</v>
      </c>
      <c r="J114" s="75">
        <f>PRODUCT($I114:I$224)</f>
        <v>1.7483153408673195</v>
      </c>
    </row>
    <row r="115" spans="1:10" x14ac:dyDescent="0.3">
      <c r="A115" s="83" t="s">
        <v>162</v>
      </c>
      <c r="B115" s="77">
        <f t="shared" si="2"/>
        <v>1.7418704203121649</v>
      </c>
      <c r="G115" s="83" t="s">
        <v>162</v>
      </c>
      <c r="H115">
        <v>0.26</v>
      </c>
      <c r="I115" s="75">
        <f t="shared" si="3"/>
        <v>1.0025999999999999</v>
      </c>
      <c r="J115" s="75">
        <f>PRODUCT($I115:I$224)</f>
        <v>1.7418704203121649</v>
      </c>
    </row>
    <row r="116" spans="1:10" x14ac:dyDescent="0.3">
      <c r="A116" s="83" t="s">
        <v>163</v>
      </c>
      <c r="B116" s="77">
        <f t="shared" si="2"/>
        <v>1.737353301727673</v>
      </c>
      <c r="G116" s="83" t="s">
        <v>163</v>
      </c>
      <c r="H116">
        <v>0.03</v>
      </c>
      <c r="I116" s="75">
        <f t="shared" si="3"/>
        <v>1.0003</v>
      </c>
      <c r="J116" s="75">
        <f>PRODUCT($I116:I$224)</f>
        <v>1.737353301727673</v>
      </c>
    </row>
    <row r="117" spans="1:10" x14ac:dyDescent="0.3">
      <c r="A117" s="83" t="s">
        <v>164</v>
      </c>
      <c r="B117" s="77">
        <f t="shared" si="2"/>
        <v>1.7368322520520576</v>
      </c>
      <c r="G117" s="83" t="s">
        <v>164</v>
      </c>
      <c r="H117">
        <v>0.24</v>
      </c>
      <c r="I117" s="75">
        <f t="shared" si="3"/>
        <v>1.0024</v>
      </c>
      <c r="J117" s="75">
        <f>PRODUCT($I117:I$224)</f>
        <v>1.7368322520520576</v>
      </c>
    </row>
    <row r="118" spans="1:10" x14ac:dyDescent="0.3">
      <c r="A118" s="83" t="s">
        <v>165</v>
      </c>
      <c r="B118" s="77">
        <f t="shared" si="2"/>
        <v>1.7326738348484236</v>
      </c>
      <c r="G118" s="83" t="s">
        <v>165</v>
      </c>
      <c r="H118">
        <v>0.35</v>
      </c>
      <c r="I118" s="75">
        <f t="shared" si="3"/>
        <v>1.0035000000000001</v>
      </c>
      <c r="J118" s="75">
        <f>PRODUCT($I118:I$224)</f>
        <v>1.7326738348484236</v>
      </c>
    </row>
    <row r="119" spans="1:10" x14ac:dyDescent="0.3">
      <c r="A119" s="83" t="s">
        <v>166</v>
      </c>
      <c r="B119" s="77">
        <f t="shared" si="2"/>
        <v>1.7266306276516392</v>
      </c>
      <c r="G119" s="83" t="s">
        <v>166</v>
      </c>
      <c r="H119">
        <v>0.56999999999999995</v>
      </c>
      <c r="I119" s="75">
        <f t="shared" si="3"/>
        <v>1.0057</v>
      </c>
      <c r="J119" s="75">
        <f>PRODUCT($I119:I$224)</f>
        <v>1.7266306276516392</v>
      </c>
    </row>
    <row r="120" spans="1:10" x14ac:dyDescent="0.3">
      <c r="A120" s="83" t="s">
        <v>167</v>
      </c>
      <c r="B120" s="77">
        <f t="shared" si="2"/>
        <v>1.7168446133555151</v>
      </c>
      <c r="G120" s="83" t="s">
        <v>167</v>
      </c>
      <c r="H120">
        <v>0.54</v>
      </c>
      <c r="I120" s="75">
        <f t="shared" si="3"/>
        <v>1.0054000000000001</v>
      </c>
      <c r="J120" s="75">
        <f>PRODUCT($I120:I$224)</f>
        <v>1.7168446133555151</v>
      </c>
    </row>
    <row r="121" spans="1:10" x14ac:dyDescent="0.3">
      <c r="A121" s="83" t="s">
        <v>168</v>
      </c>
      <c r="B121" s="77">
        <f t="shared" si="2"/>
        <v>1.7076234467431</v>
      </c>
      <c r="G121" s="83" t="s">
        <v>168</v>
      </c>
      <c r="H121">
        <v>0.92</v>
      </c>
      <c r="I121" s="75">
        <f t="shared" si="3"/>
        <v>1.0092000000000001</v>
      </c>
      <c r="J121" s="75">
        <f>PRODUCT($I121:I$224)</f>
        <v>1.7076234467431</v>
      </c>
    </row>
    <row r="122" spans="1:10" x14ac:dyDescent="0.3">
      <c r="A122" s="83" t="s">
        <v>169</v>
      </c>
      <c r="B122" s="77">
        <f t="shared" si="2"/>
        <v>1.6920565266974847</v>
      </c>
      <c r="G122" s="83" t="s">
        <v>169</v>
      </c>
      <c r="H122">
        <v>0.55000000000000004</v>
      </c>
      <c r="I122" s="75">
        <f t="shared" si="3"/>
        <v>1.0055000000000001</v>
      </c>
      <c r="J122" s="75">
        <f>PRODUCT($I122:I$224)</f>
        <v>1.6920565266974847</v>
      </c>
    </row>
    <row r="123" spans="1:10" x14ac:dyDescent="0.3">
      <c r="A123" s="83" t="s">
        <v>170</v>
      </c>
      <c r="B123" s="77">
        <f t="shared" si="2"/>
        <v>1.6828011205345446</v>
      </c>
      <c r="G123" s="83" t="s">
        <v>170</v>
      </c>
      <c r="H123">
        <v>0.69</v>
      </c>
      <c r="I123" s="75">
        <f t="shared" si="3"/>
        <v>1.0068999999999999</v>
      </c>
      <c r="J123" s="75">
        <f>PRODUCT($I123:I$224)</f>
        <v>1.6828011205345446</v>
      </c>
    </row>
    <row r="124" spans="1:10" x14ac:dyDescent="0.3">
      <c r="A124" s="83" t="s">
        <v>171</v>
      </c>
      <c r="B124" s="77">
        <f t="shared" si="2"/>
        <v>1.6712693619371779</v>
      </c>
      <c r="G124" s="83" t="s">
        <v>171</v>
      </c>
      <c r="H124">
        <v>0.92</v>
      </c>
      <c r="I124" s="75">
        <f t="shared" si="3"/>
        <v>1.0092000000000001</v>
      </c>
      <c r="J124" s="75">
        <f>PRODUCT($I124:I$224)</f>
        <v>1.6712693619371779</v>
      </c>
    </row>
    <row r="125" spans="1:10" x14ac:dyDescent="0.3">
      <c r="A125" s="83" t="s">
        <v>172</v>
      </c>
      <c r="B125" s="77">
        <f t="shared" si="2"/>
        <v>1.6560338505124628</v>
      </c>
      <c r="G125" s="83" t="s">
        <v>172</v>
      </c>
      <c r="H125">
        <v>0.67</v>
      </c>
      <c r="I125" s="75">
        <f t="shared" si="3"/>
        <v>1.0066999999999999</v>
      </c>
      <c r="J125" s="75">
        <f>PRODUCT($I125:I$224)</f>
        <v>1.6560338505124628</v>
      </c>
    </row>
    <row r="126" spans="1:10" x14ac:dyDescent="0.3">
      <c r="A126" s="83" t="s">
        <v>173</v>
      </c>
      <c r="B126" s="77">
        <f t="shared" si="2"/>
        <v>1.645012268314755</v>
      </c>
      <c r="G126" s="83" t="s">
        <v>173</v>
      </c>
      <c r="H126">
        <v>0.46</v>
      </c>
      <c r="I126" s="75">
        <f t="shared" si="3"/>
        <v>1.0045999999999999</v>
      </c>
      <c r="J126" s="75">
        <f>PRODUCT($I126:I$224)</f>
        <v>1.645012268314755</v>
      </c>
    </row>
    <row r="127" spans="1:10" x14ac:dyDescent="0.3">
      <c r="A127" s="83" t="s">
        <v>174</v>
      </c>
      <c r="B127" s="77">
        <f t="shared" si="2"/>
        <v>1.6374798609543644</v>
      </c>
      <c r="G127" s="83" t="s">
        <v>174</v>
      </c>
      <c r="H127">
        <v>0.4</v>
      </c>
      <c r="I127" s="75">
        <f t="shared" si="3"/>
        <v>1.004</v>
      </c>
      <c r="J127" s="75">
        <f>PRODUCT($I127:I$224)</f>
        <v>1.6374798609543644</v>
      </c>
    </row>
    <row r="128" spans="1:10" x14ac:dyDescent="0.3">
      <c r="A128" s="83" t="s">
        <v>175</v>
      </c>
      <c r="B128" s="77">
        <f t="shared" si="2"/>
        <v>1.6309560368071356</v>
      </c>
      <c r="G128" s="83" t="s">
        <v>175</v>
      </c>
      <c r="H128">
        <v>0.01</v>
      </c>
      <c r="I128" s="75">
        <f t="shared" si="3"/>
        <v>1.0001</v>
      </c>
      <c r="J128" s="75">
        <f>PRODUCT($I128:I$224)</f>
        <v>1.6309560368071356</v>
      </c>
    </row>
    <row r="129" spans="1:10" x14ac:dyDescent="0.3">
      <c r="A129" s="83" t="s">
        <v>176</v>
      </c>
      <c r="B129" s="77">
        <f t="shared" si="2"/>
        <v>1.6307929575113846</v>
      </c>
      <c r="G129" s="83" t="s">
        <v>176</v>
      </c>
      <c r="H129">
        <v>0.25</v>
      </c>
      <c r="I129" s="75">
        <f t="shared" si="3"/>
        <v>1.0024999999999999</v>
      </c>
      <c r="J129" s="75">
        <f>PRODUCT($I129:I$224)</f>
        <v>1.6307929575113846</v>
      </c>
    </row>
    <row r="130" spans="1:10" x14ac:dyDescent="0.3">
      <c r="A130" s="83" t="s">
        <v>177</v>
      </c>
      <c r="B130" s="77">
        <f t="shared" ref="B130:B193" si="4">J130</f>
        <v>1.6267261421559953</v>
      </c>
      <c r="G130" s="83" t="s">
        <v>177</v>
      </c>
      <c r="H130">
        <v>0.56999999999999995</v>
      </c>
      <c r="I130" s="75">
        <f t="shared" si="3"/>
        <v>1.0057</v>
      </c>
      <c r="J130" s="75">
        <f>PRODUCT($I130:I$224)</f>
        <v>1.6267261421559953</v>
      </c>
    </row>
    <row r="131" spans="1:10" x14ac:dyDescent="0.3">
      <c r="A131" s="83" t="s">
        <v>178</v>
      </c>
      <c r="B131" s="77">
        <f t="shared" si="4"/>
        <v>1.6175063559272103</v>
      </c>
      <c r="G131" s="83" t="s">
        <v>178</v>
      </c>
      <c r="H131">
        <v>0.42</v>
      </c>
      <c r="I131" s="75">
        <f t="shared" ref="I131:I194" si="5">1+H131%</f>
        <v>1.0042</v>
      </c>
      <c r="J131" s="75">
        <f>PRODUCT($I131:I$224)</f>
        <v>1.6175063559272103</v>
      </c>
    </row>
    <row r="132" spans="1:10" x14ac:dyDescent="0.3">
      <c r="A132" s="83" t="s">
        <v>179</v>
      </c>
      <c r="B132" s="77">
        <f t="shared" si="4"/>
        <v>1.6107412427078374</v>
      </c>
      <c r="G132" s="83" t="s">
        <v>179</v>
      </c>
      <c r="H132">
        <v>0.51</v>
      </c>
      <c r="I132" s="75">
        <f t="shared" si="5"/>
        <v>1.0051000000000001</v>
      </c>
      <c r="J132" s="75">
        <f>PRODUCT($I132:I$224)</f>
        <v>1.6107412427078374</v>
      </c>
    </row>
    <row r="133" spans="1:10" x14ac:dyDescent="0.3">
      <c r="A133" s="83" t="s">
        <v>180</v>
      </c>
      <c r="B133" s="77">
        <f t="shared" si="4"/>
        <v>1.6025681451674816</v>
      </c>
      <c r="G133" s="83" t="s">
        <v>180</v>
      </c>
      <c r="H133">
        <v>0.78</v>
      </c>
      <c r="I133" s="75">
        <f t="shared" si="5"/>
        <v>1.0078</v>
      </c>
      <c r="J133" s="75">
        <f>PRODUCT($I133:I$224)</f>
        <v>1.6025681451674816</v>
      </c>
    </row>
    <row r="134" spans="1:10" x14ac:dyDescent="0.3">
      <c r="A134" s="83" t="s">
        <v>181</v>
      </c>
      <c r="B134" s="77">
        <f t="shared" si="4"/>
        <v>1.5901648592652124</v>
      </c>
      <c r="G134" s="83" t="s">
        <v>181</v>
      </c>
      <c r="H134">
        <v>1.24</v>
      </c>
      <c r="I134" s="75">
        <f t="shared" si="5"/>
        <v>1.0124</v>
      </c>
      <c r="J134" s="75">
        <f>PRODUCT($I134:I$224)</f>
        <v>1.5901648592652124</v>
      </c>
    </row>
    <row r="135" spans="1:10" x14ac:dyDescent="0.3">
      <c r="A135" s="83" t="s">
        <v>182</v>
      </c>
      <c r="B135" s="77">
        <f t="shared" si="4"/>
        <v>1.5706883240470311</v>
      </c>
      <c r="G135" s="83" t="s">
        <v>182</v>
      </c>
      <c r="H135">
        <v>1.22</v>
      </c>
      <c r="I135" s="75">
        <f t="shared" si="5"/>
        <v>1.0122</v>
      </c>
      <c r="J135" s="75">
        <f>PRODUCT($I135:I$224)</f>
        <v>1.5706883240470311</v>
      </c>
    </row>
    <row r="136" spans="1:10" x14ac:dyDescent="0.3">
      <c r="A136" s="83" t="s">
        <v>183</v>
      </c>
      <c r="B136" s="77">
        <f t="shared" si="4"/>
        <v>1.5517568899891621</v>
      </c>
      <c r="G136" s="83" t="s">
        <v>183</v>
      </c>
      <c r="H136">
        <v>1.32</v>
      </c>
      <c r="I136" s="75">
        <f t="shared" si="5"/>
        <v>1.0132000000000001</v>
      </c>
      <c r="J136" s="75">
        <f>PRODUCT($I136:I$224)</f>
        <v>1.5517568899891621</v>
      </c>
    </row>
    <row r="137" spans="1:10" x14ac:dyDescent="0.3">
      <c r="A137" s="83" t="s">
        <v>184</v>
      </c>
      <c r="B137" s="77">
        <f t="shared" si="4"/>
        <v>1.5315405546675511</v>
      </c>
      <c r="G137" s="83" t="s">
        <v>184</v>
      </c>
      <c r="H137">
        <v>0.71</v>
      </c>
      <c r="I137" s="75">
        <f t="shared" si="5"/>
        <v>1.0071000000000001</v>
      </c>
      <c r="J137" s="75">
        <f>PRODUCT($I137:I$224)</f>
        <v>1.5315405546675511</v>
      </c>
    </row>
    <row r="138" spans="1:10" x14ac:dyDescent="0.3">
      <c r="A138" s="83" t="s">
        <v>185</v>
      </c>
      <c r="B138" s="77">
        <f t="shared" si="4"/>
        <v>1.5207432773980247</v>
      </c>
      <c r="G138" s="83" t="s">
        <v>185</v>
      </c>
      <c r="H138">
        <v>0.74</v>
      </c>
      <c r="I138" s="75">
        <f t="shared" si="5"/>
        <v>1.0074000000000001</v>
      </c>
      <c r="J138" s="75">
        <f>PRODUCT($I138:I$224)</f>
        <v>1.5207432773980247</v>
      </c>
    </row>
    <row r="139" spans="1:10" x14ac:dyDescent="0.3">
      <c r="A139" s="83" t="s">
        <v>186</v>
      </c>
      <c r="B139" s="77">
        <f t="shared" si="4"/>
        <v>1.5095724413321661</v>
      </c>
      <c r="G139" s="83" t="s">
        <v>186</v>
      </c>
      <c r="H139">
        <v>0.79</v>
      </c>
      <c r="I139" s="75">
        <f t="shared" si="5"/>
        <v>1.0079</v>
      </c>
      <c r="J139" s="75">
        <f>PRODUCT($I139:I$224)</f>
        <v>1.5095724413321661</v>
      </c>
    </row>
    <row r="140" spans="1:10" x14ac:dyDescent="0.3">
      <c r="A140" s="83" t="s">
        <v>187</v>
      </c>
      <c r="B140" s="77">
        <f t="shared" si="4"/>
        <v>1.4977402930173298</v>
      </c>
      <c r="G140" s="83" t="s">
        <v>187</v>
      </c>
      <c r="H140">
        <v>0.62</v>
      </c>
      <c r="I140" s="75">
        <f t="shared" si="5"/>
        <v>1.0062</v>
      </c>
      <c r="J140" s="75">
        <f>PRODUCT($I140:I$224)</f>
        <v>1.4977402930173298</v>
      </c>
    </row>
    <row r="141" spans="1:10" x14ac:dyDescent="0.3">
      <c r="A141" s="83" t="s">
        <v>188</v>
      </c>
      <c r="B141" s="77">
        <f t="shared" si="4"/>
        <v>1.4885115215835123</v>
      </c>
      <c r="G141" s="83" t="s">
        <v>188</v>
      </c>
      <c r="H141">
        <v>0.22</v>
      </c>
      <c r="I141" s="75">
        <f t="shared" si="5"/>
        <v>1.0022</v>
      </c>
      <c r="J141" s="75">
        <f>PRODUCT($I141:I$224)</f>
        <v>1.4885115215835123</v>
      </c>
    </row>
    <row r="142" spans="1:10" x14ac:dyDescent="0.3">
      <c r="A142" s="83" t="s">
        <v>189</v>
      </c>
      <c r="B142" s="77">
        <f t="shared" si="4"/>
        <v>1.485243984816915</v>
      </c>
      <c r="G142" s="83" t="s">
        <v>189</v>
      </c>
      <c r="H142">
        <v>0.54</v>
      </c>
      <c r="I142" s="75">
        <f t="shared" si="5"/>
        <v>1.0054000000000001</v>
      </c>
      <c r="J142" s="75">
        <f>PRODUCT($I142:I$224)</f>
        <v>1.485243984816915</v>
      </c>
    </row>
    <row r="143" spans="1:10" x14ac:dyDescent="0.3">
      <c r="A143" s="83" t="s">
        <v>190</v>
      </c>
      <c r="B143" s="77">
        <f t="shared" si="4"/>
        <v>1.4772667443971694</v>
      </c>
      <c r="G143" s="83" t="s">
        <v>190</v>
      </c>
      <c r="H143">
        <v>0.82</v>
      </c>
      <c r="I143" s="75">
        <f t="shared" si="5"/>
        <v>1.0082</v>
      </c>
      <c r="J143" s="75">
        <f>PRODUCT($I143:I$224)</f>
        <v>1.4772667443971694</v>
      </c>
    </row>
    <row r="144" spans="1:10" x14ac:dyDescent="0.3">
      <c r="A144" s="83" t="s">
        <v>191</v>
      </c>
      <c r="B144" s="77">
        <f t="shared" si="4"/>
        <v>1.465251680616118</v>
      </c>
      <c r="G144" s="83" t="s">
        <v>191</v>
      </c>
      <c r="H144">
        <v>1.01</v>
      </c>
      <c r="I144" s="75">
        <f t="shared" si="5"/>
        <v>1.0101</v>
      </c>
      <c r="J144" s="75">
        <f>PRODUCT($I144:I$224)</f>
        <v>1.465251680616118</v>
      </c>
    </row>
    <row r="145" spans="1:10" x14ac:dyDescent="0.3">
      <c r="A145" s="83" t="s">
        <v>192</v>
      </c>
      <c r="B145" s="77">
        <f t="shared" si="4"/>
        <v>1.4506006144105712</v>
      </c>
      <c r="G145" s="83" t="s">
        <v>192</v>
      </c>
      <c r="H145">
        <v>0.96</v>
      </c>
      <c r="I145" s="75">
        <f t="shared" si="5"/>
        <v>1.0096000000000001</v>
      </c>
      <c r="J145" s="75">
        <f>PRODUCT($I145:I$224)</f>
        <v>1.4506006144105712</v>
      </c>
    </row>
    <row r="146" spans="1:10" x14ac:dyDescent="0.3">
      <c r="A146" s="83" t="s">
        <v>193</v>
      </c>
      <c r="B146" s="77">
        <f t="shared" si="4"/>
        <v>1.4368072646697407</v>
      </c>
      <c r="G146" s="83" t="s">
        <v>193</v>
      </c>
      <c r="H146">
        <v>1.27</v>
      </c>
      <c r="I146" s="75">
        <f t="shared" si="5"/>
        <v>1.0126999999999999</v>
      </c>
      <c r="J146" s="75">
        <f>PRODUCT($I146:I$224)</f>
        <v>1.4368072646697407</v>
      </c>
    </row>
    <row r="147" spans="1:10" x14ac:dyDescent="0.3">
      <c r="A147" s="83" t="s">
        <v>194</v>
      </c>
      <c r="B147" s="77">
        <f t="shared" si="4"/>
        <v>1.4187886488296053</v>
      </c>
      <c r="G147" s="83" t="s">
        <v>194</v>
      </c>
      <c r="H147">
        <v>0.9</v>
      </c>
      <c r="I147" s="75">
        <f t="shared" si="5"/>
        <v>1.0089999999999999</v>
      </c>
      <c r="J147" s="75">
        <f>PRODUCT($I147:I$224)</f>
        <v>1.4187886488296053</v>
      </c>
    </row>
    <row r="148" spans="1:10" x14ac:dyDescent="0.3">
      <c r="A148" s="83" t="s">
        <v>195</v>
      </c>
      <c r="B148" s="77">
        <f t="shared" si="4"/>
        <v>1.4061334477994123</v>
      </c>
      <c r="G148" s="83" t="s">
        <v>195</v>
      </c>
      <c r="H148">
        <v>0.43</v>
      </c>
      <c r="I148" s="75">
        <f t="shared" si="5"/>
        <v>1.0043</v>
      </c>
      <c r="J148" s="75">
        <f>PRODUCT($I148:I$224)</f>
        <v>1.4061334477994123</v>
      </c>
    </row>
    <row r="149" spans="1:10" x14ac:dyDescent="0.3">
      <c r="A149" s="83" t="s">
        <v>196</v>
      </c>
      <c r="B149" s="77">
        <f t="shared" si="4"/>
        <v>1.4001129620625419</v>
      </c>
      <c r="G149" s="83" t="s">
        <v>196</v>
      </c>
      <c r="H149">
        <v>0.61</v>
      </c>
      <c r="I149" s="75">
        <f t="shared" si="5"/>
        <v>1.0061</v>
      </c>
      <c r="J149" s="75">
        <f>PRODUCT($I149:I$224)</f>
        <v>1.4001129620625419</v>
      </c>
    </row>
    <row r="150" spans="1:10" x14ac:dyDescent="0.3">
      <c r="A150" s="83" t="s">
        <v>197</v>
      </c>
      <c r="B150" s="77">
        <f t="shared" si="4"/>
        <v>1.3916240553250592</v>
      </c>
      <c r="G150" s="83" t="s">
        <v>197</v>
      </c>
      <c r="H150">
        <v>0.78</v>
      </c>
      <c r="I150" s="75">
        <f t="shared" si="5"/>
        <v>1.0078</v>
      </c>
      <c r="J150" s="75">
        <f>PRODUCT($I150:I$224)</f>
        <v>1.3916240553250592</v>
      </c>
    </row>
    <row r="151" spans="1:10" x14ac:dyDescent="0.3">
      <c r="A151" s="83" t="s">
        <v>198</v>
      </c>
      <c r="B151" s="77">
        <f t="shared" si="4"/>
        <v>1.3808533988143086</v>
      </c>
      <c r="G151" s="83" t="s">
        <v>198</v>
      </c>
      <c r="H151">
        <v>0.35</v>
      </c>
      <c r="I151" s="75">
        <f t="shared" si="5"/>
        <v>1.0035000000000001</v>
      </c>
      <c r="J151" s="75">
        <f>PRODUCT($I151:I$224)</f>
        <v>1.3808533988143086</v>
      </c>
    </row>
    <row r="152" spans="1:10" x14ac:dyDescent="0.3">
      <c r="A152" s="83" t="s">
        <v>199</v>
      </c>
      <c r="B152" s="77">
        <f t="shared" si="4"/>
        <v>1.3760372683749946</v>
      </c>
      <c r="G152" s="83" t="s">
        <v>199</v>
      </c>
      <c r="H152">
        <v>0.52</v>
      </c>
      <c r="I152" s="75">
        <f t="shared" si="5"/>
        <v>1.0052000000000001</v>
      </c>
      <c r="J152" s="75">
        <f>PRODUCT($I152:I$224)</f>
        <v>1.3760372683749946</v>
      </c>
    </row>
    <row r="153" spans="1:10" x14ac:dyDescent="0.3">
      <c r="A153" s="83" t="s">
        <v>200</v>
      </c>
      <c r="B153" s="77">
        <f t="shared" si="4"/>
        <v>1.3689188901462339</v>
      </c>
      <c r="G153" s="83" t="s">
        <v>200</v>
      </c>
      <c r="H153">
        <v>0.44</v>
      </c>
      <c r="I153" s="75">
        <f t="shared" si="5"/>
        <v>1.0044</v>
      </c>
      <c r="J153" s="75">
        <f>PRODUCT($I153:I$224)</f>
        <v>1.3689188901462339</v>
      </c>
    </row>
    <row r="154" spans="1:10" x14ac:dyDescent="0.3">
      <c r="A154" s="83" t="s">
        <v>201</v>
      </c>
      <c r="B154" s="77">
        <f t="shared" si="4"/>
        <v>1.3629220332001544</v>
      </c>
      <c r="G154" s="83" t="s">
        <v>201</v>
      </c>
      <c r="H154">
        <v>0.08</v>
      </c>
      <c r="I154" s="75">
        <f t="shared" si="5"/>
        <v>1.0007999999999999</v>
      </c>
      <c r="J154" s="75">
        <f>PRODUCT($I154:I$224)</f>
        <v>1.3629220332001544</v>
      </c>
    </row>
    <row r="155" spans="1:10" x14ac:dyDescent="0.3">
      <c r="A155" s="83" t="s">
        <v>202</v>
      </c>
      <c r="B155" s="77">
        <f t="shared" si="4"/>
        <v>1.3618325671464375</v>
      </c>
      <c r="G155" s="83" t="s">
        <v>202</v>
      </c>
      <c r="H155">
        <v>0.26</v>
      </c>
      <c r="I155" s="75">
        <f t="shared" si="5"/>
        <v>1.0025999999999999</v>
      </c>
      <c r="J155" s="75">
        <f>PRODUCT($I155:I$224)</f>
        <v>1.3618325671464375</v>
      </c>
    </row>
    <row r="156" spans="1:10" x14ac:dyDescent="0.3">
      <c r="A156" s="83" t="s">
        <v>203</v>
      </c>
      <c r="B156" s="77">
        <f t="shared" si="4"/>
        <v>1.3583009845865126</v>
      </c>
      <c r="G156" s="83" t="s">
        <v>203</v>
      </c>
      <c r="H156">
        <v>0.18</v>
      </c>
      <c r="I156" s="75">
        <f t="shared" si="5"/>
        <v>1.0018</v>
      </c>
      <c r="J156" s="75">
        <f>PRODUCT($I156:I$224)</f>
        <v>1.3583009845865126</v>
      </c>
    </row>
    <row r="157" spans="1:10" x14ac:dyDescent="0.3">
      <c r="A157" s="83" t="s">
        <v>204</v>
      </c>
      <c r="B157" s="77">
        <f t="shared" si="4"/>
        <v>1.3558604358020689</v>
      </c>
      <c r="G157" s="83" t="s">
        <v>204</v>
      </c>
      <c r="H157">
        <v>0.3</v>
      </c>
      <c r="I157" s="75">
        <f t="shared" si="5"/>
        <v>1.0029999999999999</v>
      </c>
      <c r="J157" s="75">
        <f>PRODUCT($I157:I$224)</f>
        <v>1.3558604358020689</v>
      </c>
    </row>
    <row r="158" spans="1:10" x14ac:dyDescent="0.3">
      <c r="A158" s="83" t="s">
        <v>205</v>
      </c>
      <c r="B158" s="77">
        <f t="shared" si="4"/>
        <v>1.3518050207398495</v>
      </c>
      <c r="G158" s="83" t="s">
        <v>205</v>
      </c>
      <c r="H158">
        <v>0.38</v>
      </c>
      <c r="I158" s="75">
        <f t="shared" si="5"/>
        <v>1.0038</v>
      </c>
      <c r="J158" s="75">
        <f>PRODUCT($I158:I$224)</f>
        <v>1.3518050207398495</v>
      </c>
    </row>
    <row r="159" spans="1:10" x14ac:dyDescent="0.3">
      <c r="A159" s="83" t="s">
        <v>206</v>
      </c>
      <c r="B159" s="77">
        <f t="shared" si="4"/>
        <v>1.3466876078300951</v>
      </c>
      <c r="G159" s="83" t="s">
        <v>206</v>
      </c>
      <c r="H159">
        <v>0.33</v>
      </c>
      <c r="I159" s="75">
        <f t="shared" si="5"/>
        <v>1.0033000000000001</v>
      </c>
      <c r="J159" s="75">
        <f>PRODUCT($I159:I$224)</f>
        <v>1.3466876078300951</v>
      </c>
    </row>
    <row r="160" spans="1:10" x14ac:dyDescent="0.3">
      <c r="A160" s="83" t="s">
        <v>207</v>
      </c>
      <c r="B160" s="77">
        <f t="shared" si="4"/>
        <v>1.3422581559155717</v>
      </c>
      <c r="G160" s="83" t="s">
        <v>207</v>
      </c>
      <c r="H160">
        <v>0.25</v>
      </c>
      <c r="I160" s="75">
        <f t="shared" si="5"/>
        <v>1.0024999999999999</v>
      </c>
      <c r="J160" s="75">
        <f>PRODUCT($I160:I$224)</f>
        <v>1.3422581559155717</v>
      </c>
    </row>
    <row r="161" spans="1:10" x14ac:dyDescent="0.3">
      <c r="A161" s="83" t="s">
        <v>208</v>
      </c>
      <c r="B161" s="77">
        <f t="shared" si="4"/>
        <v>1.3389108787187751</v>
      </c>
      <c r="G161" s="83" t="s">
        <v>208</v>
      </c>
      <c r="H161">
        <v>0.14000000000000001</v>
      </c>
      <c r="I161" s="75">
        <f t="shared" si="5"/>
        <v>1.0014000000000001</v>
      </c>
      <c r="J161" s="75">
        <f>PRODUCT($I161:I$224)</f>
        <v>1.3389108787187751</v>
      </c>
    </row>
    <row r="162" spans="1:10" x14ac:dyDescent="0.3">
      <c r="A162" s="83" t="s">
        <v>209</v>
      </c>
      <c r="B162" s="77">
        <f t="shared" si="4"/>
        <v>1.3370390240850569</v>
      </c>
      <c r="G162" s="83" t="s">
        <v>209</v>
      </c>
      <c r="H162">
        <v>0.31</v>
      </c>
      <c r="I162" s="75">
        <f t="shared" si="5"/>
        <v>1.0031000000000001</v>
      </c>
      <c r="J162" s="75">
        <f>PRODUCT($I162:I$224)</f>
        <v>1.3370390240850569</v>
      </c>
    </row>
    <row r="163" spans="1:10" x14ac:dyDescent="0.3">
      <c r="A163" s="83" t="s">
        <v>210</v>
      </c>
      <c r="B163" s="77">
        <f t="shared" si="4"/>
        <v>1.3329070123467819</v>
      </c>
      <c r="G163" s="83" t="s">
        <v>210</v>
      </c>
      <c r="H163">
        <v>-0.23</v>
      </c>
      <c r="I163" s="75">
        <f t="shared" si="5"/>
        <v>0.99770000000000003</v>
      </c>
      <c r="J163" s="75">
        <f>PRODUCT($I163:I$224)</f>
        <v>1.3329070123467819</v>
      </c>
    </row>
    <row r="164" spans="1:10" x14ac:dyDescent="0.3">
      <c r="A164" s="83" t="s">
        <v>211</v>
      </c>
      <c r="B164" s="77">
        <f t="shared" si="4"/>
        <v>1.3359797658081403</v>
      </c>
      <c r="G164" s="83" t="s">
        <v>211</v>
      </c>
      <c r="H164">
        <v>0.24</v>
      </c>
      <c r="I164" s="75">
        <f t="shared" si="5"/>
        <v>1.0024</v>
      </c>
      <c r="J164" s="75">
        <f>PRODUCT($I164:I$224)</f>
        <v>1.3359797658081403</v>
      </c>
    </row>
    <row r="165" spans="1:10" x14ac:dyDescent="0.3">
      <c r="A165" s="83" t="s">
        <v>212</v>
      </c>
      <c r="B165" s="77">
        <f t="shared" si="4"/>
        <v>1.3327810911892852</v>
      </c>
      <c r="G165" s="83" t="s">
        <v>212</v>
      </c>
      <c r="H165">
        <v>0.19</v>
      </c>
      <c r="I165" s="75">
        <f t="shared" si="5"/>
        <v>1.0019</v>
      </c>
      <c r="J165" s="75">
        <f>PRODUCT($I165:I$224)</f>
        <v>1.3327810911892852</v>
      </c>
    </row>
    <row r="166" spans="1:10" x14ac:dyDescent="0.3">
      <c r="A166" s="83" t="s">
        <v>213</v>
      </c>
      <c r="B166" s="77">
        <f t="shared" si="4"/>
        <v>1.3302536093315558</v>
      </c>
      <c r="G166" s="83" t="s">
        <v>213</v>
      </c>
      <c r="H166">
        <v>0.16</v>
      </c>
      <c r="I166" s="75">
        <f t="shared" si="5"/>
        <v>1.0016</v>
      </c>
      <c r="J166" s="75">
        <f>PRODUCT($I166:I$224)</f>
        <v>1.3302536093315558</v>
      </c>
    </row>
    <row r="167" spans="1:10" x14ac:dyDescent="0.3">
      <c r="A167" s="83" t="s">
        <v>214</v>
      </c>
      <c r="B167" s="77">
        <f t="shared" si="4"/>
        <v>1.3281286035658508</v>
      </c>
      <c r="G167" s="83" t="s">
        <v>214</v>
      </c>
      <c r="H167">
        <v>0.42</v>
      </c>
      <c r="I167" s="75">
        <f t="shared" si="5"/>
        <v>1.0042</v>
      </c>
      <c r="J167" s="75">
        <f>PRODUCT($I167:I$224)</f>
        <v>1.3281286035658508</v>
      </c>
    </row>
    <row r="168" spans="1:10" x14ac:dyDescent="0.3">
      <c r="A168" s="83" t="s">
        <v>215</v>
      </c>
      <c r="B168" s="77">
        <f t="shared" si="4"/>
        <v>1.3225737936325941</v>
      </c>
      <c r="G168" s="83" t="s">
        <v>215</v>
      </c>
      <c r="H168">
        <v>0.28000000000000003</v>
      </c>
      <c r="I168" s="75">
        <f t="shared" si="5"/>
        <v>1.0027999999999999</v>
      </c>
      <c r="J168" s="75">
        <f>PRODUCT($I168:I$224)</f>
        <v>1.3225737936325941</v>
      </c>
    </row>
    <row r="169" spans="1:10" x14ac:dyDescent="0.3">
      <c r="A169" s="83" t="s">
        <v>216</v>
      </c>
      <c r="B169" s="77">
        <f t="shared" si="4"/>
        <v>1.3188809270368897</v>
      </c>
      <c r="G169" s="83" t="s">
        <v>216</v>
      </c>
      <c r="H169">
        <v>0.44</v>
      </c>
      <c r="I169" s="75">
        <f t="shared" si="5"/>
        <v>1.0044</v>
      </c>
      <c r="J169" s="75">
        <f>PRODUCT($I169:I$224)</f>
        <v>1.3188809270368897</v>
      </c>
    </row>
    <row r="170" spans="1:10" x14ac:dyDescent="0.3">
      <c r="A170" s="83" t="s">
        <v>217</v>
      </c>
      <c r="B170" s="77">
        <f t="shared" si="4"/>
        <v>1.3131032726372855</v>
      </c>
      <c r="G170" s="83" t="s">
        <v>217</v>
      </c>
      <c r="H170">
        <v>0.28999999999999998</v>
      </c>
      <c r="I170" s="75">
        <f t="shared" si="5"/>
        <v>1.0028999999999999</v>
      </c>
      <c r="J170" s="75">
        <f>PRODUCT($I170:I$224)</f>
        <v>1.3131032726372855</v>
      </c>
    </row>
    <row r="171" spans="1:10" x14ac:dyDescent="0.3">
      <c r="A171" s="83" t="s">
        <v>218</v>
      </c>
      <c r="B171" s="77">
        <f t="shared" si="4"/>
        <v>1.3093062844124905</v>
      </c>
      <c r="G171" s="83" t="s">
        <v>218</v>
      </c>
      <c r="H171">
        <v>0.32</v>
      </c>
      <c r="I171" s="75">
        <f t="shared" si="5"/>
        <v>1.0032000000000001</v>
      </c>
      <c r="J171" s="75">
        <f>PRODUCT($I171:I$224)</f>
        <v>1.3093062844124905</v>
      </c>
    </row>
    <row r="172" spans="1:10" x14ac:dyDescent="0.3">
      <c r="A172" s="83" t="s">
        <v>219</v>
      </c>
      <c r="B172" s="77">
        <f t="shared" si="4"/>
        <v>1.3051298688322268</v>
      </c>
      <c r="G172" s="83" t="s">
        <v>219</v>
      </c>
      <c r="H172">
        <v>0.09</v>
      </c>
      <c r="I172" s="75">
        <f t="shared" si="5"/>
        <v>1.0008999999999999</v>
      </c>
      <c r="J172" s="75">
        <f>PRODUCT($I172:I$224)</f>
        <v>1.3051298688322268</v>
      </c>
    </row>
    <row r="173" spans="1:10" x14ac:dyDescent="0.3">
      <c r="A173" s="83" t="s">
        <v>220</v>
      </c>
      <c r="B173" s="77">
        <f t="shared" si="4"/>
        <v>1.3039563081548879</v>
      </c>
      <c r="G173" s="83" t="s">
        <v>220</v>
      </c>
      <c r="H173">
        <v>0.22</v>
      </c>
      <c r="I173" s="75">
        <f t="shared" si="5"/>
        <v>1.0022</v>
      </c>
      <c r="J173" s="75">
        <f>PRODUCT($I173:I$224)</f>
        <v>1.3039563081548879</v>
      </c>
    </row>
    <row r="174" spans="1:10" x14ac:dyDescent="0.3">
      <c r="A174" s="83" t="s">
        <v>221</v>
      </c>
      <c r="B174" s="77">
        <f t="shared" si="4"/>
        <v>1.3010939015714302</v>
      </c>
      <c r="G174" s="83" t="s">
        <v>221</v>
      </c>
      <c r="H174">
        <v>0.4</v>
      </c>
      <c r="I174" s="75">
        <f t="shared" si="5"/>
        <v>1.004</v>
      </c>
      <c r="J174" s="75">
        <f>PRODUCT($I174:I$224)</f>
        <v>1.3010939015714302</v>
      </c>
    </row>
    <row r="175" spans="1:10" x14ac:dyDescent="0.3">
      <c r="A175" s="83" t="s">
        <v>222</v>
      </c>
      <c r="B175" s="77">
        <f t="shared" si="4"/>
        <v>1.2959102605293134</v>
      </c>
      <c r="G175" s="83" t="s">
        <v>222</v>
      </c>
      <c r="H175">
        <v>1.26</v>
      </c>
      <c r="I175" s="75">
        <f t="shared" si="5"/>
        <v>1.0125999999999999</v>
      </c>
      <c r="J175" s="75">
        <f>PRODUCT($I175:I$224)</f>
        <v>1.2959102605293134</v>
      </c>
    </row>
    <row r="176" spans="1:10" x14ac:dyDescent="0.3">
      <c r="A176" s="83" t="s">
        <v>223</v>
      </c>
      <c r="B176" s="77">
        <f t="shared" si="4"/>
        <v>1.2797849699084682</v>
      </c>
      <c r="G176" s="83" t="s">
        <v>223</v>
      </c>
      <c r="H176">
        <v>0.33</v>
      </c>
      <c r="I176" s="75">
        <f t="shared" si="5"/>
        <v>1.0033000000000001</v>
      </c>
      <c r="J176" s="75">
        <f>PRODUCT($I176:I$224)</f>
        <v>1.2797849699084682</v>
      </c>
    </row>
    <row r="177" spans="1:10" x14ac:dyDescent="0.3">
      <c r="A177" s="83" t="s">
        <v>224</v>
      </c>
      <c r="B177" s="77">
        <f t="shared" si="4"/>
        <v>1.2755755705257323</v>
      </c>
      <c r="G177" s="83" t="s">
        <v>224</v>
      </c>
      <c r="H177">
        <v>-0.09</v>
      </c>
      <c r="I177" s="75">
        <f t="shared" si="5"/>
        <v>0.99909999999999999</v>
      </c>
      <c r="J177" s="75">
        <f>PRODUCT($I177:I$224)</f>
        <v>1.2755755705257323</v>
      </c>
    </row>
    <row r="178" spans="1:10" x14ac:dyDescent="0.3">
      <c r="A178" s="83" t="s">
        <v>225</v>
      </c>
      <c r="B178" s="77">
        <f t="shared" si="4"/>
        <v>1.2767246226861497</v>
      </c>
      <c r="G178" s="83" t="s">
        <v>225</v>
      </c>
      <c r="H178">
        <v>0.48</v>
      </c>
      <c r="I178" s="75">
        <f t="shared" si="5"/>
        <v>1.0047999999999999</v>
      </c>
      <c r="J178" s="75">
        <f>PRODUCT($I178:I$224)</f>
        <v>1.2767246226861497</v>
      </c>
    </row>
    <row r="179" spans="1:10" x14ac:dyDescent="0.3">
      <c r="A179" s="83" t="s">
        <v>226</v>
      </c>
      <c r="B179" s="77">
        <f t="shared" si="4"/>
        <v>1.2706256197115346</v>
      </c>
      <c r="G179" s="83" t="s">
        <v>226</v>
      </c>
      <c r="H179">
        <v>0.45</v>
      </c>
      <c r="I179" s="75">
        <f t="shared" si="5"/>
        <v>1.0044999999999999</v>
      </c>
      <c r="J179" s="75">
        <f>PRODUCT($I179:I$224)</f>
        <v>1.2706256197115346</v>
      </c>
    </row>
    <row r="180" spans="1:10" x14ac:dyDescent="0.3">
      <c r="A180" s="83" t="s">
        <v>227</v>
      </c>
      <c r="B180" s="77">
        <f t="shared" si="4"/>
        <v>1.264933419324574</v>
      </c>
      <c r="G180" s="83" t="s">
        <v>227</v>
      </c>
      <c r="H180">
        <v>-0.21</v>
      </c>
      <c r="I180" s="75">
        <f t="shared" si="5"/>
        <v>0.99790000000000001</v>
      </c>
      <c r="J180" s="75">
        <f>PRODUCT($I180:I$224)</f>
        <v>1.264933419324574</v>
      </c>
    </row>
    <row r="181" spans="1:10" x14ac:dyDescent="0.3">
      <c r="A181" s="83" t="s">
        <v>228</v>
      </c>
      <c r="B181" s="77">
        <f t="shared" si="4"/>
        <v>1.2675953696007343</v>
      </c>
      <c r="G181" s="83" t="s">
        <v>228</v>
      </c>
      <c r="H181">
        <v>0.15</v>
      </c>
      <c r="I181" s="75">
        <f t="shared" si="5"/>
        <v>1.0015000000000001</v>
      </c>
      <c r="J181" s="75">
        <f>PRODUCT($I181:I$224)</f>
        <v>1.2675953696007343</v>
      </c>
    </row>
    <row r="182" spans="1:10" x14ac:dyDescent="0.3">
      <c r="A182" s="83" t="s">
        <v>229</v>
      </c>
      <c r="B182" s="77">
        <f t="shared" si="4"/>
        <v>1.2656968243641888</v>
      </c>
      <c r="G182" s="83" t="s">
        <v>229</v>
      </c>
      <c r="H182">
        <v>0.32</v>
      </c>
      <c r="I182" s="75">
        <f t="shared" si="5"/>
        <v>1.0032000000000001</v>
      </c>
      <c r="J182" s="75">
        <f>PRODUCT($I182:I$224)</f>
        <v>1.2656968243641888</v>
      </c>
    </row>
    <row r="183" spans="1:10" x14ac:dyDescent="0.3">
      <c r="A183" s="83" t="s">
        <v>230</v>
      </c>
      <c r="B183" s="77">
        <f t="shared" si="4"/>
        <v>1.2616595139196463</v>
      </c>
      <c r="G183" s="83" t="s">
        <v>230</v>
      </c>
      <c r="H183">
        <v>0.43</v>
      </c>
      <c r="I183" s="75">
        <f t="shared" si="5"/>
        <v>1.0043</v>
      </c>
      <c r="J183" s="75">
        <f>PRODUCT($I183:I$224)</f>
        <v>1.2616595139196463</v>
      </c>
    </row>
    <row r="184" spans="1:10" x14ac:dyDescent="0.3">
      <c r="A184" s="83" t="s">
        <v>231</v>
      </c>
      <c r="B184" s="77">
        <f t="shared" si="4"/>
        <v>1.25625760621293</v>
      </c>
      <c r="G184" s="83" t="s">
        <v>231</v>
      </c>
      <c r="H184">
        <v>0.75</v>
      </c>
      <c r="I184" s="75">
        <f t="shared" si="5"/>
        <v>1.0075000000000001</v>
      </c>
      <c r="J184" s="75">
        <f>PRODUCT($I184:I$224)</f>
        <v>1.25625760621293</v>
      </c>
    </row>
    <row r="185" spans="1:10" x14ac:dyDescent="0.3">
      <c r="A185" s="83" t="s">
        <v>232</v>
      </c>
      <c r="B185" s="77">
        <f t="shared" si="4"/>
        <v>1.2469058126182926</v>
      </c>
      <c r="G185" s="83" t="s">
        <v>232</v>
      </c>
      <c r="H185">
        <v>0.56999999999999995</v>
      </c>
      <c r="I185" s="75">
        <f t="shared" si="5"/>
        <v>1.0057</v>
      </c>
      <c r="J185" s="75">
        <f>PRODUCT($I185:I$224)</f>
        <v>1.2469058126182926</v>
      </c>
    </row>
    <row r="186" spans="1:10" x14ac:dyDescent="0.3">
      <c r="A186" s="83" t="s">
        <v>233</v>
      </c>
      <c r="B186" s="77">
        <f t="shared" si="4"/>
        <v>1.2398387318467672</v>
      </c>
      <c r="G186" s="83" t="s">
        <v>233</v>
      </c>
      <c r="H186">
        <v>0.13</v>
      </c>
      <c r="I186" s="75">
        <f t="shared" si="5"/>
        <v>1.0013000000000001</v>
      </c>
      <c r="J186" s="75">
        <f>PRODUCT($I186:I$224)</f>
        <v>1.2398387318467672</v>
      </c>
    </row>
    <row r="187" spans="1:10" x14ac:dyDescent="0.3">
      <c r="A187" s="83" t="s">
        <v>234</v>
      </c>
      <c r="B187" s="77">
        <f t="shared" si="4"/>
        <v>1.2382290341024329</v>
      </c>
      <c r="G187" s="83" t="s">
        <v>234</v>
      </c>
      <c r="H187">
        <v>0.01</v>
      </c>
      <c r="I187" s="75">
        <f t="shared" si="5"/>
        <v>1.0001</v>
      </c>
      <c r="J187" s="75">
        <f>PRODUCT($I187:I$224)</f>
        <v>1.2382290341024329</v>
      </c>
    </row>
    <row r="188" spans="1:10" x14ac:dyDescent="0.3">
      <c r="A188" s="83" t="s">
        <v>235</v>
      </c>
      <c r="B188" s="77">
        <f t="shared" si="4"/>
        <v>1.2381052235800747</v>
      </c>
      <c r="G188" s="83" t="s">
        <v>235</v>
      </c>
      <c r="H188">
        <v>0.19</v>
      </c>
      <c r="I188" s="75">
        <f t="shared" si="5"/>
        <v>1.0019</v>
      </c>
      <c r="J188" s="75">
        <f>PRODUCT($I188:I$224)</f>
        <v>1.2381052235800747</v>
      </c>
    </row>
    <row r="189" spans="1:10" x14ac:dyDescent="0.3">
      <c r="A189" s="83" t="s">
        <v>236</v>
      </c>
      <c r="B189" s="77">
        <f t="shared" si="4"/>
        <v>1.2357572847390708</v>
      </c>
      <c r="G189" s="83" t="s">
        <v>236</v>
      </c>
      <c r="H189">
        <v>0.11</v>
      </c>
      <c r="I189" s="75">
        <f t="shared" si="5"/>
        <v>1.0011000000000001</v>
      </c>
      <c r="J189" s="75">
        <f>PRODUCT($I189:I$224)</f>
        <v>1.2357572847390708</v>
      </c>
    </row>
    <row r="190" spans="1:10" x14ac:dyDescent="0.3">
      <c r="A190" s="83" t="s">
        <v>237</v>
      </c>
      <c r="B190" s="77">
        <f t="shared" si="4"/>
        <v>1.2343994453491869</v>
      </c>
      <c r="G190" s="83" t="s">
        <v>237</v>
      </c>
      <c r="H190">
        <v>-0.04</v>
      </c>
      <c r="I190" s="75">
        <f t="shared" si="5"/>
        <v>0.99960000000000004</v>
      </c>
      <c r="J190" s="75">
        <f>PRODUCT($I190:I$224)</f>
        <v>1.2343994453491869</v>
      </c>
    </row>
    <row r="191" spans="1:10" x14ac:dyDescent="0.3">
      <c r="A191" s="83" t="s">
        <v>238</v>
      </c>
      <c r="B191" s="77">
        <f t="shared" si="4"/>
        <v>1.2348934027102711</v>
      </c>
      <c r="G191" s="83" t="s">
        <v>238</v>
      </c>
      <c r="H191">
        <v>0.1</v>
      </c>
      <c r="I191" s="75">
        <f t="shared" si="5"/>
        <v>1.0009999999999999</v>
      </c>
      <c r="J191" s="75">
        <f>PRODUCT($I191:I$224)</f>
        <v>1.2348934027102711</v>
      </c>
    </row>
    <row r="192" spans="1:10" x14ac:dyDescent="0.3">
      <c r="A192" s="83" t="s">
        <v>239</v>
      </c>
      <c r="B192" s="77">
        <f t="shared" si="4"/>
        <v>1.2336597429673035</v>
      </c>
      <c r="G192" s="83" t="s">
        <v>239</v>
      </c>
      <c r="H192">
        <v>0.51</v>
      </c>
      <c r="I192" s="75">
        <f t="shared" si="5"/>
        <v>1.0051000000000001</v>
      </c>
      <c r="J192" s="75">
        <f>PRODUCT($I192:I$224)</f>
        <v>1.2336597429673035</v>
      </c>
    </row>
    <row r="193" spans="1:10" x14ac:dyDescent="0.3">
      <c r="A193" s="83" t="s">
        <v>240</v>
      </c>
      <c r="B193" s="77">
        <f t="shared" si="4"/>
        <v>1.2274000029522472</v>
      </c>
      <c r="G193" s="83" t="s">
        <v>240</v>
      </c>
      <c r="H193">
        <v>1.1499999999999999</v>
      </c>
      <c r="I193" s="75">
        <f t="shared" si="5"/>
        <v>1.0115000000000001</v>
      </c>
      <c r="J193" s="75">
        <f>PRODUCT($I193:I$224)</f>
        <v>1.2274000029522472</v>
      </c>
    </row>
    <row r="194" spans="1:10" x14ac:dyDescent="0.3">
      <c r="A194" s="83" t="s">
        <v>241</v>
      </c>
      <c r="B194" s="77">
        <f t="shared" ref="B194:B223" si="6">J194</f>
        <v>1.2134453810699433</v>
      </c>
      <c r="G194" s="83" t="s">
        <v>241</v>
      </c>
      <c r="H194">
        <v>0.21</v>
      </c>
      <c r="I194" s="75">
        <f t="shared" si="5"/>
        <v>1.0021</v>
      </c>
      <c r="J194" s="75">
        <f>PRODUCT($I194:I$224)</f>
        <v>1.2134453810699433</v>
      </c>
    </row>
    <row r="195" spans="1:10" x14ac:dyDescent="0.3">
      <c r="A195" s="83" t="s">
        <v>242</v>
      </c>
      <c r="B195" s="77">
        <f t="shared" si="6"/>
        <v>1.2109024858496586</v>
      </c>
      <c r="G195" s="83" t="s">
        <v>242</v>
      </c>
      <c r="H195">
        <v>0.25</v>
      </c>
      <c r="I195" s="75">
        <f t="shared" ref="I195:I224" si="7">1+H195%</f>
        <v>1.0024999999999999</v>
      </c>
      <c r="J195" s="75">
        <f>PRODUCT($I195:I$224)</f>
        <v>1.2109024858496586</v>
      </c>
    </row>
    <row r="196" spans="1:10" x14ac:dyDescent="0.3">
      <c r="A196" s="83" t="s">
        <v>243</v>
      </c>
      <c r="B196" s="77">
        <f t="shared" si="6"/>
        <v>1.2078827789024025</v>
      </c>
      <c r="G196" s="83" t="s">
        <v>243</v>
      </c>
      <c r="H196">
        <v>7.0000000000000007E-2</v>
      </c>
      <c r="I196" s="75">
        <f t="shared" si="7"/>
        <v>1.0006999999999999</v>
      </c>
      <c r="J196" s="75">
        <f>PRODUCT($I196:I$224)</f>
        <v>1.2078827789024025</v>
      </c>
    </row>
    <row r="197" spans="1:10" x14ac:dyDescent="0.3">
      <c r="A197" s="83" t="s">
        <v>244</v>
      </c>
      <c r="B197" s="77">
        <f t="shared" si="6"/>
        <v>1.2070378524057184</v>
      </c>
      <c r="G197" s="83" t="s">
        <v>244</v>
      </c>
      <c r="H197">
        <v>-0.31</v>
      </c>
      <c r="I197" s="75">
        <f t="shared" si="7"/>
        <v>0.99690000000000001</v>
      </c>
      <c r="J197" s="75">
        <f>PRODUCT($I197:I$224)</f>
        <v>1.2070378524057184</v>
      </c>
    </row>
    <row r="198" spans="1:10" x14ac:dyDescent="0.3">
      <c r="A198" s="83" t="s">
        <v>245</v>
      </c>
      <c r="B198" s="77">
        <f t="shared" si="6"/>
        <v>1.210791305452622</v>
      </c>
      <c r="G198" s="83" t="s">
        <v>245</v>
      </c>
      <c r="H198">
        <v>-0.38</v>
      </c>
      <c r="I198" s="75">
        <f t="shared" si="7"/>
        <v>0.99619999999999997</v>
      </c>
      <c r="J198" s="75">
        <f>PRODUCT($I198:I$224)</f>
        <v>1.210791305452622</v>
      </c>
    </row>
    <row r="199" spans="1:10" x14ac:dyDescent="0.3">
      <c r="A199" s="83" t="s">
        <v>246</v>
      </c>
      <c r="B199" s="77">
        <f t="shared" si="6"/>
        <v>1.2154098629317622</v>
      </c>
      <c r="G199" s="83" t="s">
        <v>246</v>
      </c>
      <c r="H199">
        <v>0.26</v>
      </c>
      <c r="I199" s="75">
        <f t="shared" si="7"/>
        <v>1.0025999999999999</v>
      </c>
      <c r="J199" s="75">
        <f>PRODUCT($I199:I$224)</f>
        <v>1.2154098629317622</v>
      </c>
    </row>
    <row r="200" spans="1:10" x14ac:dyDescent="0.3">
      <c r="A200" s="83" t="s">
        <v>247</v>
      </c>
      <c r="B200" s="77">
        <f t="shared" si="6"/>
        <v>1.2122579921521668</v>
      </c>
      <c r="G200" s="83" t="s">
        <v>247</v>
      </c>
      <c r="H200">
        <v>0.36</v>
      </c>
      <c r="I200" s="75">
        <f t="shared" si="7"/>
        <v>1.0036</v>
      </c>
      <c r="J200" s="75">
        <f>PRODUCT($I200:I$224)</f>
        <v>1.2122579921521668</v>
      </c>
    </row>
    <row r="201" spans="1:10" x14ac:dyDescent="0.3">
      <c r="A201" s="83" t="s">
        <v>248</v>
      </c>
      <c r="B201" s="77">
        <f t="shared" si="6"/>
        <v>1.2079095178877706</v>
      </c>
      <c r="G201" s="83" t="s">
        <v>248</v>
      </c>
      <c r="H201">
        <v>0.24</v>
      </c>
      <c r="I201" s="75">
        <f t="shared" si="7"/>
        <v>1.0024</v>
      </c>
      <c r="J201" s="75">
        <f>PRODUCT($I201:I$224)</f>
        <v>1.2079095178877706</v>
      </c>
    </row>
    <row r="202" spans="1:10" x14ac:dyDescent="0.3">
      <c r="A202" s="83" t="s">
        <v>249</v>
      </c>
      <c r="B202" s="77">
        <f t="shared" si="6"/>
        <v>1.2050174759455015</v>
      </c>
      <c r="G202" s="83" t="s">
        <v>249</v>
      </c>
      <c r="H202">
        <v>0.64</v>
      </c>
      <c r="I202" s="75">
        <f t="shared" si="7"/>
        <v>1.0064</v>
      </c>
      <c r="J202" s="75">
        <f>PRODUCT($I202:I$224)</f>
        <v>1.2050174759455015</v>
      </c>
    </row>
    <row r="203" spans="1:10" x14ac:dyDescent="0.3">
      <c r="A203" s="83" t="s">
        <v>250</v>
      </c>
      <c r="B203" s="77">
        <f t="shared" si="6"/>
        <v>1.1973544077359912</v>
      </c>
      <c r="G203" s="83" t="s">
        <v>250</v>
      </c>
      <c r="H203">
        <v>0.86</v>
      </c>
      <c r="I203" s="75">
        <f t="shared" si="7"/>
        <v>1.0085999999999999</v>
      </c>
      <c r="J203" s="75">
        <f>PRODUCT($I203:I$224)</f>
        <v>1.1973544077359912</v>
      </c>
    </row>
    <row r="204" spans="1:10" x14ac:dyDescent="0.3">
      <c r="A204" s="83" t="s">
        <v>251</v>
      </c>
      <c r="B204" s="77">
        <f t="shared" si="6"/>
        <v>1.1871449610707825</v>
      </c>
      <c r="G204" s="83" t="s">
        <v>251</v>
      </c>
      <c r="H204">
        <v>0.89</v>
      </c>
      <c r="I204" s="75">
        <f t="shared" si="7"/>
        <v>1.0088999999999999</v>
      </c>
      <c r="J204" s="75">
        <f>PRODUCT($I204:I$224)</f>
        <v>1.1871449610707825</v>
      </c>
    </row>
    <row r="205" spans="1:10" x14ac:dyDescent="0.3">
      <c r="A205" s="83" t="s">
        <v>252</v>
      </c>
      <c r="B205" s="77">
        <f t="shared" si="6"/>
        <v>1.1766725751519314</v>
      </c>
      <c r="G205" s="83" t="s">
        <v>252</v>
      </c>
      <c r="H205">
        <v>1.35</v>
      </c>
      <c r="I205" s="75">
        <f t="shared" si="7"/>
        <v>1.0135000000000001</v>
      </c>
      <c r="J205" s="75">
        <f>PRODUCT($I205:I$224)</f>
        <v>1.1766725751519314</v>
      </c>
    </row>
    <row r="206" spans="1:10" x14ac:dyDescent="0.3">
      <c r="A206" s="83" t="s">
        <v>253</v>
      </c>
      <c r="B206" s="77">
        <f t="shared" si="6"/>
        <v>1.1609990874710709</v>
      </c>
      <c r="G206" s="83" t="s">
        <v>253</v>
      </c>
      <c r="H206">
        <v>0.25</v>
      </c>
      <c r="I206" s="75">
        <f t="shared" si="7"/>
        <v>1.0024999999999999</v>
      </c>
      <c r="J206" s="75">
        <f>PRODUCT($I206:I$224)</f>
        <v>1.1609990874710709</v>
      </c>
    </row>
    <row r="207" spans="1:10" x14ac:dyDescent="0.3">
      <c r="A207" s="83" t="s">
        <v>254</v>
      </c>
      <c r="B207" s="77">
        <f t="shared" si="6"/>
        <v>1.1581038279013178</v>
      </c>
      <c r="G207" s="83" t="s">
        <v>254</v>
      </c>
      <c r="H207">
        <v>0.86</v>
      </c>
      <c r="I207" s="75">
        <f t="shared" si="7"/>
        <v>1.0085999999999999</v>
      </c>
      <c r="J207" s="75">
        <f>PRODUCT($I207:I$224)</f>
        <v>1.1581038279013178</v>
      </c>
    </row>
    <row r="208" spans="1:10" x14ac:dyDescent="0.3">
      <c r="A208" s="83" t="s">
        <v>255</v>
      </c>
      <c r="B208" s="77">
        <f t="shared" si="6"/>
        <v>1.1482290580024967</v>
      </c>
      <c r="G208" s="83" t="s">
        <v>255</v>
      </c>
      <c r="H208">
        <v>0.93</v>
      </c>
      <c r="I208" s="75">
        <f t="shared" si="7"/>
        <v>1.0093000000000001</v>
      </c>
      <c r="J208" s="75">
        <f>PRODUCT($I208:I$224)</f>
        <v>1.1482290580024967</v>
      </c>
    </row>
    <row r="209" spans="1:10" x14ac:dyDescent="0.3">
      <c r="A209" s="83" t="s">
        <v>256</v>
      </c>
      <c r="B209" s="77">
        <f t="shared" si="6"/>
        <v>1.1376489230184248</v>
      </c>
      <c r="G209" s="83" t="s">
        <v>256</v>
      </c>
      <c r="H209">
        <v>0.31</v>
      </c>
      <c r="I209" s="75">
        <f t="shared" si="7"/>
        <v>1.0031000000000001</v>
      </c>
      <c r="J209" s="75">
        <f>PRODUCT($I209:I$224)</f>
        <v>1.1376489230184248</v>
      </c>
    </row>
    <row r="210" spans="1:10" x14ac:dyDescent="0.3">
      <c r="A210" s="83" t="s">
        <v>257</v>
      </c>
      <c r="B210" s="77">
        <f t="shared" si="6"/>
        <v>1.1341331103762584</v>
      </c>
      <c r="G210" s="83" t="s">
        <v>257</v>
      </c>
      <c r="H210">
        <v>0.83</v>
      </c>
      <c r="I210" s="75">
        <f t="shared" si="7"/>
        <v>1.0083</v>
      </c>
      <c r="J210" s="75">
        <f>PRODUCT($I210:I$224)</f>
        <v>1.1341331103762584</v>
      </c>
    </row>
    <row r="211" spans="1:10" x14ac:dyDescent="0.3">
      <c r="A211" s="83" t="s">
        <v>258</v>
      </c>
      <c r="B211" s="77">
        <f t="shared" si="6"/>
        <v>1.1247972928456398</v>
      </c>
      <c r="G211" s="83" t="s">
        <v>258</v>
      </c>
      <c r="H211">
        <v>0.53</v>
      </c>
      <c r="I211" s="75">
        <f t="shared" si="7"/>
        <v>1.0053000000000001</v>
      </c>
      <c r="J211" s="75">
        <f>PRODUCT($I211:I$224)</f>
        <v>1.1247972928456398</v>
      </c>
    </row>
    <row r="212" spans="1:10" x14ac:dyDescent="0.3">
      <c r="A212" s="83" t="s">
        <v>259</v>
      </c>
      <c r="B212" s="77">
        <f t="shared" si="6"/>
        <v>1.1188672961759074</v>
      </c>
      <c r="G212" s="83" t="s">
        <v>259</v>
      </c>
      <c r="H212">
        <v>0.96</v>
      </c>
      <c r="I212" s="75">
        <f t="shared" si="7"/>
        <v>1.0096000000000001</v>
      </c>
      <c r="J212" s="75">
        <f>PRODUCT($I212:I$224)</f>
        <v>1.1188672961759074</v>
      </c>
    </row>
    <row r="213" spans="1:10" x14ac:dyDescent="0.3">
      <c r="A213" s="83" t="s">
        <v>260</v>
      </c>
      <c r="B213" s="77">
        <f t="shared" si="6"/>
        <v>1.1082283044531569</v>
      </c>
      <c r="G213" s="83" t="s">
        <v>260</v>
      </c>
      <c r="H213">
        <v>0.87</v>
      </c>
      <c r="I213" s="75">
        <f t="shared" si="7"/>
        <v>1.0086999999999999</v>
      </c>
      <c r="J213" s="75">
        <f>PRODUCT($I213:I$224)</f>
        <v>1.1082283044531569</v>
      </c>
    </row>
    <row r="214" spans="1:10" x14ac:dyDescent="0.3">
      <c r="A214" s="83" t="s">
        <v>261</v>
      </c>
      <c r="B214" s="77">
        <f t="shared" si="6"/>
        <v>1.0986698765273688</v>
      </c>
      <c r="G214" s="83" t="s">
        <v>261</v>
      </c>
      <c r="H214">
        <v>1.1599999999999999</v>
      </c>
      <c r="I214" s="75">
        <f t="shared" si="7"/>
        <v>1.0116000000000001</v>
      </c>
      <c r="J214" s="75">
        <f>PRODUCT($I214:I$224)</f>
        <v>1.0986698765273688</v>
      </c>
    </row>
    <row r="215" spans="1:10" x14ac:dyDescent="0.3">
      <c r="A215" s="83" t="s">
        <v>262</v>
      </c>
      <c r="B215" s="77">
        <f t="shared" si="6"/>
        <v>1.0860714477336584</v>
      </c>
      <c r="G215" s="83" t="s">
        <v>262</v>
      </c>
      <c r="H215">
        <v>1.25</v>
      </c>
      <c r="I215" s="75">
        <f t="shared" si="7"/>
        <v>1.0125</v>
      </c>
      <c r="J215" s="75">
        <f>PRODUCT($I215:I$224)</f>
        <v>1.0860714477336584</v>
      </c>
    </row>
    <row r="216" spans="1:10" x14ac:dyDescent="0.3">
      <c r="A216" s="83" t="s">
        <v>263</v>
      </c>
      <c r="B216" s="77">
        <f t="shared" si="6"/>
        <v>1.0726631582554651</v>
      </c>
      <c r="G216" s="83" t="s">
        <v>263</v>
      </c>
      <c r="H216">
        <v>0.95</v>
      </c>
      <c r="I216" s="75">
        <f t="shared" si="7"/>
        <v>1.0095000000000001</v>
      </c>
      <c r="J216" s="75">
        <f>PRODUCT($I216:I$224)</f>
        <v>1.0726631582554651</v>
      </c>
    </row>
    <row r="217" spans="1:10" x14ac:dyDescent="0.3">
      <c r="A217" s="83" t="s">
        <v>264</v>
      </c>
      <c r="B217" s="77">
        <f t="shared" si="6"/>
        <v>1.0625687550821843</v>
      </c>
      <c r="G217" s="83" t="s">
        <v>264</v>
      </c>
      <c r="H217">
        <v>0.73</v>
      </c>
      <c r="I217" s="75">
        <f t="shared" si="7"/>
        <v>1.0073000000000001</v>
      </c>
      <c r="J217" s="75">
        <f>PRODUCT($I217:I$224)</f>
        <v>1.0625687550821843</v>
      </c>
    </row>
    <row r="218" spans="1:10" x14ac:dyDescent="0.3">
      <c r="A218" s="83" t="s">
        <v>265</v>
      </c>
      <c r="B218" s="77">
        <f t="shared" si="6"/>
        <v>1.0548682170973733</v>
      </c>
      <c r="G218" s="83" t="s">
        <v>265</v>
      </c>
      <c r="H218">
        <v>0.54</v>
      </c>
      <c r="I218" s="75">
        <f t="shared" si="7"/>
        <v>1.0054000000000001</v>
      </c>
      <c r="J218" s="75">
        <f>PRODUCT($I218:I$224)</f>
        <v>1.0548682170973733</v>
      </c>
    </row>
    <row r="219" spans="1:10" x14ac:dyDescent="0.3">
      <c r="A219" s="83" t="s">
        <v>266</v>
      </c>
      <c r="B219" s="77">
        <f t="shared" si="6"/>
        <v>1.0492025234706317</v>
      </c>
      <c r="D219" s="87"/>
      <c r="G219" s="83" t="s">
        <v>266</v>
      </c>
      <c r="H219">
        <v>1.01</v>
      </c>
      <c r="I219" s="75">
        <f t="shared" si="7"/>
        <v>1.0101</v>
      </c>
      <c r="J219" s="75">
        <f>PRODUCT($I219:I$224)</f>
        <v>1.0492025234706317</v>
      </c>
    </row>
    <row r="220" spans="1:10" x14ac:dyDescent="0.3">
      <c r="A220" s="83" t="s">
        <v>267</v>
      </c>
      <c r="B220" s="77">
        <f t="shared" si="6"/>
        <v>1.0387115369474624</v>
      </c>
      <c r="D220" s="87"/>
      <c r="G220" s="83" t="s">
        <v>267</v>
      </c>
      <c r="H220">
        <v>1.62</v>
      </c>
      <c r="I220" s="75">
        <f t="shared" si="7"/>
        <v>1.0162</v>
      </c>
      <c r="J220" s="75">
        <f>PRODUCT($I220:I$224)</f>
        <v>1.0387115369474624</v>
      </c>
    </row>
    <row r="221" spans="1:10" x14ac:dyDescent="0.3">
      <c r="A221" s="83" t="s">
        <v>268</v>
      </c>
      <c r="B221" s="77">
        <f t="shared" si="6"/>
        <v>1.0221526637939999</v>
      </c>
      <c r="D221" s="87"/>
      <c r="G221" s="83" t="s">
        <v>268</v>
      </c>
      <c r="H221">
        <v>1.06</v>
      </c>
      <c r="I221" s="75">
        <f t="shared" si="7"/>
        <v>1.0105999999999999</v>
      </c>
      <c r="J221" s="75">
        <f>PRODUCT($I221:I$224)</f>
        <v>1.0221526637939999</v>
      </c>
    </row>
    <row r="222" spans="1:10" x14ac:dyDescent="0.3">
      <c r="A222" s="83" t="s">
        <v>269</v>
      </c>
      <c r="B222" s="77">
        <f t="shared" si="6"/>
        <v>1.0114314899999999</v>
      </c>
      <c r="D222" s="87"/>
      <c r="G222" s="83" t="s">
        <v>269</v>
      </c>
      <c r="H222">
        <v>0.47</v>
      </c>
      <c r="I222" s="75">
        <f t="shared" si="7"/>
        <v>1.0046999999999999</v>
      </c>
      <c r="J222" s="75">
        <f>PRODUCT($I222:I$224)</f>
        <v>1.0114314899999999</v>
      </c>
    </row>
    <row r="223" spans="1:10" x14ac:dyDescent="0.3">
      <c r="A223" s="83" t="s">
        <v>270</v>
      </c>
      <c r="B223" s="77">
        <f t="shared" si="6"/>
        <v>1.0066999999999999</v>
      </c>
      <c r="D223" s="87"/>
      <c r="G223" s="83" t="s">
        <v>270</v>
      </c>
      <c r="H223">
        <v>0.67</v>
      </c>
      <c r="I223" s="75">
        <f t="shared" si="7"/>
        <v>1.0066999999999999</v>
      </c>
      <c r="J223" s="75">
        <f>PRODUCT($I223:I$224)</f>
        <v>1.0066999999999999</v>
      </c>
    </row>
    <row r="224" spans="1:10" s="75" customFormat="1" x14ac:dyDescent="0.3">
      <c r="A224" s="83" t="s">
        <v>282</v>
      </c>
      <c r="B224" s="77">
        <f>J224</f>
        <v>1</v>
      </c>
      <c r="D224" s="87"/>
      <c r="G224" s="83" t="s">
        <v>282</v>
      </c>
      <c r="H224" s="75">
        <v>0</v>
      </c>
      <c r="I224" s="75">
        <f t="shared" si="7"/>
        <v>1</v>
      </c>
      <c r="J224" s="75">
        <f>PRODUCT($I$224:I224)</f>
        <v>1</v>
      </c>
    </row>
    <row r="225" spans="1:2" x14ac:dyDescent="0.3">
      <c r="A225" s="4" t="s">
        <v>40</v>
      </c>
      <c r="B225" s="77">
        <f>VLOOKUP("dez/2006",$A$2:$B$223,2,FALSE)</f>
        <v>2.4805784675167408</v>
      </c>
    </row>
    <row r="226" spans="1:2" x14ac:dyDescent="0.3">
      <c r="A226" s="4" t="s">
        <v>41</v>
      </c>
      <c r="B226" s="77">
        <f>VLOOKUP("dez/2007",$A$2:$B$223,2,FALSE)</f>
        <v>2.3808737514972687</v>
      </c>
    </row>
    <row r="227" spans="1:2" x14ac:dyDescent="0.3">
      <c r="A227" s="4" t="s">
        <v>42</v>
      </c>
      <c r="B227" s="77">
        <f>VLOOKUP("dez/2008",$A$2:$B$223,2,FALSE)</f>
        <v>2.2379135123440301</v>
      </c>
    </row>
    <row r="228" spans="1:2" x14ac:dyDescent="0.3">
      <c r="A228" s="4" t="s">
        <v>43</v>
      </c>
      <c r="B228" s="77">
        <f>VLOOKUP("dez/2009",$A$2:$B$223,2,FALSE)</f>
        <v>2.1473285934295014</v>
      </c>
    </row>
    <row r="229" spans="1:2" x14ac:dyDescent="0.3">
      <c r="A229" s="4" t="s">
        <v>44</v>
      </c>
      <c r="B229" s="77">
        <f>VLOOKUP("dez/2010",$A$2:$B$223,2,FALSE)</f>
        <v>2.032773113972139</v>
      </c>
    </row>
    <row r="230" spans="1:2" x14ac:dyDescent="0.3">
      <c r="A230" s="4" t="s">
        <v>45</v>
      </c>
      <c r="B230" s="77">
        <f>VLOOKUP("dez/2011",$A$2:$B$223,2,FALSE)</f>
        <v>1.9061857173887404</v>
      </c>
    </row>
    <row r="231" spans="1:2" x14ac:dyDescent="0.3">
      <c r="A231" s="4" t="s">
        <v>46</v>
      </c>
      <c r="B231" s="77">
        <f>VLOOKUP("dez/2012",$A$2:$B$223,2,FALSE)</f>
        <v>1.806228269989006</v>
      </c>
    </row>
    <row r="232" spans="1:2" x14ac:dyDescent="0.3">
      <c r="A232" s="4" t="s">
        <v>47</v>
      </c>
      <c r="B232" s="77">
        <f>VLOOKUP("dez/2013",$A$2:$B$223,2,FALSE)</f>
        <v>1.7076234467431</v>
      </c>
    </row>
    <row r="233" spans="1:2" x14ac:dyDescent="0.3">
      <c r="A233" s="4" t="s">
        <v>48</v>
      </c>
      <c r="B233" s="77">
        <f>VLOOKUP("dez/2014",$A$2:$B$223,2,FALSE)</f>
        <v>1.6025681451674816</v>
      </c>
    </row>
    <row r="234" spans="1:2" x14ac:dyDescent="0.3">
      <c r="A234" s="4" t="s">
        <v>271</v>
      </c>
      <c r="B234" s="77">
        <f>VLOOKUP("dez/2015",$A$2:$B$223,2,FALSE)</f>
        <v>1.4506006144105712</v>
      </c>
    </row>
    <row r="235" spans="1:2" x14ac:dyDescent="0.3">
      <c r="A235" s="4" t="s">
        <v>272</v>
      </c>
      <c r="B235" s="77">
        <f>VLOOKUP("dez/2016",$A$2:$B$223,2,FALSE)</f>
        <v>1.3558604358020689</v>
      </c>
    </row>
    <row r="236" spans="1:2" x14ac:dyDescent="0.3">
      <c r="A236" s="4" t="s">
        <v>273</v>
      </c>
      <c r="B236" s="77">
        <f>VLOOKUP("dez/2017",$A$2:$B$223,2,FALSE)</f>
        <v>1.3188809270368897</v>
      </c>
    </row>
    <row r="237" spans="1:2" x14ac:dyDescent="0.3">
      <c r="A237" s="4" t="s">
        <v>274</v>
      </c>
      <c r="B237" s="77">
        <f>VLOOKUP("dez/2018",$A$2:$B$223,2,FALSE)</f>
        <v>1.2675953696007343</v>
      </c>
    </row>
    <row r="238" spans="1:2" x14ac:dyDescent="0.3">
      <c r="A238" s="4" t="s">
        <v>275</v>
      </c>
      <c r="B238" s="77">
        <f>VLOOKUP("dez/2019",$A$2:$B$209,2,FALSE)</f>
        <v>1.2274000029522472</v>
      </c>
    </row>
    <row r="239" spans="1:2" x14ac:dyDescent="0.3">
      <c r="A239" s="4" t="s">
        <v>276</v>
      </c>
      <c r="B239" s="77">
        <f>VLOOKUP("dez/2020",$A$2:$B$223,2,FALSE)</f>
        <v>1.1766725751519314</v>
      </c>
    </row>
    <row r="240" spans="1:2" x14ac:dyDescent="0.3">
      <c r="A240" s="4" t="s">
        <v>277</v>
      </c>
      <c r="B240" s="77">
        <f>VLOOKUP("dez/2021",$A$2:$B$223,2,FALSE)</f>
        <v>1.0625687550821843</v>
      </c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4"/>
    </row>
    <row r="564" spans="1:1" x14ac:dyDescent="0.3">
      <c r="A564" s="4"/>
    </row>
    <row r="565" spans="1:1" x14ac:dyDescent="0.3">
      <c r="A565" s="4"/>
    </row>
    <row r="566" spans="1:1" x14ac:dyDescent="0.3">
      <c r="A566" s="4"/>
    </row>
    <row r="567" spans="1:1" x14ac:dyDescent="0.3">
      <c r="A567" s="4"/>
    </row>
    <row r="568" spans="1:1" x14ac:dyDescent="0.3">
      <c r="A568" s="4"/>
    </row>
    <row r="569" spans="1:1" x14ac:dyDescent="0.3">
      <c r="A569" s="4"/>
    </row>
    <row r="570" spans="1:1" x14ac:dyDescent="0.3">
      <c r="A570" s="4"/>
    </row>
    <row r="571" spans="1:1" x14ac:dyDescent="0.3">
      <c r="A571" s="4"/>
    </row>
    <row r="572" spans="1:1" x14ac:dyDescent="0.3">
      <c r="A572" s="4"/>
    </row>
    <row r="573" spans="1:1" x14ac:dyDescent="0.3">
      <c r="A573" s="4"/>
    </row>
    <row r="574" spans="1:1" x14ac:dyDescent="0.3">
      <c r="A574" s="4"/>
    </row>
    <row r="575" spans="1:1" x14ac:dyDescent="0.3">
      <c r="A575" s="4"/>
    </row>
    <row r="576" spans="1:1" x14ac:dyDescent="0.3">
      <c r="A576" s="4"/>
    </row>
    <row r="577" spans="1:1" x14ac:dyDescent="0.3">
      <c r="A577" s="4"/>
    </row>
    <row r="578" spans="1:1" x14ac:dyDescent="0.3">
      <c r="A578" s="4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4"/>
    </row>
    <row r="583" spans="1:1" x14ac:dyDescent="0.3">
      <c r="A583" s="4"/>
    </row>
    <row r="584" spans="1:1" x14ac:dyDescent="0.3">
      <c r="A584" s="4"/>
    </row>
    <row r="585" spans="1:1" x14ac:dyDescent="0.3">
      <c r="A585" s="4"/>
    </row>
    <row r="586" spans="1:1" x14ac:dyDescent="0.3">
      <c r="A586" s="4"/>
    </row>
    <row r="587" spans="1:1" x14ac:dyDescent="0.3">
      <c r="A587" s="4"/>
    </row>
    <row r="588" spans="1:1" x14ac:dyDescent="0.3">
      <c r="A588" s="4"/>
    </row>
    <row r="589" spans="1:1" x14ac:dyDescent="0.3">
      <c r="A589" s="4"/>
    </row>
    <row r="590" spans="1:1" x14ac:dyDescent="0.3">
      <c r="A590" s="4"/>
    </row>
    <row r="591" spans="1:1" x14ac:dyDescent="0.3">
      <c r="A591" s="4"/>
    </row>
    <row r="592" spans="1:1" x14ac:dyDescent="0.3">
      <c r="A592" s="4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4"/>
    </row>
    <row r="610" spans="1:1" x14ac:dyDescent="0.3">
      <c r="A610" s="4"/>
    </row>
    <row r="611" spans="1:1" x14ac:dyDescent="0.3">
      <c r="A611" s="4"/>
    </row>
    <row r="612" spans="1:1" x14ac:dyDescent="0.3">
      <c r="A612" s="4"/>
    </row>
    <row r="613" spans="1:1" x14ac:dyDescent="0.3">
      <c r="A613" s="4"/>
    </row>
    <row r="614" spans="1:1" x14ac:dyDescent="0.3">
      <c r="A614" s="4"/>
    </row>
    <row r="615" spans="1:1" x14ac:dyDescent="0.3">
      <c r="A615" s="4"/>
    </row>
    <row r="616" spans="1:1" x14ac:dyDescent="0.3">
      <c r="A616" s="4"/>
    </row>
    <row r="617" spans="1:1" x14ac:dyDescent="0.3">
      <c r="A617" s="4"/>
    </row>
    <row r="618" spans="1:1" x14ac:dyDescent="0.3">
      <c r="A618" s="4"/>
    </row>
    <row r="619" spans="1:1" x14ac:dyDescent="0.3">
      <c r="A619" s="4"/>
    </row>
    <row r="620" spans="1:1" x14ac:dyDescent="0.3">
      <c r="A620" s="4"/>
    </row>
    <row r="621" spans="1:1" x14ac:dyDescent="0.3">
      <c r="A621" s="4"/>
    </row>
    <row r="622" spans="1:1" x14ac:dyDescent="0.3">
      <c r="A622" s="4"/>
    </row>
    <row r="623" spans="1:1" x14ac:dyDescent="0.3">
      <c r="A623" s="4"/>
    </row>
    <row r="624" spans="1:1" x14ac:dyDescent="0.3">
      <c r="A624" s="4"/>
    </row>
    <row r="625" spans="1:1" x14ac:dyDescent="0.3">
      <c r="A625" s="4"/>
    </row>
    <row r="626" spans="1:1" x14ac:dyDescent="0.3">
      <c r="A626" s="4"/>
    </row>
    <row r="627" spans="1:1" x14ac:dyDescent="0.3">
      <c r="A627" s="4"/>
    </row>
    <row r="628" spans="1:1" x14ac:dyDescent="0.3">
      <c r="A628" s="4"/>
    </row>
    <row r="629" spans="1:1" x14ac:dyDescent="0.3">
      <c r="A629" s="4"/>
    </row>
    <row r="630" spans="1:1" x14ac:dyDescent="0.3">
      <c r="A630" s="4"/>
    </row>
    <row r="631" spans="1:1" x14ac:dyDescent="0.3">
      <c r="A631" s="4"/>
    </row>
    <row r="632" spans="1:1" x14ac:dyDescent="0.3">
      <c r="A632" s="4"/>
    </row>
    <row r="633" spans="1:1" x14ac:dyDescent="0.3">
      <c r="A633" s="4"/>
    </row>
    <row r="634" spans="1:1" x14ac:dyDescent="0.3">
      <c r="A634" s="4"/>
    </row>
    <row r="635" spans="1:1" x14ac:dyDescent="0.3">
      <c r="A635" s="4"/>
    </row>
    <row r="636" spans="1:1" x14ac:dyDescent="0.3">
      <c r="A636" s="4"/>
    </row>
    <row r="637" spans="1:1" x14ac:dyDescent="0.3">
      <c r="A637" s="4"/>
    </row>
    <row r="638" spans="1:1" x14ac:dyDescent="0.3">
      <c r="A638" s="4"/>
    </row>
    <row r="639" spans="1:1" x14ac:dyDescent="0.3">
      <c r="A639" s="4"/>
    </row>
    <row r="640" spans="1:1" x14ac:dyDescent="0.3">
      <c r="A640" s="4"/>
    </row>
    <row r="641" spans="1:1" x14ac:dyDescent="0.3">
      <c r="A641" s="4"/>
    </row>
    <row r="642" spans="1:1" x14ac:dyDescent="0.3">
      <c r="A642" s="4"/>
    </row>
    <row r="643" spans="1:1" x14ac:dyDescent="0.3">
      <c r="A643" s="4"/>
    </row>
    <row r="644" spans="1:1" x14ac:dyDescent="0.3">
      <c r="A644" s="4"/>
    </row>
    <row r="645" spans="1:1" x14ac:dyDescent="0.3">
      <c r="A645" s="4"/>
    </row>
    <row r="646" spans="1:1" x14ac:dyDescent="0.3">
      <c r="A646" s="4"/>
    </row>
    <row r="647" spans="1:1" x14ac:dyDescent="0.3">
      <c r="A647" s="4"/>
    </row>
    <row r="648" spans="1:1" x14ac:dyDescent="0.3">
      <c r="A648" s="4"/>
    </row>
    <row r="649" spans="1:1" x14ac:dyDescent="0.3">
      <c r="A649" s="4"/>
    </row>
    <row r="650" spans="1:1" x14ac:dyDescent="0.3">
      <c r="A650" s="4"/>
    </row>
    <row r="651" spans="1:1" x14ac:dyDescent="0.3">
      <c r="A651" s="4"/>
    </row>
    <row r="652" spans="1:1" x14ac:dyDescent="0.3">
      <c r="A652" s="4"/>
    </row>
    <row r="653" spans="1:1" x14ac:dyDescent="0.3">
      <c r="A653" s="4"/>
    </row>
    <row r="654" spans="1:1" x14ac:dyDescent="0.3">
      <c r="A654" s="4"/>
    </row>
    <row r="655" spans="1:1" x14ac:dyDescent="0.3">
      <c r="A655" s="4"/>
    </row>
    <row r="656" spans="1:1" x14ac:dyDescent="0.3">
      <c r="A656" s="4"/>
    </row>
    <row r="657" spans="1:1" x14ac:dyDescent="0.3">
      <c r="A657" s="4"/>
    </row>
    <row r="658" spans="1:1" x14ac:dyDescent="0.3">
      <c r="A658" s="4"/>
    </row>
    <row r="659" spans="1:1" x14ac:dyDescent="0.3">
      <c r="A659" s="4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4"/>
    </row>
    <row r="665" spans="1:1" x14ac:dyDescent="0.3">
      <c r="A665" s="4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4"/>
    </row>
    <row r="670" spans="1:1" x14ac:dyDescent="0.3">
      <c r="A670" s="4"/>
    </row>
    <row r="671" spans="1:1" x14ac:dyDescent="0.3">
      <c r="A671" s="4"/>
    </row>
    <row r="672" spans="1:1" x14ac:dyDescent="0.3">
      <c r="A672" s="4"/>
    </row>
    <row r="673" spans="1:1" x14ac:dyDescent="0.3">
      <c r="A673" s="4"/>
    </row>
    <row r="674" spans="1:1" x14ac:dyDescent="0.3">
      <c r="A674" s="4"/>
    </row>
    <row r="675" spans="1:1" x14ac:dyDescent="0.3">
      <c r="A67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1"/>
  <sheetViews>
    <sheetView topLeftCell="A102" workbookViewId="0">
      <selection activeCell="D121" sqref="D121"/>
    </sheetView>
  </sheetViews>
  <sheetFormatPr defaultRowHeight="14.4" x14ac:dyDescent="0.3"/>
  <cols>
    <col min="1" max="1" bestFit="true" customWidth="true" style="75" width="10.6640625" collapsed="false"/>
    <col min="2" max="2" bestFit="true" customWidth="true" style="75" width="13.5546875" collapsed="false"/>
    <col min="3" max="3" bestFit="true" customWidth="true" style="75" width="16.44140625" collapsed="false"/>
    <col min="4" max="4" bestFit="true" customWidth="true" style="76" width="17.0" collapsed="false"/>
  </cols>
  <sheetData>
    <row r="1" spans="1:4" ht="15" thickBot="1" x14ac:dyDescent="0.35">
      <c r="A1" s="12" t="s">
        <v>10</v>
      </c>
      <c r="B1" s="13" t="s">
        <v>24</v>
      </c>
      <c r="C1" s="13" t="s">
        <v>26</v>
      </c>
      <c r="D1" s="84" t="s">
        <v>25</v>
      </c>
    </row>
    <row r="2" spans="1:4" s="75" customFormat="1" ht="15" thickTop="1" x14ac:dyDescent="0.3">
      <c r="A2" s="83" t="s">
        <v>152</v>
      </c>
      <c r="B2" s="85">
        <v>0</v>
      </c>
      <c r="C2" s="86">
        <v>0.51239999999999997</v>
      </c>
      <c r="D2" s="76">
        <f t="shared" ref="D2:D33" ca="1" si="0">SUM(INDIRECT("$C" &amp; ROW($C2) &amp; ":$C$" &amp; (COUNTA($A:$A))) )/100-$C$188%</f>
        <v>0.55809000000000009</v>
      </c>
    </row>
    <row r="3" spans="1:4" s="75" customFormat="1" x14ac:dyDescent="0.3">
      <c r="A3" s="83" t="s">
        <v>153</v>
      </c>
      <c r="B3" s="85">
        <v>0</v>
      </c>
      <c r="C3" s="86">
        <v>0.5</v>
      </c>
      <c r="D3" s="76">
        <f t="shared" ca="1" si="0"/>
        <v>0.55296599999999996</v>
      </c>
    </row>
    <row r="4" spans="1:4" s="75" customFormat="1" x14ac:dyDescent="0.3">
      <c r="A4" s="83" t="s">
        <v>154</v>
      </c>
      <c r="B4" s="85">
        <v>0</v>
      </c>
      <c r="C4" s="86">
        <v>0.5</v>
      </c>
      <c r="D4" s="76">
        <f t="shared" ca="1" si="0"/>
        <v>0.54796599999999995</v>
      </c>
    </row>
    <row r="5" spans="1:4" s="75" customFormat="1" x14ac:dyDescent="0.3">
      <c r="A5" s="83" t="s">
        <v>155</v>
      </c>
      <c r="B5" s="85">
        <v>0</v>
      </c>
      <c r="C5" s="86">
        <v>0.5</v>
      </c>
      <c r="D5" s="76">
        <f t="shared" ca="1" si="0"/>
        <v>0.54296599999999995</v>
      </c>
    </row>
    <row r="6" spans="1:4" s="75" customFormat="1" x14ac:dyDescent="0.3">
      <c r="A6" s="83" t="s">
        <v>156</v>
      </c>
      <c r="B6" s="85">
        <v>0</v>
      </c>
      <c r="C6" s="86">
        <v>0.5</v>
      </c>
      <c r="D6" s="76">
        <f t="shared" ca="1" si="0"/>
        <v>0.53796599999999994</v>
      </c>
    </row>
    <row r="7" spans="1:4" s="75" customFormat="1" x14ac:dyDescent="0.3">
      <c r="A7" s="83" t="s">
        <v>157</v>
      </c>
      <c r="B7" s="85">
        <v>0</v>
      </c>
      <c r="C7" s="86">
        <f t="shared" ref="C7:C14" si="1">0.5</f>
        <v>0.5</v>
      </c>
      <c r="D7" s="76">
        <f t="shared" ca="1" si="0"/>
        <v>0.53296600000000005</v>
      </c>
    </row>
    <row r="8" spans="1:4" s="75" customFormat="1" x14ac:dyDescent="0.3">
      <c r="A8" s="83" t="s">
        <v>158</v>
      </c>
      <c r="B8" s="85">
        <v>0</v>
      </c>
      <c r="C8" s="86">
        <f t="shared" si="1"/>
        <v>0.5</v>
      </c>
      <c r="D8" s="76">
        <f t="shared" ca="1" si="0"/>
        <v>0.52796600000000005</v>
      </c>
    </row>
    <row r="9" spans="1:4" s="75" customFormat="1" x14ac:dyDescent="0.3">
      <c r="A9" s="83" t="s">
        <v>159</v>
      </c>
      <c r="B9" s="85">
        <v>0</v>
      </c>
      <c r="C9" s="86">
        <f t="shared" si="1"/>
        <v>0.5</v>
      </c>
      <c r="D9" s="76">
        <f t="shared" ca="1" si="0"/>
        <v>0.52296599999999993</v>
      </c>
    </row>
    <row r="10" spans="1:4" s="75" customFormat="1" x14ac:dyDescent="0.3">
      <c r="A10" s="83" t="s">
        <v>160</v>
      </c>
      <c r="B10" s="85">
        <v>0</v>
      </c>
      <c r="C10" s="86">
        <f t="shared" si="1"/>
        <v>0.5</v>
      </c>
      <c r="D10" s="76">
        <f t="shared" ca="1" si="0"/>
        <v>0.51796599999999993</v>
      </c>
    </row>
    <row r="11" spans="1:4" s="75" customFormat="1" x14ac:dyDescent="0.3">
      <c r="A11" s="83" t="s">
        <v>161</v>
      </c>
      <c r="B11" s="85">
        <v>0</v>
      </c>
      <c r="C11" s="86">
        <f t="shared" si="1"/>
        <v>0.5</v>
      </c>
      <c r="D11" s="76">
        <f t="shared" ca="1" si="0"/>
        <v>0.51296600000000003</v>
      </c>
    </row>
    <row r="12" spans="1:4" s="75" customFormat="1" x14ac:dyDescent="0.3">
      <c r="A12" s="83" t="s">
        <v>162</v>
      </c>
      <c r="B12" s="85">
        <v>0</v>
      </c>
      <c r="C12" s="86">
        <f t="shared" si="1"/>
        <v>0.5</v>
      </c>
      <c r="D12" s="76">
        <f t="shared" ca="1" si="0"/>
        <v>0.50796600000000003</v>
      </c>
    </row>
    <row r="13" spans="1:4" s="75" customFormat="1" x14ac:dyDescent="0.3">
      <c r="A13" s="83" t="s">
        <v>163</v>
      </c>
      <c r="B13" s="85">
        <v>0</v>
      </c>
      <c r="C13" s="86">
        <f t="shared" si="1"/>
        <v>0.5</v>
      </c>
      <c r="D13" s="76">
        <f t="shared" ca="1" si="0"/>
        <v>0.50296599999999991</v>
      </c>
    </row>
    <row r="14" spans="1:4" s="75" customFormat="1" x14ac:dyDescent="0.3">
      <c r="A14" s="83" t="s">
        <v>164</v>
      </c>
      <c r="B14" s="85">
        <v>0</v>
      </c>
      <c r="C14" s="86">
        <f t="shared" si="1"/>
        <v>0.5</v>
      </c>
      <c r="D14" s="76">
        <f t="shared" ca="1" si="0"/>
        <v>0.49796599999999991</v>
      </c>
    </row>
    <row r="15" spans="1:4" s="75" customFormat="1" x14ac:dyDescent="0.3">
      <c r="A15" s="83" t="s">
        <v>165</v>
      </c>
      <c r="B15" s="85">
        <v>0</v>
      </c>
      <c r="C15" s="86">
        <v>0.48280000000000001</v>
      </c>
      <c r="D15" s="76">
        <f t="shared" ca="1" si="0"/>
        <v>0.49296599999999985</v>
      </c>
    </row>
    <row r="16" spans="1:4" s="75" customFormat="1" x14ac:dyDescent="0.3">
      <c r="A16" s="83" t="s">
        <v>166</v>
      </c>
      <c r="B16" s="85">
        <v>0</v>
      </c>
      <c r="C16" s="86">
        <v>0.50790000000000002</v>
      </c>
      <c r="D16" s="76">
        <f t="shared" ca="1" si="0"/>
        <v>0.48813799999999985</v>
      </c>
    </row>
    <row r="17" spans="1:4" s="75" customFormat="1" x14ac:dyDescent="0.3">
      <c r="A17" s="83" t="s">
        <v>167</v>
      </c>
      <c r="B17" s="85">
        <v>0</v>
      </c>
      <c r="C17" s="86">
        <v>0.59250000000000003</v>
      </c>
      <c r="D17" s="76">
        <f t="shared" ca="1" si="0"/>
        <v>0.48305899999999985</v>
      </c>
    </row>
    <row r="18" spans="1:4" s="75" customFormat="1" x14ac:dyDescent="0.3">
      <c r="A18" s="83" t="s">
        <v>168</v>
      </c>
      <c r="B18" s="85">
        <v>0</v>
      </c>
      <c r="C18" s="86">
        <v>0.52080000000000004</v>
      </c>
      <c r="D18" s="76">
        <f t="shared" ca="1" si="0"/>
        <v>0.47713399999999995</v>
      </c>
    </row>
    <row r="19" spans="1:4" s="75" customFormat="1" x14ac:dyDescent="0.3">
      <c r="A19" s="83" t="s">
        <v>169</v>
      </c>
      <c r="B19" s="85">
        <v>0</v>
      </c>
      <c r="C19" s="86">
        <v>0.54959999999999998</v>
      </c>
      <c r="D19" s="76">
        <f t="shared" ca="1" si="0"/>
        <v>0.47192600000000001</v>
      </c>
    </row>
    <row r="20" spans="1:4" s="75" customFormat="1" x14ac:dyDescent="0.3">
      <c r="A20" s="83" t="s">
        <v>170</v>
      </c>
      <c r="B20" s="85">
        <v>0</v>
      </c>
      <c r="C20" s="86">
        <v>0.61319999999999997</v>
      </c>
      <c r="D20" s="76">
        <f t="shared" ca="1" si="0"/>
        <v>0.46643000000000001</v>
      </c>
    </row>
    <row r="21" spans="1:4" s="75" customFormat="1" x14ac:dyDescent="0.3">
      <c r="A21" s="83" t="s">
        <v>171</v>
      </c>
      <c r="B21" s="85">
        <v>0</v>
      </c>
      <c r="C21" s="86">
        <v>0.55400000000000005</v>
      </c>
      <c r="D21" s="76">
        <f t="shared" ca="1" si="0"/>
        <v>0.4602980000000001</v>
      </c>
    </row>
    <row r="22" spans="1:4" s="75" customFormat="1" x14ac:dyDescent="0.3">
      <c r="A22" s="83" t="s">
        <v>172</v>
      </c>
      <c r="B22" s="85">
        <v>0</v>
      </c>
      <c r="C22" s="86">
        <v>0.52669999999999995</v>
      </c>
      <c r="D22" s="76">
        <f t="shared" ca="1" si="0"/>
        <v>0.45475800000000016</v>
      </c>
    </row>
    <row r="23" spans="1:4" x14ac:dyDescent="0.3">
      <c r="A23" s="83" t="s">
        <v>173</v>
      </c>
      <c r="B23" s="85">
        <v>0</v>
      </c>
      <c r="C23" s="86">
        <v>0.54610000000000003</v>
      </c>
      <c r="D23" s="76">
        <f t="shared" ca="1" si="0"/>
        <v>0.44949100000000025</v>
      </c>
    </row>
    <row r="24" spans="1:4" x14ac:dyDescent="0.3">
      <c r="A24" s="83" t="s">
        <v>174</v>
      </c>
      <c r="B24" s="85">
        <v>0</v>
      </c>
      <c r="C24" s="86">
        <v>0.56069999999999998</v>
      </c>
      <c r="D24" s="76">
        <f t="shared" ca="1" si="0"/>
        <v>0.44403000000000026</v>
      </c>
    </row>
    <row r="25" spans="1:4" x14ac:dyDescent="0.3">
      <c r="A25" s="83" t="s">
        <v>175</v>
      </c>
      <c r="B25" s="85">
        <v>0</v>
      </c>
      <c r="C25" s="86">
        <v>0.54669999999999996</v>
      </c>
      <c r="D25" s="76">
        <f t="shared" ca="1" si="0"/>
        <v>0.43842300000000028</v>
      </c>
    </row>
    <row r="26" spans="1:4" x14ac:dyDescent="0.3">
      <c r="A26" s="83" t="s">
        <v>176</v>
      </c>
      <c r="B26" s="85">
        <v>0</v>
      </c>
      <c r="C26" s="86">
        <v>0.60589999999999999</v>
      </c>
      <c r="D26" s="76">
        <f t="shared" ca="1" si="0"/>
        <v>0.43295600000000034</v>
      </c>
    </row>
    <row r="27" spans="1:4" x14ac:dyDescent="0.3">
      <c r="A27" s="83" t="s">
        <v>177</v>
      </c>
      <c r="B27" s="85">
        <v>0</v>
      </c>
      <c r="C27" s="86">
        <v>0.5605</v>
      </c>
      <c r="D27" s="76">
        <f t="shared" ca="1" si="0"/>
        <v>0.42689700000000036</v>
      </c>
    </row>
    <row r="28" spans="1:4" x14ac:dyDescent="0.3">
      <c r="A28" s="83" t="s">
        <v>178</v>
      </c>
      <c r="B28" s="85">
        <v>0</v>
      </c>
      <c r="C28" s="86">
        <v>0.5877</v>
      </c>
      <c r="D28" s="76">
        <f t="shared" ca="1" si="0"/>
        <v>0.42129200000000033</v>
      </c>
    </row>
    <row r="29" spans="1:4" x14ac:dyDescent="0.3">
      <c r="A29" s="83" t="s">
        <v>179</v>
      </c>
      <c r="B29" s="85">
        <v>0</v>
      </c>
      <c r="C29" s="86">
        <v>0.60429999999999995</v>
      </c>
      <c r="D29" s="76">
        <f t="shared" ca="1" si="0"/>
        <v>0.41541500000000026</v>
      </c>
    </row>
    <row r="30" spans="1:4" x14ac:dyDescent="0.3">
      <c r="A30" s="83" t="s">
        <v>180</v>
      </c>
      <c r="B30" s="85">
        <v>0</v>
      </c>
      <c r="C30" s="86">
        <v>0.54849999999999999</v>
      </c>
      <c r="D30" s="76">
        <f t="shared" ca="1" si="0"/>
        <v>0.40937200000000024</v>
      </c>
    </row>
    <row r="31" spans="1:4" x14ac:dyDescent="0.3">
      <c r="A31" s="83" t="s">
        <v>181</v>
      </c>
      <c r="B31" s="85">
        <v>0</v>
      </c>
      <c r="C31" s="86">
        <v>0.60580000000000001</v>
      </c>
      <c r="D31" s="76">
        <f t="shared" ca="1" si="0"/>
        <v>0.40388700000000022</v>
      </c>
    </row>
    <row r="32" spans="1:4" x14ac:dyDescent="0.3">
      <c r="A32" s="83" t="s">
        <v>182</v>
      </c>
      <c r="B32" s="85">
        <v>0</v>
      </c>
      <c r="C32" s="86">
        <v>0.58819999999999995</v>
      </c>
      <c r="D32" s="76">
        <f t="shared" ca="1" si="0"/>
        <v>0.39782900000000027</v>
      </c>
    </row>
    <row r="33" spans="1:4" x14ac:dyDescent="0.3">
      <c r="A33" s="83" t="s">
        <v>183</v>
      </c>
      <c r="B33" s="85">
        <v>0</v>
      </c>
      <c r="C33" s="86">
        <v>0.51690000000000003</v>
      </c>
      <c r="D33" s="76">
        <f t="shared" ca="1" si="0"/>
        <v>0.3919470000000001</v>
      </c>
    </row>
    <row r="34" spans="1:4" x14ac:dyDescent="0.3">
      <c r="A34" s="83" t="s">
        <v>184</v>
      </c>
      <c r="B34" s="85">
        <v>0</v>
      </c>
      <c r="C34" s="86">
        <v>0.63019999999999998</v>
      </c>
      <c r="D34" s="76">
        <f t="shared" ref="D34:D65" ca="1" si="2">SUM(INDIRECT("$C" &amp; ROW($C34) &amp; ":$C$" &amp; (COUNTA($A:$A))) )/100-$C$188%</f>
        <v>0.38677800000000007</v>
      </c>
    </row>
    <row r="35" spans="1:4" x14ac:dyDescent="0.3">
      <c r="A35" s="83" t="s">
        <v>185</v>
      </c>
      <c r="B35" s="85">
        <v>0</v>
      </c>
      <c r="C35" s="86">
        <v>0.6079</v>
      </c>
      <c r="D35" s="76">
        <f t="shared" ca="1" si="2"/>
        <v>0.38047600000000004</v>
      </c>
    </row>
    <row r="36" spans="1:4" x14ac:dyDescent="0.3">
      <c r="A36" s="83" t="s">
        <v>186</v>
      </c>
      <c r="B36" s="85">
        <v>0</v>
      </c>
      <c r="C36" s="86">
        <v>0.6159</v>
      </c>
      <c r="D36" s="76">
        <f t="shared" ca="1" si="2"/>
        <v>0.37439699999999992</v>
      </c>
    </row>
    <row r="37" spans="1:4" x14ac:dyDescent="0.3">
      <c r="A37" s="83" t="s">
        <v>187</v>
      </c>
      <c r="B37" s="85">
        <v>0</v>
      </c>
      <c r="C37" s="86">
        <v>0.68220000000000003</v>
      </c>
      <c r="D37" s="76">
        <f t="shared" ca="1" si="2"/>
        <v>0.36823800000000001</v>
      </c>
    </row>
    <row r="38" spans="1:4" x14ac:dyDescent="0.3">
      <c r="A38" s="83" t="s">
        <v>188</v>
      </c>
      <c r="B38" s="85">
        <v>0</v>
      </c>
      <c r="C38" s="86">
        <v>0.73170000000000002</v>
      </c>
      <c r="D38" s="76">
        <f t="shared" ca="1" si="2"/>
        <v>0.36141599999999996</v>
      </c>
    </row>
    <row r="39" spans="1:4" x14ac:dyDescent="0.3">
      <c r="A39" s="83" t="s">
        <v>189</v>
      </c>
      <c r="B39" s="85">
        <v>0</v>
      </c>
      <c r="C39" s="86">
        <v>0.68759999999999999</v>
      </c>
      <c r="D39" s="76">
        <f t="shared" ca="1" si="2"/>
        <v>0.354099</v>
      </c>
    </row>
    <row r="40" spans="1:4" x14ac:dyDescent="0.3">
      <c r="A40" s="83" t="s">
        <v>190</v>
      </c>
      <c r="B40" s="85">
        <v>0</v>
      </c>
      <c r="C40" s="86">
        <v>0.69299999999999995</v>
      </c>
      <c r="D40" s="76">
        <f t="shared" ca="1" si="2"/>
        <v>0.34722299999999995</v>
      </c>
    </row>
    <row r="41" spans="1:4" x14ac:dyDescent="0.3">
      <c r="A41" s="83" t="s">
        <v>191</v>
      </c>
      <c r="B41" s="85">
        <v>0</v>
      </c>
      <c r="C41" s="86">
        <v>0.67989999999999995</v>
      </c>
      <c r="D41" s="76">
        <f t="shared" ca="1" si="2"/>
        <v>0.34029300000000001</v>
      </c>
    </row>
    <row r="42" spans="1:4" x14ac:dyDescent="0.3">
      <c r="A42" s="83" t="s">
        <v>192</v>
      </c>
      <c r="B42" s="85">
        <v>0</v>
      </c>
      <c r="C42" s="86">
        <v>0.63029999999999997</v>
      </c>
      <c r="D42" s="76">
        <f t="shared" ca="1" si="2"/>
        <v>0.33349400000000001</v>
      </c>
    </row>
    <row r="43" spans="1:4" x14ac:dyDescent="0.3">
      <c r="A43" s="83" t="s">
        <v>193</v>
      </c>
      <c r="B43" s="85">
        <v>0</v>
      </c>
      <c r="C43" s="86">
        <v>0.72609999999999997</v>
      </c>
      <c r="D43" s="76">
        <f t="shared" ca="1" si="2"/>
        <v>0.32719100000000007</v>
      </c>
    </row>
    <row r="44" spans="1:4" x14ac:dyDescent="0.3">
      <c r="A44" s="83" t="s">
        <v>194</v>
      </c>
      <c r="B44" s="85">
        <v>0</v>
      </c>
      <c r="C44" s="86">
        <v>0.63270000000000004</v>
      </c>
      <c r="D44" s="76">
        <f t="shared" ca="1" si="2"/>
        <v>0.3199300000000001</v>
      </c>
    </row>
    <row r="45" spans="1:4" x14ac:dyDescent="0.3">
      <c r="A45" s="83" t="s">
        <v>195</v>
      </c>
      <c r="B45" s="85">
        <v>0</v>
      </c>
      <c r="C45" s="86">
        <v>0.59619999999999995</v>
      </c>
      <c r="D45" s="76">
        <f t="shared" ca="1" si="2"/>
        <v>0.31360300000000008</v>
      </c>
    </row>
    <row r="46" spans="1:4" x14ac:dyDescent="0.3">
      <c r="A46" s="83" t="s">
        <v>196</v>
      </c>
      <c r="B46" s="85">
        <v>0</v>
      </c>
      <c r="C46" s="86">
        <v>0.71789999999999998</v>
      </c>
      <c r="D46" s="76">
        <f t="shared" ca="1" si="2"/>
        <v>0.30764100000000005</v>
      </c>
    </row>
    <row r="47" spans="1:4" x14ac:dyDescent="0.3">
      <c r="A47" s="83" t="s">
        <v>197</v>
      </c>
      <c r="B47" s="85">
        <v>0</v>
      </c>
      <c r="C47" s="86">
        <v>0.63109999999999999</v>
      </c>
      <c r="D47" s="76">
        <f t="shared" ca="1" si="2"/>
        <v>0.30046200000000001</v>
      </c>
    </row>
    <row r="48" spans="1:4" x14ac:dyDescent="0.3">
      <c r="A48" s="83" t="s">
        <v>198</v>
      </c>
      <c r="B48" s="85">
        <v>0</v>
      </c>
      <c r="C48" s="86">
        <v>0.65410000000000001</v>
      </c>
      <c r="D48" s="76">
        <f t="shared" ca="1" si="2"/>
        <v>0.294151</v>
      </c>
    </row>
    <row r="49" spans="1:4" x14ac:dyDescent="0.3">
      <c r="A49" s="83" t="s">
        <v>199</v>
      </c>
      <c r="B49" s="85">
        <v>0</v>
      </c>
      <c r="C49" s="86">
        <v>0.70530000000000004</v>
      </c>
      <c r="D49" s="76">
        <f t="shared" ca="1" si="2"/>
        <v>0.28760999999999998</v>
      </c>
    </row>
    <row r="50" spans="1:4" x14ac:dyDescent="0.3">
      <c r="A50" s="83" t="s">
        <v>200</v>
      </c>
      <c r="B50" s="85">
        <v>0</v>
      </c>
      <c r="C50" s="86">
        <v>0.66290000000000004</v>
      </c>
      <c r="D50" s="76">
        <f t="shared" ca="1" si="2"/>
        <v>0.28055699999999989</v>
      </c>
    </row>
    <row r="51" spans="1:4" x14ac:dyDescent="0.3">
      <c r="A51" s="83" t="s">
        <v>201</v>
      </c>
      <c r="B51" s="85">
        <v>0</v>
      </c>
      <c r="C51" s="86">
        <v>0.75580000000000003</v>
      </c>
      <c r="D51" s="76">
        <f t="shared" ca="1" si="2"/>
        <v>0.27392799999999989</v>
      </c>
    </row>
    <row r="52" spans="1:4" x14ac:dyDescent="0.3">
      <c r="A52" s="83" t="s">
        <v>202</v>
      </c>
      <c r="B52" s="85">
        <v>0</v>
      </c>
      <c r="C52" s="86">
        <v>0.6583</v>
      </c>
      <c r="D52" s="76">
        <f t="shared" ca="1" si="2"/>
        <v>0.26636999999999988</v>
      </c>
    </row>
    <row r="53" spans="1:4" x14ac:dyDescent="0.3">
      <c r="A53" s="83" t="s">
        <v>203</v>
      </c>
      <c r="B53" s="85">
        <v>0</v>
      </c>
      <c r="C53" s="86">
        <v>0.66090000000000004</v>
      </c>
      <c r="D53" s="76">
        <f t="shared" ca="1" si="2"/>
        <v>0.25978699999999988</v>
      </c>
    </row>
    <row r="54" spans="1:4" x14ac:dyDescent="0.3">
      <c r="A54" s="83" t="s">
        <v>204</v>
      </c>
      <c r="B54" s="85">
        <v>0</v>
      </c>
      <c r="C54" s="86">
        <v>0.64349999999999996</v>
      </c>
      <c r="D54" s="76">
        <f t="shared" ca="1" si="2"/>
        <v>0.2531779999999999</v>
      </c>
    </row>
    <row r="55" spans="1:4" x14ac:dyDescent="0.3">
      <c r="A55" s="83" t="s">
        <v>205</v>
      </c>
      <c r="B55" s="85">
        <v>0</v>
      </c>
      <c r="C55" s="86">
        <v>0.68579999999999997</v>
      </c>
      <c r="D55" s="76">
        <f t="shared" ca="1" si="2"/>
        <v>0.24674299999999991</v>
      </c>
    </row>
    <row r="56" spans="1:4" x14ac:dyDescent="0.3">
      <c r="A56" s="83" t="s">
        <v>206</v>
      </c>
      <c r="B56" s="85">
        <v>0</v>
      </c>
      <c r="C56" s="86">
        <v>0.67090000000000005</v>
      </c>
      <c r="D56" s="76">
        <f t="shared" ca="1" si="2"/>
        <v>0.23988499999999996</v>
      </c>
    </row>
    <row r="57" spans="1:4" x14ac:dyDescent="0.3">
      <c r="A57" s="83" t="s">
        <v>207</v>
      </c>
      <c r="B57" s="85">
        <v>0</v>
      </c>
      <c r="C57" s="86">
        <v>0.53039999999999998</v>
      </c>
      <c r="D57" s="76">
        <f t="shared" ca="1" si="2"/>
        <v>0.23317599999999999</v>
      </c>
    </row>
    <row r="58" spans="1:4" x14ac:dyDescent="0.3">
      <c r="A58" s="83" t="s">
        <v>208</v>
      </c>
      <c r="B58" s="85">
        <v>0</v>
      </c>
      <c r="C58" s="86">
        <v>0.65269999999999995</v>
      </c>
      <c r="D58" s="76">
        <f t="shared" ca="1" si="2"/>
        <v>0.22787200000000002</v>
      </c>
    </row>
    <row r="59" spans="1:4" x14ac:dyDescent="0.3">
      <c r="A59" s="83" t="s">
        <v>209</v>
      </c>
      <c r="B59" s="85">
        <v>0</v>
      </c>
      <c r="C59" s="86">
        <v>0.5</v>
      </c>
      <c r="D59" s="76">
        <f t="shared" ca="1" si="2"/>
        <v>0.22134500000000007</v>
      </c>
    </row>
    <row r="60" spans="1:4" x14ac:dyDescent="0.3">
      <c r="A60" s="83" t="s">
        <v>210</v>
      </c>
      <c r="B60" s="85">
        <v>0</v>
      </c>
      <c r="C60" s="86">
        <v>0.57679999999999998</v>
      </c>
      <c r="D60" s="76">
        <f t="shared" ca="1" si="2"/>
        <v>0.21634500000000009</v>
      </c>
    </row>
    <row r="61" spans="1:4" x14ac:dyDescent="0.3">
      <c r="A61" s="83" t="s">
        <v>211</v>
      </c>
      <c r="B61" s="85">
        <v>0</v>
      </c>
      <c r="C61" s="86">
        <v>0.55389999999999995</v>
      </c>
      <c r="D61" s="76">
        <f t="shared" ca="1" si="2"/>
        <v>0.21057700000000013</v>
      </c>
    </row>
    <row r="62" spans="1:4" x14ac:dyDescent="0.3">
      <c r="A62" s="83" t="s">
        <v>212</v>
      </c>
      <c r="B62" s="85">
        <v>0</v>
      </c>
      <c r="C62" s="86">
        <v>0.56259999999999999</v>
      </c>
      <c r="D62" s="76">
        <f t="shared" ca="1" si="2"/>
        <v>0.20503800000000014</v>
      </c>
    </row>
    <row r="63" spans="1:4" x14ac:dyDescent="0.3">
      <c r="A63" s="83" t="s">
        <v>213</v>
      </c>
      <c r="B63" s="85">
        <v>0</v>
      </c>
      <c r="C63" s="86">
        <v>0.55120000000000002</v>
      </c>
      <c r="D63" s="76">
        <f t="shared" ca="1" si="2"/>
        <v>0.19941200000000009</v>
      </c>
    </row>
    <row r="64" spans="1:4" x14ac:dyDescent="0.3">
      <c r="A64" s="83" t="s">
        <v>214</v>
      </c>
      <c r="B64" s="85">
        <v>0</v>
      </c>
      <c r="C64" s="86">
        <v>0.5</v>
      </c>
      <c r="D64" s="76">
        <f t="shared" ca="1" si="2"/>
        <v>0.19390000000000016</v>
      </c>
    </row>
    <row r="65" spans="1:4" x14ac:dyDescent="0.3">
      <c r="A65" s="83" t="s">
        <v>215</v>
      </c>
      <c r="B65" s="85">
        <v>0</v>
      </c>
      <c r="C65" s="86">
        <v>0.46899999999999997</v>
      </c>
      <c r="D65" s="76">
        <f t="shared" ca="1" si="2"/>
        <v>0.18890000000000015</v>
      </c>
    </row>
    <row r="66" spans="1:4" x14ac:dyDescent="0.3">
      <c r="A66" s="83" t="s">
        <v>216</v>
      </c>
      <c r="B66" s="85">
        <v>0</v>
      </c>
      <c r="C66" s="86">
        <v>0.42730000000000001</v>
      </c>
      <c r="D66" s="76">
        <f t="shared" ref="D66:D97" ca="1" si="3">SUM(INDIRECT("$C" &amp; ROW($C66) &amp; ":$C$" &amp; (COUNTA($A:$A))) )/100-$C$188%</f>
        <v>0.18421000000000012</v>
      </c>
    </row>
    <row r="67" spans="1:4" x14ac:dyDescent="0.3">
      <c r="A67" s="83" t="s">
        <v>217</v>
      </c>
      <c r="B67" s="85">
        <v>0</v>
      </c>
      <c r="C67" s="86">
        <v>0.42730000000000001</v>
      </c>
      <c r="D67" s="76">
        <f t="shared" ca="1" si="3"/>
        <v>0.17993700000000012</v>
      </c>
    </row>
    <row r="68" spans="1:4" x14ac:dyDescent="0.3">
      <c r="A68" s="83" t="s">
        <v>218</v>
      </c>
      <c r="B68" s="85">
        <v>0</v>
      </c>
      <c r="C68" s="86">
        <v>0.39939999999999998</v>
      </c>
      <c r="D68" s="76">
        <f t="shared" ca="1" si="3"/>
        <v>0.1756640000000001</v>
      </c>
    </row>
    <row r="69" spans="1:4" x14ac:dyDescent="0.3">
      <c r="A69" s="83" t="s">
        <v>219</v>
      </c>
      <c r="B69" s="85">
        <v>0</v>
      </c>
      <c r="C69" s="86">
        <v>0.39939999999999998</v>
      </c>
      <c r="D69" s="76">
        <f t="shared" ca="1" si="3"/>
        <v>0.17167000000000004</v>
      </c>
    </row>
    <row r="70" spans="1:4" x14ac:dyDescent="0.3">
      <c r="A70" s="83" t="s">
        <v>220</v>
      </c>
      <c r="B70" s="85">
        <v>0</v>
      </c>
      <c r="C70" s="86">
        <v>0.38550000000000001</v>
      </c>
      <c r="D70" s="76">
        <f t="shared" ca="1" si="3"/>
        <v>0.16767600000000002</v>
      </c>
    </row>
    <row r="71" spans="1:4" x14ac:dyDescent="0.3">
      <c r="A71" s="83" t="s">
        <v>221</v>
      </c>
      <c r="B71" s="85">
        <v>0</v>
      </c>
      <c r="C71" s="86">
        <v>0.3715</v>
      </c>
      <c r="D71" s="76">
        <f t="shared" ca="1" si="3"/>
        <v>0.16382100000000002</v>
      </c>
    </row>
    <row r="72" spans="1:4" x14ac:dyDescent="0.3">
      <c r="A72" s="83" t="s">
        <v>222</v>
      </c>
      <c r="B72" s="85">
        <v>0</v>
      </c>
      <c r="C72" s="86">
        <v>0.3715</v>
      </c>
      <c r="D72" s="76">
        <f t="shared" ca="1" si="3"/>
        <v>0.160106</v>
      </c>
    </row>
    <row r="73" spans="1:4" x14ac:dyDescent="0.3">
      <c r="A73" s="83" t="s">
        <v>223</v>
      </c>
      <c r="B73" s="85">
        <v>0</v>
      </c>
      <c r="C73" s="86">
        <v>0.3715</v>
      </c>
      <c r="D73" s="76">
        <f t="shared" ca="1" si="3"/>
        <v>0.156391</v>
      </c>
    </row>
    <row r="74" spans="1:4" x14ac:dyDescent="0.3">
      <c r="A74" s="83" t="s">
        <v>224</v>
      </c>
      <c r="B74" s="85">
        <v>0</v>
      </c>
      <c r="C74" s="86">
        <v>0.3715</v>
      </c>
      <c r="D74" s="76">
        <f t="shared" ca="1" si="3"/>
        <v>0.15267600000000001</v>
      </c>
    </row>
    <row r="75" spans="1:4" x14ac:dyDescent="0.3">
      <c r="A75" s="83" t="s">
        <v>225</v>
      </c>
      <c r="B75" s="85">
        <v>0</v>
      </c>
      <c r="C75" s="86">
        <v>0.3715</v>
      </c>
      <c r="D75" s="76">
        <f t="shared" ca="1" si="3"/>
        <v>0.14896100000000001</v>
      </c>
    </row>
    <row r="76" spans="1:4" x14ac:dyDescent="0.3">
      <c r="A76" s="83" t="s">
        <v>226</v>
      </c>
      <c r="B76" s="85">
        <v>0</v>
      </c>
      <c r="C76" s="86">
        <v>0.3715</v>
      </c>
      <c r="D76" s="76">
        <f t="shared" ca="1" si="3"/>
        <v>0.14524599999999999</v>
      </c>
    </row>
    <row r="77" spans="1:4" x14ac:dyDescent="0.3">
      <c r="A77" s="83" t="s">
        <v>227</v>
      </c>
      <c r="B77" s="85">
        <v>0</v>
      </c>
      <c r="C77" s="86">
        <v>0.3715</v>
      </c>
      <c r="D77" s="76">
        <f t="shared" ca="1" si="3"/>
        <v>0.14153099999999999</v>
      </c>
    </row>
    <row r="78" spans="1:4" x14ac:dyDescent="0.3">
      <c r="A78" s="83" t="s">
        <v>228</v>
      </c>
      <c r="B78" s="85">
        <v>0</v>
      </c>
      <c r="C78" s="86">
        <v>0.3715</v>
      </c>
      <c r="D78" s="76">
        <f t="shared" ca="1" si="3"/>
        <v>0.13781599999999999</v>
      </c>
    </row>
    <row r="79" spans="1:4" x14ac:dyDescent="0.3">
      <c r="A79" s="83" t="s">
        <v>229</v>
      </c>
      <c r="B79" s="85">
        <v>0</v>
      </c>
      <c r="C79" s="86">
        <v>0.3715</v>
      </c>
      <c r="D79" s="76">
        <f t="shared" ca="1" si="3"/>
        <v>0.134101</v>
      </c>
    </row>
    <row r="80" spans="1:4" x14ac:dyDescent="0.3">
      <c r="A80" s="83" t="s">
        <v>230</v>
      </c>
      <c r="B80" s="85">
        <v>0</v>
      </c>
      <c r="C80" s="86">
        <v>0.3715</v>
      </c>
      <c r="D80" s="76">
        <f t="shared" ca="1" si="3"/>
        <v>0.130386</v>
      </c>
    </row>
    <row r="81" spans="1:4" x14ac:dyDescent="0.3">
      <c r="A81" s="83" t="s">
        <v>231</v>
      </c>
      <c r="B81" s="85">
        <v>0</v>
      </c>
      <c r="C81" s="86">
        <v>0.3715</v>
      </c>
      <c r="D81" s="76">
        <f t="shared" ca="1" si="3"/>
        <v>0.12667100000000001</v>
      </c>
    </row>
    <row r="82" spans="1:4" x14ac:dyDescent="0.3">
      <c r="A82" s="83" t="s">
        <v>232</v>
      </c>
      <c r="B82" s="85">
        <v>0</v>
      </c>
      <c r="C82" s="86">
        <v>0.3715</v>
      </c>
      <c r="D82" s="76">
        <f t="shared" ca="1" si="3"/>
        <v>0.12295600000000001</v>
      </c>
    </row>
    <row r="83" spans="1:4" x14ac:dyDescent="0.3">
      <c r="A83" s="83" t="s">
        <v>233</v>
      </c>
      <c r="B83" s="85">
        <v>0</v>
      </c>
      <c r="C83" s="86">
        <v>0.3715</v>
      </c>
      <c r="D83" s="76">
        <f t="shared" ca="1" si="3"/>
        <v>0.11924099999999999</v>
      </c>
    </row>
    <row r="84" spans="1:4" x14ac:dyDescent="0.3">
      <c r="A84" s="83" t="s">
        <v>234</v>
      </c>
      <c r="B84" s="85">
        <v>0</v>
      </c>
      <c r="C84" s="86">
        <v>0.3715</v>
      </c>
      <c r="D84" s="76">
        <f t="shared" ca="1" si="3"/>
        <v>0.115526</v>
      </c>
    </row>
    <row r="85" spans="1:4" x14ac:dyDescent="0.3">
      <c r="A85" s="83" t="s">
        <v>235</v>
      </c>
      <c r="B85" s="85">
        <v>0</v>
      </c>
      <c r="C85" s="86">
        <v>0.3715</v>
      </c>
      <c r="D85" s="76">
        <f t="shared" ca="1" si="3"/>
        <v>0.11181099999999999</v>
      </c>
    </row>
    <row r="86" spans="1:4" x14ac:dyDescent="0.3">
      <c r="A86" s="83" t="s">
        <v>236</v>
      </c>
      <c r="B86" s="85">
        <v>0</v>
      </c>
      <c r="C86" s="86">
        <v>0.34339999999999998</v>
      </c>
      <c r="D86" s="76">
        <f t="shared" ca="1" si="3"/>
        <v>0.108096</v>
      </c>
    </row>
    <row r="87" spans="1:4" x14ac:dyDescent="0.3">
      <c r="A87" s="83" t="s">
        <v>237</v>
      </c>
      <c r="B87" s="85">
        <v>0</v>
      </c>
      <c r="C87" s="86">
        <v>0.34339999999999998</v>
      </c>
      <c r="D87" s="76">
        <f t="shared" ca="1" si="3"/>
        <v>0.10466199999999999</v>
      </c>
    </row>
    <row r="88" spans="1:4" x14ac:dyDescent="0.3">
      <c r="A88" s="83" t="s">
        <v>238</v>
      </c>
      <c r="B88" s="85">
        <v>0</v>
      </c>
      <c r="C88" s="86">
        <v>0.31530000000000002</v>
      </c>
      <c r="D88" s="76">
        <f t="shared" ca="1" si="3"/>
        <v>0.10122799999999998</v>
      </c>
    </row>
    <row r="89" spans="1:4" x14ac:dyDescent="0.3">
      <c r="A89" s="83" t="s">
        <v>239</v>
      </c>
      <c r="B89" s="85">
        <v>0</v>
      </c>
      <c r="C89" s="86">
        <v>0.28710000000000002</v>
      </c>
      <c r="D89" s="76">
        <f t="shared" ca="1" si="3"/>
        <v>9.8074999999999968E-2</v>
      </c>
    </row>
    <row r="90" spans="1:4" x14ac:dyDescent="0.3">
      <c r="A90" s="83" t="s">
        <v>240</v>
      </c>
      <c r="B90" s="85">
        <v>0</v>
      </c>
      <c r="C90" s="86">
        <v>0.28710000000000002</v>
      </c>
      <c r="D90" s="76">
        <f t="shared" ca="1" si="3"/>
        <v>9.5203999999999983E-2</v>
      </c>
    </row>
    <row r="91" spans="1:4" x14ac:dyDescent="0.3">
      <c r="A91" s="83" t="s">
        <v>241</v>
      </c>
      <c r="B91" s="85">
        <v>0</v>
      </c>
      <c r="C91" s="86">
        <v>0.25879999999999997</v>
      </c>
      <c r="D91" s="76">
        <f t="shared" ca="1" si="3"/>
        <v>9.2332999999999998E-2</v>
      </c>
    </row>
    <row r="92" spans="1:4" x14ac:dyDescent="0.3">
      <c r="A92" s="83" t="s">
        <v>242</v>
      </c>
      <c r="B92" s="85">
        <v>0</v>
      </c>
      <c r="C92" s="86">
        <v>0.25879999999999997</v>
      </c>
      <c r="D92" s="76">
        <f t="shared" ca="1" si="3"/>
        <v>8.9744999999999991E-2</v>
      </c>
    </row>
    <row r="93" spans="1:4" x14ac:dyDescent="0.3">
      <c r="A93" s="83" t="s">
        <v>243</v>
      </c>
      <c r="B93" s="85">
        <v>0</v>
      </c>
      <c r="C93" s="86">
        <v>0.24460000000000001</v>
      </c>
      <c r="D93" s="76">
        <f t="shared" ca="1" si="3"/>
        <v>8.7156999999999984E-2</v>
      </c>
    </row>
    <row r="94" spans="1:4" x14ac:dyDescent="0.3">
      <c r="A94" s="83" t="s">
        <v>244</v>
      </c>
      <c r="B94" s="85">
        <v>0</v>
      </c>
      <c r="C94" s="86">
        <v>0.2162</v>
      </c>
      <c r="D94" s="76">
        <f t="shared" ca="1" si="3"/>
        <v>8.4710999999999995E-2</v>
      </c>
    </row>
    <row r="95" spans="1:4" x14ac:dyDescent="0.3">
      <c r="A95" s="83" t="s">
        <v>245</v>
      </c>
      <c r="B95" s="85">
        <v>0</v>
      </c>
      <c r="C95" s="86">
        <v>0.2162</v>
      </c>
      <c r="D95" s="76">
        <f t="shared" ca="1" si="3"/>
        <v>8.2548999999999997E-2</v>
      </c>
    </row>
    <row r="96" spans="1:4" x14ac:dyDescent="0.3">
      <c r="A96" s="83" t="s">
        <v>246</v>
      </c>
      <c r="B96" s="85">
        <v>0</v>
      </c>
      <c r="C96" s="86">
        <v>0.17330000000000001</v>
      </c>
      <c r="D96" s="76">
        <f t="shared" ca="1" si="3"/>
        <v>8.0387E-2</v>
      </c>
    </row>
    <row r="97" spans="1:4" x14ac:dyDescent="0.3">
      <c r="A97" s="83" t="s">
        <v>247</v>
      </c>
      <c r="B97" s="85">
        <v>0</v>
      </c>
      <c r="C97" s="86">
        <v>0.1303</v>
      </c>
      <c r="D97" s="76">
        <f t="shared" ca="1" si="3"/>
        <v>7.8653999999999988E-2</v>
      </c>
    </row>
    <row r="98" spans="1:4" x14ac:dyDescent="0.3">
      <c r="A98" s="83" t="s">
        <v>248</v>
      </c>
      <c r="B98" s="85">
        <v>0</v>
      </c>
      <c r="C98" s="86">
        <v>0.1303</v>
      </c>
      <c r="D98" s="76">
        <f t="shared" ref="D98:D121" ca="1" si="4">SUM(INDIRECT("$C" &amp; ROW($C98) &amp; ":$C$" &amp; (COUNTA($A:$A))) )/100-$C$188%</f>
        <v>7.7350999999999989E-2</v>
      </c>
    </row>
    <row r="99" spans="1:4" x14ac:dyDescent="0.3">
      <c r="A99" s="83" t="s">
        <v>249</v>
      </c>
      <c r="B99" s="85">
        <v>0</v>
      </c>
      <c r="C99" s="86">
        <v>0.1159</v>
      </c>
      <c r="D99" s="76">
        <f t="shared" ca="1" si="4"/>
        <v>7.6047999999999977E-2</v>
      </c>
    </row>
    <row r="100" spans="1:4" x14ac:dyDescent="0.3">
      <c r="A100" s="83" t="s">
        <v>250</v>
      </c>
      <c r="B100" s="85">
        <v>0</v>
      </c>
      <c r="C100" s="86">
        <v>0.1159</v>
      </c>
      <c r="D100" s="76">
        <f t="shared" ca="1" si="4"/>
        <v>7.4888999999999983E-2</v>
      </c>
    </row>
    <row r="101" spans="1:4" x14ac:dyDescent="0.3">
      <c r="A101" s="83" t="s">
        <v>251</v>
      </c>
      <c r="B101" s="85">
        <v>0</v>
      </c>
      <c r="C101" s="86">
        <v>0.1159</v>
      </c>
      <c r="D101" s="76">
        <f t="shared" ca="1" si="4"/>
        <v>7.372999999999999E-2</v>
      </c>
    </row>
    <row r="102" spans="1:4" x14ac:dyDescent="0.3">
      <c r="A102" s="83" t="s">
        <v>252</v>
      </c>
      <c r="B102" s="85">
        <v>0</v>
      </c>
      <c r="C102" s="86">
        <v>0.1159</v>
      </c>
      <c r="D102" s="76">
        <f t="shared" ca="1" si="4"/>
        <v>7.2570999999999983E-2</v>
      </c>
    </row>
    <row r="103" spans="1:4" x14ac:dyDescent="0.3">
      <c r="A103" s="83" t="s">
        <v>253</v>
      </c>
      <c r="B103" s="85">
        <v>0</v>
      </c>
      <c r="C103" s="86">
        <v>0.1159</v>
      </c>
      <c r="D103" s="76">
        <f t="shared" ca="1" si="4"/>
        <v>7.1411999999999989E-2</v>
      </c>
    </row>
    <row r="104" spans="1:4" x14ac:dyDescent="0.3">
      <c r="A104" s="83" t="s">
        <v>254</v>
      </c>
      <c r="B104" s="85">
        <v>0</v>
      </c>
      <c r="C104" s="86">
        <v>0.1159</v>
      </c>
      <c r="D104" s="76">
        <f t="shared" ca="1" si="4"/>
        <v>7.0252999999999982E-2</v>
      </c>
    </row>
    <row r="105" spans="1:4" x14ac:dyDescent="0.3">
      <c r="A105" s="83" t="s">
        <v>255</v>
      </c>
      <c r="B105" s="85">
        <v>0</v>
      </c>
      <c r="C105" s="86">
        <v>0.1159</v>
      </c>
      <c r="D105" s="76">
        <f t="shared" ca="1" si="4"/>
        <v>6.9093999999999989E-2</v>
      </c>
    </row>
    <row r="106" spans="1:4" x14ac:dyDescent="0.3">
      <c r="A106" s="83" t="s">
        <v>256</v>
      </c>
      <c r="B106" s="85">
        <v>0</v>
      </c>
      <c r="C106" s="86">
        <v>0.159</v>
      </c>
      <c r="D106" s="76">
        <f t="shared" ca="1" si="4"/>
        <v>6.7934999999999995E-2</v>
      </c>
    </row>
    <row r="107" spans="1:4" x14ac:dyDescent="0.3">
      <c r="A107" s="83" t="s">
        <v>257</v>
      </c>
      <c r="B107" s="85">
        <v>0</v>
      </c>
      <c r="C107" s="86">
        <v>0.159</v>
      </c>
      <c r="D107" s="76">
        <f t="shared" ca="1" si="4"/>
        <v>6.6345000000000001E-2</v>
      </c>
    </row>
    <row r="108" spans="1:4" x14ac:dyDescent="0.3">
      <c r="A108" s="83" t="s">
        <v>258</v>
      </c>
      <c r="B108" s="85">
        <v>0</v>
      </c>
      <c r="C108" s="86">
        <v>0.2019</v>
      </c>
      <c r="D108" s="76">
        <f t="shared" ca="1" si="4"/>
        <v>6.4754999999999993E-2</v>
      </c>
    </row>
    <row r="109" spans="1:4" x14ac:dyDescent="0.3">
      <c r="A109" s="83" t="s">
        <v>259</v>
      </c>
      <c r="B109" s="85">
        <v>0</v>
      </c>
      <c r="C109" s="86">
        <v>0.24460000000000001</v>
      </c>
      <c r="D109" s="76">
        <f t="shared" ca="1" si="4"/>
        <v>6.2735999999999986E-2</v>
      </c>
    </row>
    <row r="110" spans="1:4" x14ac:dyDescent="0.3">
      <c r="A110" s="83" t="s">
        <v>260</v>
      </c>
      <c r="B110" s="85">
        <v>0</v>
      </c>
      <c r="C110" s="86">
        <v>0.24460000000000001</v>
      </c>
      <c r="D110" s="76">
        <f t="shared" ca="1" si="4"/>
        <v>6.0289999999999989E-2</v>
      </c>
    </row>
    <row r="111" spans="1:4" x14ac:dyDescent="0.3">
      <c r="A111" s="83" t="s">
        <v>261</v>
      </c>
      <c r="B111" s="85">
        <v>0</v>
      </c>
      <c r="C111" s="86">
        <v>0.30120000000000002</v>
      </c>
      <c r="D111" s="76">
        <f t="shared" ca="1" si="4"/>
        <v>5.7844E-2</v>
      </c>
    </row>
    <row r="112" spans="1:4" x14ac:dyDescent="0.3">
      <c r="A112" s="83" t="s">
        <v>262</v>
      </c>
      <c r="B112" s="85">
        <v>0</v>
      </c>
      <c r="C112" s="86">
        <v>0.35749999999999998</v>
      </c>
      <c r="D112" s="76">
        <f t="shared" ca="1" si="4"/>
        <v>5.4831999999999992E-2</v>
      </c>
    </row>
    <row r="113" spans="1:4" x14ac:dyDescent="0.3">
      <c r="A113" s="83" t="s">
        <v>263</v>
      </c>
      <c r="B113" s="85">
        <v>0</v>
      </c>
      <c r="C113" s="86">
        <v>0.44119999999999998</v>
      </c>
      <c r="D113" s="76">
        <f t="shared" ca="1" si="4"/>
        <v>5.1257000000000004E-2</v>
      </c>
    </row>
    <row r="114" spans="1:4" x14ac:dyDescent="0.3">
      <c r="A114" s="83" t="s">
        <v>264</v>
      </c>
      <c r="B114" s="85">
        <v>0</v>
      </c>
      <c r="C114" s="86">
        <v>0.49020000000000002</v>
      </c>
      <c r="D114" s="76">
        <f t="shared" ca="1" si="4"/>
        <v>4.6844999999999998E-2</v>
      </c>
    </row>
    <row r="115" spans="1:4" x14ac:dyDescent="0.3">
      <c r="A115" s="83" t="s">
        <v>265</v>
      </c>
      <c r="B115" s="85">
        <v>0</v>
      </c>
      <c r="C115" s="86">
        <v>0.56079999999999997</v>
      </c>
      <c r="D115" s="76">
        <f t="shared" ca="1" si="4"/>
        <v>4.1943000000000001E-2</v>
      </c>
    </row>
    <row r="116" spans="1:4" x14ac:dyDescent="0.3">
      <c r="A116" s="83" t="s">
        <v>266</v>
      </c>
      <c r="B116" s="85">
        <v>0</v>
      </c>
      <c r="C116" s="86">
        <v>0.5</v>
      </c>
      <c r="D116" s="76">
        <f t="shared" ca="1" si="4"/>
        <v>3.6334999999999999E-2</v>
      </c>
    </row>
    <row r="117" spans="1:4" x14ac:dyDescent="0.3">
      <c r="A117" s="83" t="s">
        <v>267</v>
      </c>
      <c r="B117" s="85">
        <v>0</v>
      </c>
      <c r="C117" s="86">
        <v>0.59760000000000002</v>
      </c>
      <c r="D117" s="76">
        <f t="shared" ca="1" si="4"/>
        <v>3.1334999999999995E-2</v>
      </c>
    </row>
    <row r="118" spans="1:4" x14ac:dyDescent="0.3">
      <c r="A118" s="83" t="s">
        <v>268</v>
      </c>
      <c r="B118" s="85">
        <v>0</v>
      </c>
      <c r="C118" s="86">
        <v>0.55579999999999996</v>
      </c>
      <c r="D118" s="76">
        <f t="shared" ca="1" si="4"/>
        <v>2.5359000000000003E-2</v>
      </c>
    </row>
    <row r="119" spans="1:4" x14ac:dyDescent="0.3">
      <c r="A119" s="83" t="s">
        <v>269</v>
      </c>
      <c r="B119" s="85">
        <v>0</v>
      </c>
      <c r="C119" s="86">
        <v>0.66710000000000003</v>
      </c>
      <c r="D119" s="76">
        <f t="shared" ca="1" si="4"/>
        <v>1.9801000000000003E-2</v>
      </c>
    </row>
    <row r="120" spans="1:4" x14ac:dyDescent="0.3">
      <c r="A120" s="83" t="s">
        <v>270</v>
      </c>
      <c r="B120" s="85">
        <v>0</v>
      </c>
      <c r="C120" s="86">
        <v>0.64910000000000001</v>
      </c>
      <c r="D120" s="76">
        <f t="shared" ca="1" si="4"/>
        <v>1.3130000000000001E-2</v>
      </c>
    </row>
    <row r="121" spans="1:4" s="75" customFormat="1" x14ac:dyDescent="0.3">
      <c r="A121" s="83" t="s">
        <v>282</v>
      </c>
      <c r="B121" s="85">
        <v>0</v>
      </c>
      <c r="C121" s="86">
        <v>0.66390000000000005</v>
      </c>
      <c r="D121" s="76">
        <f t="shared" ca="1" si="4"/>
        <v>6.6390000000000008E-3</v>
      </c>
    </row>
    <row r="122" spans="1:4" x14ac:dyDescent="0.3">
      <c r="A122" s="4" t="s">
        <v>46</v>
      </c>
      <c r="B122" s="85">
        <v>0</v>
      </c>
      <c r="C122" s="86">
        <v>0</v>
      </c>
      <c r="D122" s="76">
        <f ca="1">VLOOKUP("dez/2012",$A:$D,4,FALSE)</f>
        <v>0.53796599999999994</v>
      </c>
    </row>
    <row r="123" spans="1:4" x14ac:dyDescent="0.3">
      <c r="A123" s="4" t="s">
        <v>47</v>
      </c>
      <c r="B123" s="85">
        <v>0</v>
      </c>
      <c r="C123" s="86">
        <v>0</v>
      </c>
      <c r="D123" s="76">
        <f ca="1">VLOOKUP("dez/2013",$A:$D,4,FALSE)</f>
        <v>0.47713399999999995</v>
      </c>
    </row>
    <row r="124" spans="1:4" x14ac:dyDescent="0.3">
      <c r="A124" s="4" t="s">
        <v>48</v>
      </c>
      <c r="B124" s="85">
        <v>0</v>
      </c>
      <c r="C124" s="86">
        <v>0</v>
      </c>
      <c r="D124" s="76">
        <f ca="1">VLOOKUP("dez/2014",$A:$D,4,FALSE)</f>
        <v>0.40937200000000024</v>
      </c>
    </row>
    <row r="125" spans="1:4" x14ac:dyDescent="0.3">
      <c r="A125" s="4" t="s">
        <v>271</v>
      </c>
      <c r="B125" s="85">
        <v>0</v>
      </c>
      <c r="C125" s="86">
        <v>0</v>
      </c>
      <c r="D125" s="76">
        <f ca="1">VLOOKUP("dez/2015",$A:$D,4,FALSE)</f>
        <v>0.33349400000000001</v>
      </c>
    </row>
    <row r="126" spans="1:4" x14ac:dyDescent="0.3">
      <c r="A126" s="4" t="s">
        <v>272</v>
      </c>
      <c r="B126" s="85">
        <v>0</v>
      </c>
      <c r="C126" s="86">
        <v>0</v>
      </c>
      <c r="D126" s="76">
        <f ca="1">VLOOKUP("dez/2016",$A:$D,4,FALSE)</f>
        <v>0.2531779999999999</v>
      </c>
    </row>
    <row r="127" spans="1:4" x14ac:dyDescent="0.3">
      <c r="A127" s="4" t="s">
        <v>273</v>
      </c>
      <c r="B127" s="85">
        <v>0</v>
      </c>
      <c r="C127" s="86">
        <v>0</v>
      </c>
      <c r="D127" s="76">
        <f ca="1">VLOOKUP("dez/2017",$A:$D,4,FALSE)</f>
        <v>0.18421000000000012</v>
      </c>
    </row>
    <row r="128" spans="1:4" x14ac:dyDescent="0.3">
      <c r="A128" s="4" t="s">
        <v>274</v>
      </c>
      <c r="B128" s="85">
        <v>0</v>
      </c>
      <c r="C128" s="86">
        <v>0</v>
      </c>
      <c r="D128" s="76">
        <f ca="1">VLOOKUP("dez/2018",$A:$D,4,FALSE)</f>
        <v>0.13781599999999999</v>
      </c>
    </row>
    <row r="129" spans="1:4" x14ac:dyDescent="0.3">
      <c r="A129" s="4" t="s">
        <v>275</v>
      </c>
      <c r="B129" s="85">
        <v>0</v>
      </c>
      <c r="C129" s="86">
        <v>0</v>
      </c>
      <c r="D129" s="76">
        <f ca="1">VLOOKUP("dez/2019",$A:$D,4,FALSE)</f>
        <v>9.5203999999999983E-2</v>
      </c>
    </row>
    <row r="130" spans="1:4" x14ac:dyDescent="0.3">
      <c r="A130" s="4" t="s">
        <v>276</v>
      </c>
      <c r="B130" s="85">
        <v>0</v>
      </c>
      <c r="C130" s="86">
        <v>0</v>
      </c>
      <c r="D130" s="76">
        <f ca="1">VLOOKUP("dez/2020",$A:$D,4,FALSE)</f>
        <v>7.2570999999999983E-2</v>
      </c>
    </row>
    <row r="131" spans="1:4" x14ac:dyDescent="0.3">
      <c r="A131" s="4" t="s">
        <v>277</v>
      </c>
      <c r="B131" s="85">
        <v>0</v>
      </c>
      <c r="C131" s="86">
        <v>0</v>
      </c>
      <c r="D131" s="76">
        <f ca="1">VLOOKUP("dez/2021",$A:$D,4,FALSE)</f>
        <v>4.6844999999999998E-2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Resumo Geral</vt:lpstr>
      <vt:lpstr>Resumo - I</vt:lpstr>
      <vt:lpstr>Índices Atualização</vt:lpstr>
      <vt:lpstr>Índices Poupança</vt:lpstr>
      <vt:lpstr>'Resumo - I'!Titulos_de_impressao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2022-07-18T02:11:46Z</dcterms:modified>
</coreProperties>
</file>