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filterPrivacy="1" defaultThemeVersion="124226"/>
  <xr:revisionPtr revIDLastSave="0" documentId="13_ncr:1_{4ED349DF-2925-4563-9ADE-7BA9BA31AF17}" xr6:coauthVersionLast="47" xr6:coauthVersionMax="47" xr10:uidLastSave="{00000000-0000-0000-0000-000000000000}"/>
  <bookViews>
    <workbookView xWindow="-108" yWindow="-108" windowWidth="23256" windowHeight="12456" tabRatio="807" activeTab="1" xr2:uid="{00000000-000D-0000-FFFF-FFFF00000000}"/>
  </bookViews>
  <sheets>
    <sheet name="Resumo Geral" sheetId="1" r:id="rId1"/>
    <sheet name="Resumo - I" sheetId="2" r:id="rId2"/>
    <sheet name="Índices Atualização" sheetId="3" r:id="rId3"/>
    <sheet name="Índices Poupança" sheetId="4" r:id="rId4"/>
  </sheets>
  <definedNames>
    <definedName name="_xlnm.Print_Titles" localSheetId="1">'Resumo - I'!$1:$11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3" l="1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226" i="3" s="1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234" i="3" s="1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236" i="3" s="1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J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I224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" i="3"/>
  <c r="B14" i="2"/>
  <c r="B12" i="2"/>
  <c r="C14" i="4"/>
  <c r="C13" i="4"/>
  <c r="C12" i="4"/>
  <c r="C11" i="4"/>
  <c r="C10" i="4"/>
  <c r="C9" i="4"/>
  <c r="C8" i="4"/>
  <c r="C7" i="4"/>
  <c r="B240" i="3"/>
  <c r="B239" i="3"/>
  <c r="B238" i="3"/>
  <c r="B237" i="3"/>
  <c r="B235" i="3"/>
  <c r="B233" i="3"/>
  <c r="B232" i="3"/>
  <c r="B231" i="3"/>
  <c r="B230" i="3"/>
  <c r="B229" i="3"/>
  <c r="B228" i="3"/>
  <c r="B227" i="3"/>
  <c r="B225" i="3"/>
  <c r="D50" i="4"/>
  <c r="D68" i="4"/>
  <c r="D93" i="4"/>
  <c r="D27" i="4"/>
  <c r="D99" i="4"/>
  <c r="D31" i="4"/>
  <c r="D58" i="4"/>
  <c r="D121" i="4"/>
  <c r="D71" i="4"/>
  <c r="D51" i="4"/>
  <c r="D113" i="4"/>
  <c r="D66" i="4"/>
  <c r="D24" i="4"/>
  <c r="D10" i="4"/>
  <c r="D120" i="4"/>
  <c r="D79" i="4"/>
  <c r="D57" i="4"/>
  <c r="D29" i="4"/>
  <c r="D102" i="4"/>
  <c r="D20" i="4"/>
  <c r="D67" i="4"/>
  <c r="D2" i="4"/>
  <c r="D13" i="4"/>
  <c r="D64" i="4"/>
  <c r="D17" i="4"/>
  <c r="D106" i="4"/>
  <c r="D9" i="4"/>
  <c r="D83" i="4"/>
  <c r="D84" i="4"/>
  <c r="D95" i="4"/>
  <c r="D23" i="4"/>
  <c r="D32" i="4"/>
  <c r="D105" i="4"/>
  <c r="D40" i="4"/>
  <c r="D85" i="4"/>
  <c r="D15" i="4"/>
  <c r="D48" i="4"/>
  <c r="D87" i="4"/>
  <c r="D70" i="4"/>
  <c r="D37" i="4"/>
  <c r="D101" i="4"/>
  <c r="D80" i="4"/>
  <c r="D44" i="4"/>
  <c r="D76" i="4"/>
  <c r="D86" i="4"/>
  <c r="D43" i="4"/>
  <c r="D97" i="4"/>
  <c r="D94" i="4"/>
  <c r="D119" i="4"/>
  <c r="D65" i="4"/>
  <c r="D78" i="4"/>
  <c r="D72" i="4"/>
  <c r="D21" i="4"/>
  <c r="D75" i="4"/>
  <c r="D11" i="4"/>
  <c r="D114" i="4"/>
  <c r="D128" i="4" l="1"/>
  <c r="D130" i="4"/>
  <c r="D127" i="4"/>
  <c r="D131" i="4"/>
  <c r="D25" i="4"/>
  <c r="D116" i="4"/>
  <c r="D45" i="4"/>
  <c r="D81" i="4"/>
  <c r="D46" i="4"/>
  <c r="D14" i="4"/>
  <c r="D117" i="4"/>
  <c r="D38" i="4"/>
  <c r="D115" i="4"/>
  <c r="D7" i="4"/>
  <c r="D103" i="4"/>
  <c r="D104" i="4"/>
  <c r="D62" i="4"/>
  <c r="D69" i="4"/>
  <c r="D60" i="4"/>
  <c r="D28" i="4"/>
  <c r="D100" i="4"/>
  <c r="D16" i="4"/>
  <c r="D107" i="4"/>
  <c r="D47" i="4"/>
  <c r="D22" i="4"/>
  <c r="D39" i="4"/>
  <c r="D98" i="4"/>
  <c r="D4" i="4"/>
  <c r="D61" i="4"/>
  <c r="D59" i="4"/>
  <c r="D92" i="4"/>
  <c r="D30" i="4"/>
  <c r="D118" i="4"/>
  <c r="D89" i="4"/>
  <c r="D6" i="4"/>
  <c r="D112" i="4"/>
  <c r="D26" i="4"/>
  <c r="D5" i="4"/>
  <c r="D77" i="4"/>
  <c r="D36" i="4"/>
  <c r="D42" i="4"/>
  <c r="D49" i="4"/>
  <c r="D109" i="4"/>
  <c r="D53" i="4"/>
  <c r="D3" i="4"/>
  <c r="D110" i="4"/>
  <c r="D35" i="4"/>
  <c r="D88" i="4"/>
  <c r="D74" i="4"/>
  <c r="D12" i="4"/>
  <c r="D54" i="4"/>
  <c r="D111" i="4"/>
  <c r="D18" i="4"/>
  <c r="D82" i="4"/>
  <c r="D19" i="4"/>
  <c r="D34" i="4"/>
  <c r="D41" i="4"/>
  <c r="D73" i="4"/>
  <c r="D108" i="4"/>
  <c r="D55" i="4"/>
  <c r="D63" i="4"/>
  <c r="D52" i="4"/>
  <c r="D56" i="4"/>
  <c r="D96" i="4"/>
  <c r="D33" i="4"/>
  <c r="D90" i="4"/>
  <c r="D91" i="4"/>
  <c r="D8" i="4"/>
  <c r="D124" i="4" l="1"/>
  <c r="D125" i="4"/>
  <c r="D122" i="4"/>
  <c r="D129" i="4"/>
  <c r="D123" i="4"/>
  <c r="D126" i="4"/>
  <c r="C10" i="2"/>
  <c r="H19" i="2" l="1"/>
  <c r="H18" i="2"/>
  <c r="H17" i="2"/>
  <c r="G5" i="2" l="1"/>
  <c r="H20" i="2"/>
  <c r="H10" i="2" l="1"/>
  <c r="J16" i="1"/>
  <c r="A14" i="1" l="1"/>
  <c r="B14" i="1"/>
  <c r="C14" i="1" l="1"/>
  <c r="H22" i="2" l="1"/>
  <c r="J14" i="1" s="1"/>
  <c r="K14" i="1"/>
  <c r="H21" i="2" l="1"/>
  <c r="H23" i="2" l="1"/>
  <c r="I14" i="1"/>
  <c r="K16" i="1" s="1"/>
</calcChain>
</file>

<file path=xl/sharedStrings.xml><?xml version="1.0" encoding="utf-8"?>
<sst xmlns="http://schemas.openxmlformats.org/spreadsheetml/2006/main" count="641" uniqueCount="283">
  <si>
    <t>RESUMO GERAL</t>
  </si>
  <si>
    <t>Substituídos</t>
  </si>
  <si>
    <t>Valor dos Juros</t>
  </si>
  <si>
    <t>Honorários</t>
  </si>
  <si>
    <t>Período</t>
  </si>
  <si>
    <t>Índice de Correção</t>
  </si>
  <si>
    <t>Valor Corrigido</t>
  </si>
  <si>
    <t>Atualização:</t>
  </si>
  <si>
    <t>Juros:</t>
  </si>
  <si>
    <t>Juros %</t>
  </si>
  <si>
    <t>Mês/Ano</t>
  </si>
  <si>
    <t>Índice</t>
  </si>
  <si>
    <t>Autor:</t>
  </si>
  <si>
    <t>CPF</t>
  </si>
  <si>
    <t>CPF:</t>
  </si>
  <si>
    <t>II - Juros</t>
  </si>
  <si>
    <t>III - Total Bruto dos Exequentes (III = I + II)</t>
  </si>
  <si>
    <t>V - Total Líquido dos Exequentes (V = III - IV)</t>
  </si>
  <si>
    <t>VII - Total para Execução (V = IV + V + VI)</t>
  </si>
  <si>
    <t>RESUMO DO CÁLCULO POR EXEQUENTE</t>
  </si>
  <si>
    <t>Atualizado até:</t>
  </si>
  <si>
    <t>Total</t>
  </si>
  <si>
    <t>Valores apurados:</t>
  </si>
  <si>
    <t>março/2018</t>
  </si>
  <si>
    <t>Índice Mensal</t>
  </si>
  <si>
    <t>Índice Acumulado</t>
  </si>
  <si>
    <t>Índice Mensal + 1</t>
  </si>
  <si>
    <t>Período da Apuração:</t>
  </si>
  <si>
    <t>I                                                                                                                                                                                                                                                    Valor líquido devido aos Substituídos</t>
  </si>
  <si>
    <t>II
Sucumbenciais
[II = (I + III) x 10%]</t>
  </si>
  <si>
    <t>I - Valor Devido Corrigido Monetariamente</t>
  </si>
  <si>
    <t>IV - Destaque de Honorários Contratuais (IV = III x 18%)</t>
  </si>
  <si>
    <t>VI - Honorários sucumbenciais (VI = III x 10%)</t>
  </si>
  <si>
    <t>IPCA (Índice Nacional de Preços ao Consumidor Amplo), a partir da data de vencimento da parcela remuneratória devida.</t>
  </si>
  <si>
    <t>III
Contratuais
[III = I x 18%]</t>
  </si>
  <si>
    <t>* IPCA (Índice Nacional de Preços ao Consumidor Amplo), a partir da data de vencimento da parcela remuneratória devida.</t>
  </si>
  <si>
    <t>Remuneração</t>
  </si>
  <si>
    <t>Diferença Devida</t>
  </si>
  <si>
    <t>Matrícula(s)</t>
  </si>
  <si>
    <t>Matrícula(s):</t>
  </si>
  <si>
    <t>13º/2006</t>
  </si>
  <si>
    <t>13º/2007</t>
  </si>
  <si>
    <t>13º/2008</t>
  </si>
  <si>
    <t>13º/2009</t>
  </si>
  <si>
    <t>13º/2010</t>
  </si>
  <si>
    <t>13º/2011</t>
  </si>
  <si>
    <t>13º/2012</t>
  </si>
  <si>
    <t>13º/2013</t>
  </si>
  <si>
    <t>13º/2014</t>
  </si>
  <si>
    <t>jan/2004</t>
  </si>
  <si>
    <t>fev/2004</t>
  </si>
  <si>
    <t>mar/2004</t>
  </si>
  <si>
    <t>abr/2004</t>
  </si>
  <si>
    <t>mai/2004</t>
  </si>
  <si>
    <t>jun/2004</t>
  </si>
  <si>
    <t>jul/2004</t>
  </si>
  <si>
    <t>ago/2004</t>
  </si>
  <si>
    <t>set/2004</t>
  </si>
  <si>
    <t>out/2004</t>
  </si>
  <si>
    <t>nov/2004</t>
  </si>
  <si>
    <t>dez/2004</t>
  </si>
  <si>
    <t>jan/2005</t>
  </si>
  <si>
    <t>fev/2005</t>
  </si>
  <si>
    <t>mar/2005</t>
  </si>
  <si>
    <t>abr/2005</t>
  </si>
  <si>
    <t>mai/2005</t>
  </si>
  <si>
    <t>jun/2005</t>
  </si>
  <si>
    <t>jul/2005</t>
  </si>
  <si>
    <t>ago/2005</t>
  </si>
  <si>
    <t>set/2005</t>
  </si>
  <si>
    <t>out/2005</t>
  </si>
  <si>
    <t>nov/2005</t>
  </si>
  <si>
    <t>dez/2005</t>
  </si>
  <si>
    <t>jan/2006</t>
  </si>
  <si>
    <t>fev/2006</t>
  </si>
  <si>
    <t>mar/2006</t>
  </si>
  <si>
    <t>abr/2006</t>
  </si>
  <si>
    <t>mai/2006</t>
  </si>
  <si>
    <t>jun/2006</t>
  </si>
  <si>
    <t>jul/2006</t>
  </si>
  <si>
    <t>ago/2006</t>
  </si>
  <si>
    <t>set/2006</t>
  </si>
  <si>
    <t>out/2006</t>
  </si>
  <si>
    <t>nov/2006</t>
  </si>
  <si>
    <t>dez/2006</t>
  </si>
  <si>
    <t>jan/2007</t>
  </si>
  <si>
    <t>fev/2007</t>
  </si>
  <si>
    <t>mar/2007</t>
  </si>
  <si>
    <t>abr/2007</t>
  </si>
  <si>
    <t>mai/2007</t>
  </si>
  <si>
    <t>jun/2007</t>
  </si>
  <si>
    <t>jul/2007</t>
  </si>
  <si>
    <t>ago/2007</t>
  </si>
  <si>
    <t>set/2007</t>
  </si>
  <si>
    <t>out/2007</t>
  </si>
  <si>
    <t>nov/2007</t>
  </si>
  <si>
    <t>dez/2007</t>
  </si>
  <si>
    <t>jan/2008</t>
  </si>
  <si>
    <t>fev/2008</t>
  </si>
  <si>
    <t>mar/2008</t>
  </si>
  <si>
    <t>abr/2008</t>
  </si>
  <si>
    <t>mai/2008</t>
  </si>
  <si>
    <t>jun/2008</t>
  </si>
  <si>
    <t>jul/2008</t>
  </si>
  <si>
    <t>ago/2008</t>
  </si>
  <si>
    <t>set/2008</t>
  </si>
  <si>
    <t>out/2008</t>
  </si>
  <si>
    <t>nov/2008</t>
  </si>
  <si>
    <t>dez/2008</t>
  </si>
  <si>
    <t>jan/2009</t>
  </si>
  <si>
    <t>fev/2009</t>
  </si>
  <si>
    <t>mar/2009</t>
  </si>
  <si>
    <t>abr/2009</t>
  </si>
  <si>
    <t>mai/2009</t>
  </si>
  <si>
    <t>jun/2009</t>
  </si>
  <si>
    <t>jul/2009</t>
  </si>
  <si>
    <t>ago/2009</t>
  </si>
  <si>
    <t>set/2009</t>
  </si>
  <si>
    <t>out/2009</t>
  </si>
  <si>
    <t>nov/2009</t>
  </si>
  <si>
    <t>dez/2009</t>
  </si>
  <si>
    <t>jan/2010</t>
  </si>
  <si>
    <t>fev/2010</t>
  </si>
  <si>
    <t>mar/2010</t>
  </si>
  <si>
    <t>abr/2010</t>
  </si>
  <si>
    <t>mai/2010</t>
  </si>
  <si>
    <t>jun/2010</t>
  </si>
  <si>
    <t>jul/2010</t>
  </si>
  <si>
    <t>ago/2010</t>
  </si>
  <si>
    <t>set/2010</t>
  </si>
  <si>
    <t>out/2010</t>
  </si>
  <si>
    <t>nov/2010</t>
  </si>
  <si>
    <t>dez/2010</t>
  </si>
  <si>
    <t>jan/2011</t>
  </si>
  <si>
    <t>fev/2011</t>
  </si>
  <si>
    <t>mar/2011</t>
  </si>
  <si>
    <t>abr/2011</t>
  </si>
  <si>
    <t>mai/2011</t>
  </si>
  <si>
    <t>jun/2011</t>
  </si>
  <si>
    <t>jul/2011</t>
  </si>
  <si>
    <t>ago/2011</t>
  </si>
  <si>
    <t>set/2011</t>
  </si>
  <si>
    <t>out/2011</t>
  </si>
  <si>
    <t>nov/2011</t>
  </si>
  <si>
    <t>dez/2011</t>
  </si>
  <si>
    <t>jan/2012</t>
  </si>
  <si>
    <t>fev/2012</t>
  </si>
  <si>
    <t>mar/2012</t>
  </si>
  <si>
    <t>abr/2012</t>
  </si>
  <si>
    <t>mai/2012</t>
  </si>
  <si>
    <t>jun/2012</t>
  </si>
  <si>
    <t>jul/2012</t>
  </si>
  <si>
    <t>ago/2012</t>
  </si>
  <si>
    <t>set/2012</t>
  </si>
  <si>
    <t>out/2012</t>
  </si>
  <si>
    <t>nov/2012</t>
  </si>
  <si>
    <t>dez/2012</t>
  </si>
  <si>
    <t>jan/2013</t>
  </si>
  <si>
    <t>fev/2013</t>
  </si>
  <si>
    <t>mar/2013</t>
  </si>
  <si>
    <t>abr/2013</t>
  </si>
  <si>
    <t>mai/2013</t>
  </si>
  <si>
    <t>jun/2013</t>
  </si>
  <si>
    <t>jul/2013</t>
  </si>
  <si>
    <t>ago/2013</t>
  </si>
  <si>
    <t>set/2013</t>
  </si>
  <si>
    <t>out/2013</t>
  </si>
  <si>
    <t>nov/2013</t>
  </si>
  <si>
    <t>dez/2013</t>
  </si>
  <si>
    <t>jan/2014</t>
  </si>
  <si>
    <t>fev/2014</t>
  </si>
  <si>
    <t>mar/2014</t>
  </si>
  <si>
    <t>abr/2014</t>
  </si>
  <si>
    <t>mai/2014</t>
  </si>
  <si>
    <t>jun/2014</t>
  </si>
  <si>
    <t>jul/2014</t>
  </si>
  <si>
    <t>ago/2014</t>
  </si>
  <si>
    <t>set/2014</t>
  </si>
  <si>
    <t>out/2014</t>
  </si>
  <si>
    <t>nov/2014</t>
  </si>
  <si>
    <t>dez/2014</t>
  </si>
  <si>
    <t>jan/2015</t>
  </si>
  <si>
    <t>fev/2015</t>
  </si>
  <si>
    <t>mar/2015</t>
  </si>
  <si>
    <t>abr/2015</t>
  </si>
  <si>
    <t>mai/2015</t>
  </si>
  <si>
    <t>jun/2015</t>
  </si>
  <si>
    <t>jul/2015</t>
  </si>
  <si>
    <t>ago/2015</t>
  </si>
  <si>
    <t>set/2015</t>
  </si>
  <si>
    <t>out/2015</t>
  </si>
  <si>
    <t>nov/2015</t>
  </si>
  <si>
    <t>dez/2015</t>
  </si>
  <si>
    <t>jan/2016</t>
  </si>
  <si>
    <t>fev/2016</t>
  </si>
  <si>
    <t>mar/2016</t>
  </si>
  <si>
    <t>abr/2016</t>
  </si>
  <si>
    <t>mai/2016</t>
  </si>
  <si>
    <t>jun/2016</t>
  </si>
  <si>
    <t>jul/2016</t>
  </si>
  <si>
    <t>ago/2016</t>
  </si>
  <si>
    <t>set/2016</t>
  </si>
  <si>
    <t>out/2016</t>
  </si>
  <si>
    <t>nov/2016</t>
  </si>
  <si>
    <t>dez/2016</t>
  </si>
  <si>
    <t>jan/2017</t>
  </si>
  <si>
    <t>fev/2017</t>
  </si>
  <si>
    <t>mar/2017</t>
  </si>
  <si>
    <t>abr/2017</t>
  </si>
  <si>
    <t>mai/2017</t>
  </si>
  <si>
    <t>jun/2017</t>
  </si>
  <si>
    <t>jul/2017</t>
  </si>
  <si>
    <t>ago/2017</t>
  </si>
  <si>
    <t>set/2017</t>
  </si>
  <si>
    <t>out/2017</t>
  </si>
  <si>
    <t>nov/2017</t>
  </si>
  <si>
    <t>dez/2017</t>
  </si>
  <si>
    <t>jan/2018</t>
  </si>
  <si>
    <t>fev/2018</t>
  </si>
  <si>
    <t>mar/2018</t>
  </si>
  <si>
    <t>abr/2018</t>
  </si>
  <si>
    <t>mai/2018</t>
  </si>
  <si>
    <t>jun/2018</t>
  </si>
  <si>
    <t>jul/2018</t>
  </si>
  <si>
    <t>ago/2018</t>
  </si>
  <si>
    <t>set/2018</t>
  </si>
  <si>
    <t>out/2018</t>
  </si>
  <si>
    <t>nov/2018</t>
  </si>
  <si>
    <t>dez/2018</t>
  </si>
  <si>
    <t>jan/2019</t>
  </si>
  <si>
    <t>fev/2019</t>
  </si>
  <si>
    <t>mar/2019</t>
  </si>
  <si>
    <t>abr/2019</t>
  </si>
  <si>
    <t>mai/2019</t>
  </si>
  <si>
    <t>jun/2019</t>
  </si>
  <si>
    <t>jul/2019</t>
  </si>
  <si>
    <t>ago/2019</t>
  </si>
  <si>
    <t>set/2019</t>
  </si>
  <si>
    <t>out/2019</t>
  </si>
  <si>
    <t>nov/2019</t>
  </si>
  <si>
    <t>dez/2019</t>
  </si>
  <si>
    <t>jan/2020</t>
  </si>
  <si>
    <t>fev/2020</t>
  </si>
  <si>
    <t>mar/2020</t>
  </si>
  <si>
    <t>abr/2020</t>
  </si>
  <si>
    <t>mai/2020</t>
  </si>
  <si>
    <t>jun/2020</t>
  </si>
  <si>
    <t>jul/2020</t>
  </si>
  <si>
    <t>ago/2020</t>
  </si>
  <si>
    <t>set/2020</t>
  </si>
  <si>
    <t>out/2020</t>
  </si>
  <si>
    <t>nov/2020</t>
  </si>
  <si>
    <t>dez/2020</t>
  </si>
  <si>
    <t>jan/2021</t>
  </si>
  <si>
    <t>fev/2021</t>
  </si>
  <si>
    <t>mar/2021</t>
  </si>
  <si>
    <t>abr/2021</t>
  </si>
  <si>
    <t>mai/2021</t>
  </si>
  <si>
    <t>jun/2021</t>
  </si>
  <si>
    <t>jul/2021</t>
  </si>
  <si>
    <t>ago/2021</t>
  </si>
  <si>
    <t>set/2021</t>
  </si>
  <si>
    <t>out/2021</t>
  </si>
  <si>
    <t>nov/2021</t>
  </si>
  <si>
    <t>dez/2021</t>
  </si>
  <si>
    <t>jan/2022</t>
  </si>
  <si>
    <t>fev/2022</t>
  </si>
  <si>
    <t>mar/2022</t>
  </si>
  <si>
    <t>abr/2022</t>
  </si>
  <si>
    <t>mai/2022</t>
  </si>
  <si>
    <t>jun/2022</t>
  </si>
  <si>
    <t>13º/2015</t>
  </si>
  <si>
    <t>13º/2016</t>
  </si>
  <si>
    <t>13º/2017</t>
  </si>
  <si>
    <t>13º/2018</t>
  </si>
  <si>
    <t>13º/2019</t>
  </si>
  <si>
    <t>13º/2020</t>
  </si>
  <si>
    <t>13º/2021</t>
  </si>
  <si>
    <t>março de 2009 a maio de 2022</t>
  </si>
  <si>
    <t>Índices da Caderneta de Poupança, a contar da citação (ocorrida em agosto/2012).</t>
  </si>
  <si>
    <t>julho/2022</t>
  </si>
  <si>
    <t>PROCESSO nº 0025886-28.2012.8.10.0001</t>
  </si>
  <si>
    <t>jul/2022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</si>
</sst>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4" formatCode="_-&quot;R$&quot;* #,##0.00_-;\-&quot;R$&quot;* #,##0.00_-;_-&quot;R$&quot;* &quot;-&quot;??_-;_-@_-"/>
    <numFmt numFmtId="164" formatCode="#,##0.00_ ;\-#,##0.00\ "/>
    <numFmt numFmtId="165" formatCode="\ "/>
    <numFmt numFmtId="166" formatCode="mmm/yyyy"/>
    <numFmt numFmtId="167" formatCode="0.00;\-0.00;&quot;-&quot;"/>
    <numFmt numFmtId="168" formatCode="0.00000000"/>
    <numFmt numFmtId="169" formatCode="0;\-0"/>
    <numFmt numFmtId="170" formatCode="0.00000"/>
    <numFmt numFmtId="171" formatCode="0.000000"/>
    <numFmt numFmtId="172" formatCode="0.0000000"/>
  </numFmts>
  <fonts count="3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Calibri"/>
      <family val="2"/>
    </font>
    <font>
      <b/>
      <sz val="10"/>
      <name val="Calibri"/>
      <family val="2"/>
    </font>
    <font>
      <sz val="10"/>
      <color theme="1"/>
      <name val="Arial"/>
      <family val="2"/>
    </font>
    <font>
      <b/>
      <sz val="13"/>
      <color theme="0"/>
      <name val="Calibri"/>
      <family val="2"/>
      <scheme val="minor"/>
    </font>
    <font>
      <b/>
      <sz val="8"/>
      <color theme="0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1"/>
      <color indexed="8"/>
      <name val="Calibri"/>
      <family val="2"/>
    </font>
    <font>
      <b/>
      <sz val="9.5"/>
      <color theme="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F8F8F8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43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/>
      <top/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45">
    <xf numFmtId="0" fontId="0" fillId="0" borderId="0"/>
    <xf numFmtId="4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18" fillId="0" borderId="0"/>
    <xf numFmtId="0" fontId="19" fillId="3" borderId="0" applyNumberFormat="0" applyBorder="0" applyAlignment="0" applyProtection="0"/>
    <xf numFmtId="0" fontId="19" fillId="4" borderId="0" applyNumberFormat="0" applyBorder="0" applyAlignment="0" applyProtection="0"/>
    <xf numFmtId="0" fontId="19" fillId="5" borderId="0" applyNumberFormat="0" applyBorder="0" applyAlignment="0" applyProtection="0"/>
    <xf numFmtId="0" fontId="19" fillId="6" borderId="0" applyNumberFormat="0" applyBorder="0" applyAlignment="0" applyProtection="0"/>
    <xf numFmtId="0" fontId="19" fillId="7" borderId="0" applyNumberFormat="0" applyBorder="0" applyAlignment="0" applyProtection="0"/>
    <xf numFmtId="0" fontId="19" fillId="8" borderId="0" applyNumberFormat="0" applyBorder="0" applyAlignment="0" applyProtection="0"/>
    <xf numFmtId="0" fontId="19" fillId="9" borderId="0" applyNumberFormat="0" applyBorder="0" applyAlignment="0" applyProtection="0"/>
    <xf numFmtId="0" fontId="19" fillId="10" borderId="0" applyNumberFormat="0" applyBorder="0" applyAlignment="0" applyProtection="0"/>
    <xf numFmtId="0" fontId="19" fillId="11" borderId="0" applyNumberFormat="0" applyBorder="0" applyAlignment="0" applyProtection="0"/>
    <xf numFmtId="0" fontId="19" fillId="6" borderId="0" applyNumberFormat="0" applyBorder="0" applyAlignment="0" applyProtection="0"/>
    <xf numFmtId="0" fontId="19" fillId="9" borderId="0" applyNumberFormat="0" applyBorder="0" applyAlignment="0" applyProtection="0"/>
    <xf numFmtId="0" fontId="19" fillId="12" borderId="0" applyNumberFormat="0" applyBorder="0" applyAlignment="0" applyProtection="0"/>
    <xf numFmtId="0" fontId="20" fillId="13" borderId="0" applyNumberFormat="0" applyBorder="0" applyAlignment="0" applyProtection="0"/>
    <xf numFmtId="0" fontId="20" fillId="10" borderId="0" applyNumberFormat="0" applyBorder="0" applyAlignment="0" applyProtection="0"/>
    <xf numFmtId="0" fontId="20" fillId="11" borderId="0" applyNumberFormat="0" applyBorder="0" applyAlignment="0" applyProtection="0"/>
    <xf numFmtId="0" fontId="20" fillId="14" borderId="0" applyNumberFormat="0" applyBorder="0" applyAlignment="0" applyProtection="0"/>
    <xf numFmtId="0" fontId="20" fillId="15" borderId="0" applyNumberFormat="0" applyBorder="0" applyAlignment="0" applyProtection="0"/>
    <xf numFmtId="0" fontId="20" fillId="16" borderId="0" applyNumberFormat="0" applyBorder="0" applyAlignment="0" applyProtection="0"/>
    <xf numFmtId="0" fontId="21" fillId="5" borderId="0" applyNumberFormat="0" applyBorder="0" applyAlignment="0" applyProtection="0"/>
    <xf numFmtId="0" fontId="22" fillId="17" borderId="32" applyNumberFormat="0" applyAlignment="0" applyProtection="0"/>
    <xf numFmtId="0" fontId="23" fillId="18" borderId="33" applyNumberFormat="0" applyAlignment="0" applyProtection="0"/>
    <xf numFmtId="0" fontId="24" fillId="0" borderId="34" applyNumberFormat="0" applyFill="0" applyAlignment="0" applyProtection="0"/>
    <xf numFmtId="0" fontId="20" fillId="19" borderId="0" applyNumberFormat="0" applyBorder="0" applyAlignment="0" applyProtection="0"/>
    <xf numFmtId="0" fontId="20" fillId="20" borderId="0" applyNumberFormat="0" applyBorder="0" applyAlignment="0" applyProtection="0"/>
    <xf numFmtId="0" fontId="20" fillId="21" borderId="0" applyNumberFormat="0" applyBorder="0" applyAlignment="0" applyProtection="0"/>
    <xf numFmtId="0" fontId="20" fillId="14" borderId="0" applyNumberFormat="0" applyBorder="0" applyAlignment="0" applyProtection="0"/>
    <xf numFmtId="0" fontId="20" fillId="15" borderId="0" applyNumberFormat="0" applyBorder="0" applyAlignment="0" applyProtection="0"/>
    <xf numFmtId="0" fontId="20" fillId="22" borderId="0" applyNumberFormat="0" applyBorder="0" applyAlignment="0" applyProtection="0"/>
    <xf numFmtId="0" fontId="25" fillId="8" borderId="32" applyNumberFormat="0" applyAlignment="0" applyProtection="0"/>
    <xf numFmtId="0" fontId="26" fillId="4" borderId="0" applyNumberFormat="0" applyBorder="0" applyAlignment="0" applyProtection="0"/>
    <xf numFmtId="0" fontId="27" fillId="23" borderId="0" applyNumberFormat="0" applyBorder="0" applyAlignment="0" applyProtection="0"/>
    <xf numFmtId="0" fontId="18" fillId="24" borderId="35" applyNumberFormat="0" applyFont="0" applyAlignment="0" applyProtection="0"/>
    <xf numFmtId="0" fontId="28" fillId="17" borderId="36" applyNumberFormat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37" applyNumberFormat="0" applyFill="0" applyAlignment="0" applyProtection="0"/>
    <xf numFmtId="0" fontId="33" fillId="0" borderId="38" applyNumberFormat="0" applyFill="0" applyAlignment="0" applyProtection="0"/>
    <xf numFmtId="0" fontId="34" fillId="0" borderId="39" applyNumberFormat="0" applyFill="0" applyAlignment="0" applyProtection="0"/>
    <xf numFmtId="0" fontId="34" fillId="0" borderId="0" applyNumberFormat="0" applyFill="0" applyBorder="0" applyAlignment="0" applyProtection="0"/>
    <xf numFmtId="0" fontId="35" fillId="0" borderId="40" applyNumberFormat="0" applyFill="0" applyAlignment="0" applyProtection="0"/>
  </cellStyleXfs>
  <cellXfs count="153">
    <xf numFmtId="0" fontId="0" fillId="0" borderId="0" xfId="0"/>
    <xf numFmtId="0" fontId="3" fillId="0" borderId="0" xfId="0" applyFont="1"/>
    <xf numFmtId="0" fontId="0" fillId="0" borderId="0" xfId="0" applyAlignment="1">
      <alignment horizontal="center" vertical="center"/>
    </xf>
    <xf numFmtId="17" fontId="0" fillId="0" borderId="0" xfId="0" applyNumberFormat="1" applyAlignment="1">
      <alignment horizontal="center" vertical="center"/>
    </xf>
    <xf numFmtId="0" fontId="1" fillId="0" borderId="0" xfId="0" applyFont="1"/>
    <xf numFmtId="14" fontId="1" fillId="0" borderId="0" xfId="0" applyNumberFormat="1" applyFont="1"/>
    <xf numFmtId="4" fontId="1" fillId="0" borderId="0" xfId="0" applyNumberFormat="1" applyFont="1" applyAlignment="1">
      <alignment horizontal="center"/>
    </xf>
    <xf numFmtId="4" fontId="0" fillId="0" borderId="0" xfId="0" applyNumberFormat="1"/>
    <xf numFmtId="49" fontId="1" fillId="0" borderId="0" xfId="0" applyNumberFormat="1" applyFont="1" applyAlignment="1">
      <alignment horizontal="left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7" fillId="0" borderId="0" xfId="0" applyFont="1" applyAlignment="1">
      <alignment horizontal="left"/>
    </xf>
    <xf numFmtId="0" fontId="7" fillId="0" borderId="0" xfId="0" applyFont="1"/>
    <xf numFmtId="0" fontId="7" fillId="0" borderId="0" xfId="0" applyFont="1" applyAlignment="1">
      <alignment vertical="center"/>
    </xf>
    <xf numFmtId="44" fontId="0" fillId="0" borderId="0" xfId="1" applyFont="1" applyBorder="1"/>
    <xf numFmtId="4" fontId="4" fillId="0" borderId="0" xfId="0" applyNumberFormat="1" applyFont="1"/>
    <xf numFmtId="0" fontId="4" fillId="0" borderId="0" xfId="0" applyFont="1"/>
    <xf numFmtId="44" fontId="4" fillId="0" borderId="0" xfId="1" applyFont="1" applyBorder="1"/>
    <xf numFmtId="0" fontId="5" fillId="0" borderId="21" xfId="0" applyFont="1" applyBorder="1" applyAlignment="1">
      <alignment horizontal="left" vertical="center"/>
    </xf>
    <xf numFmtId="4" fontId="0" fillId="0" borderId="21" xfId="0" applyNumberFormat="1" applyBorder="1"/>
    <xf numFmtId="0" fontId="0" fillId="0" borderId="21" xfId="0" applyBorder="1"/>
    <xf numFmtId="17" fontId="5" fillId="0" borderId="21" xfId="0" applyNumberFormat="1" applyFont="1" applyBorder="1" applyAlignment="1">
      <alignment horizontal="right"/>
    </xf>
    <xf numFmtId="49" fontId="5" fillId="0" borderId="21" xfId="0" applyNumberFormat="1" applyFont="1" applyBorder="1"/>
    <xf numFmtId="44" fontId="0" fillId="0" borderId="21" xfId="1" applyFont="1" applyBorder="1"/>
    <xf numFmtId="0" fontId="0" fillId="0" borderId="18" xfId="0" applyBorder="1" applyAlignment="1">
      <alignment horizontal="center" vertical="center"/>
    </xf>
    <xf numFmtId="4" fontId="0" fillId="0" borderId="18" xfId="0" applyNumberFormat="1" applyBorder="1"/>
    <xf numFmtId="0" fontId="0" fillId="0" borderId="18" xfId="0" applyBorder="1"/>
    <xf numFmtId="165" fontId="0" fillId="0" borderId="18" xfId="0" applyNumberFormat="1" applyBorder="1" applyAlignment="1">
      <alignment horizontal="center" vertical="center"/>
    </xf>
    <xf numFmtId="44" fontId="0" fillId="0" borderId="18" xfId="1" applyFont="1" applyBorder="1"/>
    <xf numFmtId="0" fontId="7" fillId="0" borderId="18" xfId="0" applyFont="1" applyBorder="1" applyAlignment="1">
      <alignment horizontal="center" vertical="center"/>
    </xf>
    <xf numFmtId="4" fontId="7" fillId="0" borderId="18" xfId="0" applyNumberFormat="1" applyFont="1" applyBorder="1"/>
    <xf numFmtId="0" fontId="4" fillId="0" borderId="18" xfId="0" applyFont="1" applyBorder="1"/>
    <xf numFmtId="4" fontId="4" fillId="0" borderId="18" xfId="0" applyNumberFormat="1" applyFont="1" applyBorder="1"/>
    <xf numFmtId="44" fontId="4" fillId="0" borderId="18" xfId="1" applyFont="1" applyBorder="1"/>
    <xf numFmtId="0" fontId="7" fillId="0" borderId="21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/>
    </xf>
    <xf numFmtId="0" fontId="0" fillId="0" borderId="21" xfId="0" applyBorder="1" applyAlignment="1">
      <alignment horizontal="center" vertical="center"/>
    </xf>
    <xf numFmtId="0" fontId="7" fillId="2" borderId="25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right" vertical="center"/>
    </xf>
    <xf numFmtId="0" fontId="7" fillId="2" borderId="17" xfId="0" applyFont="1" applyFill="1" applyBorder="1" applyAlignment="1">
      <alignment horizontal="center" vertical="center"/>
    </xf>
    <xf numFmtId="44" fontId="4" fillId="2" borderId="25" xfId="1" applyFont="1" applyFill="1" applyBorder="1"/>
    <xf numFmtId="44" fontId="4" fillId="2" borderId="4" xfId="1" applyFont="1" applyFill="1" applyBorder="1"/>
    <xf numFmtId="44" fontId="4" fillId="2" borderId="16" xfId="1" applyFont="1" applyFill="1" applyBorder="1"/>
    <xf numFmtId="4" fontId="7" fillId="2" borderId="21" xfId="0" applyNumberFormat="1" applyFont="1" applyFill="1" applyBorder="1"/>
    <xf numFmtId="49" fontId="4" fillId="2" borderId="21" xfId="0" applyNumberFormat="1" applyFont="1" applyFill="1" applyBorder="1"/>
    <xf numFmtId="166" fontId="4" fillId="0" borderId="0" xfId="0" applyNumberFormat="1" applyFont="1" applyAlignment="1">
      <alignment horizontal="center" vertical="center"/>
    </xf>
    <xf numFmtId="167" fontId="4" fillId="0" borderId="0" xfId="0" applyNumberFormat="1" applyFont="1" applyAlignment="1">
      <alignment horizontal="center" vertical="center"/>
    </xf>
    <xf numFmtId="168" fontId="4" fillId="0" borderId="0" xfId="0" applyNumberFormat="1" applyFont="1" applyAlignment="1">
      <alignment horizontal="center" vertical="center"/>
    </xf>
    <xf numFmtId="10" fontId="4" fillId="0" borderId="0" xfId="0" applyNumberFormat="1" applyFont="1" applyAlignment="1">
      <alignment horizontal="center" vertical="center"/>
    </xf>
    <xf numFmtId="44" fontId="4" fillId="0" borderId="0" xfId="1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167" fontId="13" fillId="0" borderId="0" xfId="0" applyNumberFormat="1" applyFont="1" applyAlignment="1">
      <alignment horizontal="center" vertical="center"/>
    </xf>
    <xf numFmtId="44" fontId="13" fillId="0" borderId="0" xfId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" fontId="4" fillId="0" borderId="0" xfId="0" applyNumberFormat="1" applyFont="1" applyAlignment="1">
      <alignment horizontal="center" vertical="center"/>
    </xf>
    <xf numFmtId="165" fontId="9" fillId="0" borderId="0" xfId="0" applyNumberFormat="1" applyFont="1" applyAlignment="1">
      <alignment horizontal="center" vertical="center"/>
    </xf>
    <xf numFmtId="0" fontId="15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164" fontId="1" fillId="0" borderId="4" xfId="0" applyNumberFormat="1" applyFont="1" applyBorder="1" applyAlignment="1">
      <alignment horizontal="center" vertical="center"/>
    </xf>
    <xf numFmtId="4" fontId="1" fillId="0" borderId="0" xfId="0" applyNumberFormat="1" applyFont="1"/>
    <xf numFmtId="4" fontId="1" fillId="0" borderId="0" xfId="0" applyNumberFormat="1" applyFont="1" applyAlignment="1">
      <alignment horizontal="right"/>
    </xf>
    <xf numFmtId="44" fontId="1" fillId="0" borderId="0" xfId="1" applyFont="1" applyAlignment="1">
      <alignment horizontal="left"/>
    </xf>
    <xf numFmtId="0" fontId="8" fillId="2" borderId="21" xfId="0" applyFont="1" applyFill="1" applyBorder="1" applyAlignment="1">
      <alignment horizontal="right"/>
    </xf>
    <xf numFmtId="17" fontId="10" fillId="2" borderId="21" xfId="0" applyNumberFormat="1" applyFont="1" applyFill="1" applyBorder="1" applyAlignment="1">
      <alignment horizontal="right"/>
    </xf>
    <xf numFmtId="4" fontId="17" fillId="2" borderId="21" xfId="0" applyNumberFormat="1" applyFont="1" applyFill="1" applyBorder="1"/>
    <xf numFmtId="49" fontId="17" fillId="2" borderId="21" xfId="0" applyNumberFormat="1" applyFont="1" applyFill="1" applyBorder="1"/>
    <xf numFmtId="0" fontId="5" fillId="2" borderId="21" xfId="0" applyFont="1" applyFill="1" applyBorder="1"/>
    <xf numFmtId="49" fontId="5" fillId="2" borderId="21" xfId="0" applyNumberFormat="1" applyFont="1" applyFill="1" applyBorder="1" applyAlignment="1">
      <alignment horizontal="left"/>
    </xf>
    <xf numFmtId="4" fontId="1" fillId="0" borderId="4" xfId="0" applyNumberFormat="1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 wrapText="1"/>
    </xf>
    <xf numFmtId="10" fontId="0" fillId="0" borderId="0" xfId="2" applyNumberFormat="1" applyFont="1"/>
    <xf numFmtId="172" fontId="0" fillId="0" borderId="0" xfId="0" applyNumberFormat="1"/>
    <xf numFmtId="0" fontId="36" fillId="2" borderId="26" xfId="0" applyFont="1" applyFill="1" applyBorder="1" applyAlignment="1">
      <alignment horizontal="center" vertical="center" wrapText="1"/>
    </xf>
    <xf numFmtId="4" fontId="36" fillId="2" borderId="26" xfId="0" applyNumberFormat="1" applyFont="1" applyFill="1" applyBorder="1" applyAlignment="1">
      <alignment horizontal="center" vertical="center" wrapText="1"/>
    </xf>
    <xf numFmtId="44" fontId="36" fillId="2" borderId="26" xfId="1" applyFont="1" applyFill="1" applyBorder="1" applyAlignment="1">
      <alignment horizontal="center" vertical="center" wrapText="1"/>
    </xf>
    <xf numFmtId="4" fontId="17" fillId="2" borderId="21" xfId="0" applyNumberFormat="1" applyFont="1" applyFill="1" applyBorder="1" applyAlignment="1">
      <alignment horizontal="left"/>
    </xf>
    <xf numFmtId="3" fontId="1" fillId="0" borderId="4" xfId="0" applyNumberFormat="1" applyFont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10" fontId="1" fillId="0" borderId="3" xfId="2" applyNumberFormat="1" applyFont="1" applyBorder="1" applyAlignment="1">
      <alignment horizontal="center" vertical="center"/>
    </xf>
    <xf numFmtId="170" fontId="14" fillId="0" borderId="0" xfId="0" applyNumberFormat="1" applyFont="1" applyAlignment="1">
      <alignment horizontal="center" vertical="center" wrapText="1"/>
    </xf>
    <xf numFmtId="171" fontId="14" fillId="0" borderId="0" xfId="0" applyNumberFormat="1" applyFont="1" applyAlignment="1">
      <alignment horizontal="center" vertical="center"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49" fontId="1" fillId="0" borderId="9" xfId="0" applyNumberFormat="1" applyFont="1" applyBorder="1" applyAlignment="1">
      <alignment horizontal="center" vertical="center"/>
    </xf>
    <xf numFmtId="49" fontId="1" fillId="0" borderId="10" xfId="0" applyNumberFormat="1" applyFont="1" applyBorder="1" applyAlignment="1">
      <alignment horizontal="center" vertical="center"/>
    </xf>
    <xf numFmtId="49" fontId="1" fillId="0" borderId="15" xfId="0" applyNumberFormat="1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 wrapText="1"/>
    </xf>
    <xf numFmtId="4" fontId="8" fillId="2" borderId="21" xfId="0" applyNumberFormat="1" applyFont="1" applyFill="1" applyBorder="1" applyAlignment="1">
      <alignment horizontal="right"/>
    </xf>
    <xf numFmtId="0" fontId="8" fillId="2" borderId="14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8" fillId="2" borderId="41" xfId="0" applyFont="1" applyFill="1" applyBorder="1" applyAlignment="1">
      <alignment horizontal="center" vertical="center"/>
    </xf>
    <xf numFmtId="0" fontId="8" fillId="2" borderId="16" xfId="0" applyFont="1" applyFill="1" applyBorder="1" applyAlignment="1">
      <alignment horizontal="center" vertical="center"/>
    </xf>
    <xf numFmtId="0" fontId="5" fillId="2" borderId="27" xfId="0" applyFont="1" applyFill="1" applyBorder="1" applyAlignment="1">
      <alignment horizontal="center" vertical="center" wrapText="1"/>
    </xf>
    <xf numFmtId="0" fontId="5" fillId="2" borderId="31" xfId="0" applyFont="1" applyFill="1" applyBorder="1" applyAlignment="1">
      <alignment horizontal="center" vertical="center" wrapText="1"/>
    </xf>
    <xf numFmtId="0" fontId="5" fillId="2" borderId="28" xfId="0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0" fontId="5" fillId="2" borderId="13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5" fillId="2" borderId="42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0" fontId="7" fillId="2" borderId="27" xfId="0" applyFont="1" applyFill="1" applyBorder="1" applyAlignment="1">
      <alignment horizontal="center" vertical="center"/>
    </xf>
    <xf numFmtId="0" fontId="7" fillId="2" borderId="28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2" borderId="8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7" fillId="2" borderId="19" xfId="0" applyFont="1" applyFill="1" applyBorder="1" applyAlignment="1">
      <alignment horizontal="center" vertical="center"/>
    </xf>
    <xf numFmtId="4" fontId="4" fillId="2" borderId="24" xfId="0" applyNumberFormat="1" applyFont="1" applyFill="1" applyBorder="1" applyAlignment="1">
      <alignment horizontal="left" indent="3"/>
    </xf>
    <xf numFmtId="4" fontId="4" fillId="2" borderId="23" xfId="0" applyNumberFormat="1" applyFont="1" applyFill="1" applyBorder="1" applyAlignment="1">
      <alignment horizontal="left" indent="3"/>
    </xf>
    <xf numFmtId="4" fontId="4" fillId="2" borderId="22" xfId="0" applyNumberFormat="1" applyFont="1" applyFill="1" applyBorder="1" applyAlignment="1">
      <alignment horizontal="left" indent="3"/>
    </xf>
    <xf numFmtId="4" fontId="4" fillId="2" borderId="11" xfId="0" applyNumberFormat="1" applyFont="1" applyFill="1" applyBorder="1" applyAlignment="1">
      <alignment horizontal="left" indent="3"/>
    </xf>
    <xf numFmtId="4" fontId="4" fillId="2" borderId="12" xfId="0" applyNumberFormat="1" applyFont="1" applyFill="1" applyBorder="1" applyAlignment="1">
      <alignment horizontal="left" indent="3"/>
    </xf>
    <xf numFmtId="4" fontId="4" fillId="2" borderId="13" xfId="0" applyNumberFormat="1" applyFont="1" applyFill="1" applyBorder="1" applyAlignment="1">
      <alignment horizontal="left" indent="3"/>
    </xf>
    <xf numFmtId="4" fontId="4" fillId="2" borderId="17" xfId="0" applyNumberFormat="1" applyFont="1" applyFill="1" applyBorder="1" applyAlignment="1">
      <alignment horizontal="left" indent="3"/>
    </xf>
    <xf numFmtId="4" fontId="4" fillId="2" borderId="18" xfId="0" applyNumberFormat="1" applyFont="1" applyFill="1" applyBorder="1" applyAlignment="1">
      <alignment horizontal="left" indent="3"/>
    </xf>
    <xf numFmtId="4" fontId="4" fillId="2" borderId="19" xfId="0" applyNumberFormat="1" applyFont="1" applyFill="1" applyBorder="1" applyAlignment="1">
      <alignment horizontal="left" indent="3"/>
    </xf>
    <xf numFmtId="0" fontId="3" fillId="0" borderId="0" xfId="0" applyFont="1" applyAlignment="1">
      <alignment horizontal="center"/>
    </xf>
    <xf numFmtId="0" fontId="10" fillId="2" borderId="4" xfId="0" applyFont="1" applyFill="1" applyBorder="1" applyAlignment="1">
      <alignment horizontal="center" vertical="center"/>
    </xf>
    <xf numFmtId="0" fontId="10" fillId="2" borderId="16" xfId="0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7" fillId="2" borderId="14" xfId="0" applyFont="1" applyFill="1" applyBorder="1" applyAlignment="1">
      <alignment horizontal="center" vertical="center" wrapText="1"/>
    </xf>
    <xf numFmtId="0" fontId="17" fillId="2" borderId="4" xfId="0" applyFont="1" applyFill="1" applyBorder="1" applyAlignment="1">
      <alignment horizontal="center" vertical="center" wrapText="1"/>
    </xf>
    <xf numFmtId="4" fontId="10" fillId="2" borderId="21" xfId="0" applyNumberFormat="1" applyFont="1" applyFill="1" applyBorder="1" applyAlignment="1">
      <alignment horizontal="left"/>
    </xf>
    <xf numFmtId="49" fontId="4" fillId="2" borderId="24" xfId="0" applyNumberFormat="1" applyFont="1" applyFill="1" applyBorder="1" applyAlignment="1">
      <alignment horizontal="left" vertical="center"/>
    </xf>
    <xf numFmtId="49" fontId="4" fillId="2" borderId="23" xfId="0" applyNumberFormat="1" applyFont="1" applyFill="1" applyBorder="1" applyAlignment="1">
      <alignment horizontal="left" vertical="center"/>
    </xf>
    <xf numFmtId="49" fontId="4" fillId="2" borderId="22" xfId="0" applyNumberFormat="1" applyFont="1" applyFill="1" applyBorder="1" applyAlignment="1">
      <alignment horizontal="left" vertical="center"/>
    </xf>
    <xf numFmtId="169" fontId="12" fillId="2" borderId="9" xfId="0" applyNumberFormat="1" applyFont="1" applyFill="1" applyBorder="1" applyAlignment="1">
      <alignment horizontal="left" vertical="center"/>
    </xf>
    <xf numFmtId="169" fontId="12" fillId="2" borderId="10" xfId="0" applyNumberFormat="1" applyFont="1" applyFill="1" applyBorder="1" applyAlignment="1">
      <alignment horizontal="left" vertical="center"/>
    </xf>
    <xf numFmtId="169" fontId="12" fillId="2" borderId="15" xfId="0" applyNumberFormat="1" applyFont="1" applyFill="1" applyBorder="1" applyAlignment="1">
      <alignment horizontal="left" vertical="center"/>
    </xf>
    <xf numFmtId="49" fontId="4" fillId="2" borderId="29" xfId="0" applyNumberFormat="1" applyFont="1" applyFill="1" applyBorder="1" applyAlignment="1">
      <alignment horizontal="left" vertical="center"/>
    </xf>
    <xf numFmtId="49" fontId="4" fillId="2" borderId="20" xfId="0" applyNumberFormat="1" applyFont="1" applyFill="1" applyBorder="1" applyAlignment="1">
      <alignment horizontal="left" vertical="center"/>
    </xf>
    <xf numFmtId="49" fontId="4" fillId="2" borderId="30" xfId="0" applyNumberFormat="1" applyFont="1" applyFill="1" applyBorder="1" applyAlignment="1">
      <alignment horizontal="left" vertical="center"/>
    </xf>
    <xf numFmtId="0" fontId="17" fillId="2" borderId="5" xfId="0" applyFont="1" applyFill="1" applyBorder="1" applyAlignment="1">
      <alignment horizontal="center" vertical="center" wrapText="1"/>
    </xf>
    <xf numFmtId="0" fontId="17" fillId="2" borderId="42" xfId="0" applyFont="1" applyFill="1" applyBorder="1" applyAlignment="1">
      <alignment horizontal="center" vertical="center" wrapText="1"/>
    </xf>
    <xf numFmtId="0" fontId="17" fillId="2" borderId="42" xfId="0" applyFont="1" applyFill="1" applyBorder="1" applyAlignment="1">
      <alignment horizontal="center" vertical="center"/>
    </xf>
    <xf numFmtId="0" fontId="17" fillId="2" borderId="6" xfId="0" applyFont="1" applyFill="1" applyBorder="1" applyAlignment="1">
      <alignment horizontal="center" vertical="center"/>
    </xf>
    <xf numFmtId="0" fontId="17" fillId="2" borderId="17" xfId="0" applyFont="1" applyFill="1" applyBorder="1" applyAlignment="1">
      <alignment horizontal="center" vertical="center"/>
    </xf>
    <xf numFmtId="0" fontId="17" fillId="2" borderId="18" xfId="0" applyFont="1" applyFill="1" applyBorder="1" applyAlignment="1">
      <alignment horizontal="center" vertical="center"/>
    </xf>
    <xf numFmtId="0" fontId="17" fillId="2" borderId="19" xfId="0" applyFont="1" applyFill="1" applyBorder="1" applyAlignment="1">
      <alignment horizontal="center" vertical="center"/>
    </xf>
  </cellXfs>
  <cellStyles count="45">
    <cellStyle name="20% - Ênfase1 2" xfId="4" xr:uid="{00000000-0005-0000-0000-00002F000000}"/>
    <cellStyle name="20% - Ênfase2 2" xfId="5" xr:uid="{00000000-0005-0000-0000-000030000000}"/>
    <cellStyle name="20% - Ênfase3 2" xfId="6" xr:uid="{00000000-0005-0000-0000-000031000000}"/>
    <cellStyle name="20% - Ênfase4 2" xfId="7" xr:uid="{00000000-0005-0000-0000-000032000000}"/>
    <cellStyle name="20% - Ênfase5 2" xfId="8" xr:uid="{00000000-0005-0000-0000-000033000000}"/>
    <cellStyle name="20% - Ênfase6 2" xfId="9" xr:uid="{00000000-0005-0000-0000-000034000000}"/>
    <cellStyle name="40% - Ênfase1 2" xfId="10" xr:uid="{00000000-0005-0000-0000-000035000000}"/>
    <cellStyle name="40% - Ênfase2 2" xfId="11" xr:uid="{00000000-0005-0000-0000-000036000000}"/>
    <cellStyle name="40% - Ênfase3 2" xfId="12" xr:uid="{00000000-0005-0000-0000-000037000000}"/>
    <cellStyle name="40% - Ênfase4 2" xfId="13" xr:uid="{00000000-0005-0000-0000-000038000000}"/>
    <cellStyle name="40% - Ênfase5 2" xfId="14" xr:uid="{00000000-0005-0000-0000-000039000000}"/>
    <cellStyle name="40% - Ênfase6 2" xfId="15" xr:uid="{00000000-0005-0000-0000-00003A000000}"/>
    <cellStyle name="60% - Ênfase1 2" xfId="16" xr:uid="{00000000-0005-0000-0000-00003B000000}"/>
    <cellStyle name="60% - Ênfase2 2" xfId="17" xr:uid="{00000000-0005-0000-0000-00003C000000}"/>
    <cellStyle name="60% - Ênfase3 2" xfId="18" xr:uid="{00000000-0005-0000-0000-00003D000000}"/>
    <cellStyle name="60% - Ênfase4 2" xfId="19" xr:uid="{00000000-0005-0000-0000-00003E000000}"/>
    <cellStyle name="60% - Ênfase5 2" xfId="20" xr:uid="{00000000-0005-0000-0000-00003F000000}"/>
    <cellStyle name="60% - Ênfase6 2" xfId="21" xr:uid="{00000000-0005-0000-0000-000040000000}"/>
    <cellStyle name="Bom 2" xfId="22" xr:uid="{00000000-0005-0000-0000-000041000000}"/>
    <cellStyle name="Cálculo 2" xfId="23" xr:uid="{00000000-0005-0000-0000-000042000000}"/>
    <cellStyle name="Célula de Verificação 2" xfId="24" xr:uid="{00000000-0005-0000-0000-000043000000}"/>
    <cellStyle name="Célula Vinculada 2" xfId="25" xr:uid="{00000000-0005-0000-0000-000044000000}"/>
    <cellStyle name="Ênfase1 2" xfId="26" xr:uid="{00000000-0005-0000-0000-000045000000}"/>
    <cellStyle name="Ênfase2 2" xfId="27" xr:uid="{00000000-0005-0000-0000-000046000000}"/>
    <cellStyle name="Ênfase3 2" xfId="28" xr:uid="{00000000-0005-0000-0000-000047000000}"/>
    <cellStyle name="Ênfase4 2" xfId="29" xr:uid="{00000000-0005-0000-0000-000048000000}"/>
    <cellStyle name="Ênfase5 2" xfId="30" xr:uid="{00000000-0005-0000-0000-000049000000}"/>
    <cellStyle name="Ênfase6 2" xfId="31" xr:uid="{00000000-0005-0000-0000-00004A000000}"/>
    <cellStyle name="Entrada 2" xfId="32" xr:uid="{00000000-0005-0000-0000-00004B000000}"/>
    <cellStyle name="Incorreto" xfId="33" xr:uid="{00000000-0005-0000-0000-00004C000000}"/>
    <cellStyle name="Moeda" xfId="1" builtinId="4"/>
    <cellStyle name="Neutra" xfId="34" xr:uid="{00000000-0005-0000-0000-00004D000000}"/>
    <cellStyle name="Normal" xfId="0" builtinId="0"/>
    <cellStyle name="Normal 2" xfId="3" xr:uid="{00000000-0005-0000-0000-00004E000000}"/>
    <cellStyle name="Nota 2" xfId="35" xr:uid="{00000000-0005-0000-0000-000050000000}"/>
    <cellStyle name="Porcentagem" xfId="2" builtinId="5"/>
    <cellStyle name="Saída 2" xfId="36" xr:uid="{00000000-0005-0000-0000-000051000000}"/>
    <cellStyle name="Texto de Aviso 2" xfId="37" xr:uid="{00000000-0005-0000-0000-000052000000}"/>
    <cellStyle name="Texto Explicativo 2" xfId="38" xr:uid="{00000000-0005-0000-0000-000053000000}"/>
    <cellStyle name="Título 1 2" xfId="40" xr:uid="{00000000-0005-0000-0000-000055000000}"/>
    <cellStyle name="Título 2 2" xfId="41" xr:uid="{00000000-0005-0000-0000-000056000000}"/>
    <cellStyle name="Título 3 2" xfId="42" xr:uid="{00000000-0005-0000-0000-000057000000}"/>
    <cellStyle name="Título 4 2" xfId="43" xr:uid="{00000000-0005-0000-0000-000058000000}"/>
    <cellStyle name="Título 5" xfId="39" xr:uid="{00000000-0005-0000-0000-000054000000}"/>
    <cellStyle name="Total 2" xfId="44" xr:uid="{00000000-0005-0000-0000-000059000000}"/>
  </cellStyles>
  <dxfs count="0"/>
  <tableStyles count="0" defaultTableStyle="TableStyleMedium2" defaultPivotStyle="PivotStyleMedium9"/>
  <colors>
    <mruColors>
      <color rgb="FFF8F8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K19"/>
  <sheetViews>
    <sheetView view="pageLayout" topLeftCell="A10" zoomScaleNormal="100" workbookViewId="0">
      <selection activeCell="I14" sqref="I14"/>
    </sheetView>
  </sheetViews>
  <sheetFormatPr defaultRowHeight="14.4" x14ac:dyDescent="0.3"/>
  <cols>
    <col min="1" max="1" width="14.109375" customWidth="1"/>
    <col min="2" max="2" width="13.33203125" customWidth="1"/>
    <col min="3" max="3" width="10.6640625" customWidth="1"/>
    <col min="5" max="5" width="4.44140625" customWidth="1"/>
    <col min="6" max="6" width="16" customWidth="1"/>
    <col min="7" max="7" width="4" hidden="1" customWidth="1"/>
    <col min="8" max="8" width="6.6640625" hidden="1" customWidth="1"/>
    <col min="9" max="9" width="12.88671875" customWidth="1"/>
    <col min="10" max="10" width="18.33203125" customWidth="1"/>
    <col min="11" max="11" width="20.44140625" customWidth="1"/>
  </cols>
  <sheetData>
    <row r="2" spans="1:11" ht="19.8" x14ac:dyDescent="0.4">
      <c r="A2" s="82" t="s">
        <v>0</v>
      </c>
      <c r="B2" s="82"/>
      <c r="C2" s="82"/>
      <c r="D2" s="82"/>
      <c r="E2" s="82"/>
      <c r="F2" s="82"/>
      <c r="G2" s="82"/>
      <c r="H2" s="82"/>
      <c r="I2" s="82"/>
      <c r="J2" s="82"/>
      <c r="K2" s="82"/>
    </row>
    <row r="3" spans="1:11" ht="15" thickBot="1" x14ac:dyDescent="0.35"/>
    <row r="4" spans="1:11" ht="15" thickBot="1" x14ac:dyDescent="0.35">
      <c r="A4" s="94" t="s">
        <v>27</v>
      </c>
      <c r="B4" s="94"/>
      <c r="C4" s="66" t="s">
        <v>278</v>
      </c>
      <c r="D4" s="66"/>
      <c r="E4" s="66"/>
      <c r="F4" s="66"/>
      <c r="G4" s="66" t="s">
        <v>23</v>
      </c>
      <c r="H4" s="66"/>
      <c r="I4" s="66"/>
      <c r="J4" s="62" t="s">
        <v>20</v>
      </c>
      <c r="K4" s="67" t="s">
        <v>280</v>
      </c>
    </row>
    <row r="5" spans="1:11" ht="15" thickBot="1" x14ac:dyDescent="0.35">
      <c r="A5" s="18"/>
      <c r="B5" s="19"/>
      <c r="C5" s="20"/>
      <c r="D5" s="19"/>
      <c r="E5" s="21"/>
      <c r="F5" s="22"/>
      <c r="G5" s="23"/>
      <c r="H5" s="26"/>
      <c r="I5" s="26"/>
      <c r="J5" s="26"/>
      <c r="K5" s="26"/>
    </row>
    <row r="6" spans="1:11" ht="15" customHeight="1" x14ac:dyDescent="0.3">
      <c r="A6" s="95" t="s">
        <v>8</v>
      </c>
      <c r="B6" s="99" t="s">
        <v>279</v>
      </c>
      <c r="C6" s="100"/>
      <c r="D6" s="100"/>
      <c r="E6" s="100"/>
      <c r="F6" s="100"/>
      <c r="G6" s="100"/>
      <c r="H6" s="100"/>
      <c r="I6" s="100"/>
      <c r="J6" s="100"/>
      <c r="K6" s="101"/>
    </row>
    <row r="7" spans="1:11" ht="15" customHeight="1" x14ac:dyDescent="0.3">
      <c r="A7" s="96"/>
      <c r="B7" s="102"/>
      <c r="C7" s="103"/>
      <c r="D7" s="103"/>
      <c r="E7" s="103"/>
      <c r="F7" s="103"/>
      <c r="G7" s="103"/>
      <c r="H7" s="103"/>
      <c r="I7" s="103"/>
      <c r="J7" s="103"/>
      <c r="K7" s="104"/>
    </row>
    <row r="8" spans="1:11" ht="6.75" customHeight="1" x14ac:dyDescent="0.3">
      <c r="A8" s="96" t="s">
        <v>7</v>
      </c>
      <c r="B8" s="105" t="s">
        <v>33</v>
      </c>
      <c r="C8" s="106"/>
      <c r="D8" s="106"/>
      <c r="E8" s="106"/>
      <c r="F8" s="106"/>
      <c r="G8" s="106"/>
      <c r="H8" s="106"/>
      <c r="I8" s="106"/>
      <c r="J8" s="106"/>
      <c r="K8" s="107"/>
    </row>
    <row r="9" spans="1:11" ht="15.75" customHeight="1" x14ac:dyDescent="0.3">
      <c r="A9" s="97"/>
      <c r="B9" s="108"/>
      <c r="C9" s="109"/>
      <c r="D9" s="109"/>
      <c r="E9" s="109"/>
      <c r="F9" s="109"/>
      <c r="G9" s="109"/>
      <c r="H9" s="109"/>
      <c r="I9" s="109"/>
      <c r="J9" s="109"/>
      <c r="K9" s="110"/>
    </row>
    <row r="10" spans="1:11" ht="8.25" customHeight="1" thickBot="1" x14ac:dyDescent="0.35">
      <c r="A10" s="98"/>
      <c r="B10" s="111"/>
      <c r="C10" s="112"/>
      <c r="D10" s="112"/>
      <c r="E10" s="112"/>
      <c r="F10" s="112"/>
      <c r="G10" s="112"/>
      <c r="H10" s="112"/>
      <c r="I10" s="112"/>
      <c r="J10" s="112"/>
      <c r="K10" s="113"/>
    </row>
    <row r="12" spans="1:11" ht="33.75" customHeight="1" x14ac:dyDescent="0.3">
      <c r="A12" s="83" t="s">
        <v>13</v>
      </c>
      <c r="B12" s="83" t="s">
        <v>38</v>
      </c>
      <c r="C12" s="84" t="s">
        <v>1</v>
      </c>
      <c r="D12" s="85"/>
      <c r="E12" s="85"/>
      <c r="F12" s="85"/>
      <c r="G12" s="85"/>
      <c r="H12" s="86"/>
      <c r="I12" s="93" t="s">
        <v>28</v>
      </c>
      <c r="J12" s="83" t="s">
        <v>3</v>
      </c>
      <c r="K12" s="83"/>
    </row>
    <row r="13" spans="1:11" ht="53.25" customHeight="1" x14ac:dyDescent="0.3">
      <c r="A13" s="83"/>
      <c r="B13" s="83"/>
      <c r="C13" s="87"/>
      <c r="D13" s="88"/>
      <c r="E13" s="88"/>
      <c r="F13" s="88"/>
      <c r="G13" s="88"/>
      <c r="H13" s="89"/>
      <c r="I13" s="93"/>
      <c r="J13" s="69" t="s">
        <v>29</v>
      </c>
      <c r="K13" s="69" t="s">
        <v>34</v>
      </c>
    </row>
    <row r="14" spans="1:11" ht="66" customHeight="1" x14ac:dyDescent="0.3">
      <c r="A14" s="68">
        <f>'Resumo - I'!B8</f>
        <v>0</v>
      </c>
      <c r="B14" s="76">
        <f>'Resumo - I'!B7</f>
        <v>0</v>
      </c>
      <c r="C14" s="90">
        <f>'Resumo - I'!B6</f>
        <v>0</v>
      </c>
      <c r="D14" s="91"/>
      <c r="E14" s="91"/>
      <c r="F14" s="91"/>
      <c r="G14" s="91"/>
      <c r="H14" s="92"/>
      <c r="I14" s="58">
        <f>'Resumo - I'!$H$21</f>
        <v>0</v>
      </c>
      <c r="J14" s="58">
        <f>'Resumo - I'!$H$22</f>
        <v>0</v>
      </c>
      <c r="K14" s="58">
        <f>'Resumo - I'!$H$20</f>
        <v>0</v>
      </c>
    </row>
    <row r="16" spans="1:11" x14ac:dyDescent="0.3">
      <c r="C16" s="4"/>
      <c r="D16" s="4"/>
      <c r="E16" s="4"/>
      <c r="F16" s="8"/>
      <c r="G16" s="4"/>
      <c r="H16" s="4"/>
      <c r="I16" s="59"/>
      <c r="J16" s="60" t="str">
        <f>_xlfn.CONCAT("TOTAL DA CONDENAÇÃO EM ",UPPER(K$4),":")</f>
        <v>TOTAL DA CONDENAÇÃO EM JULHO/2022:</v>
      </c>
      <c r="K16" s="61">
        <f>SUM(I14:K14)</f>
        <v>0</v>
      </c>
    </row>
    <row r="17" spans="3:11" x14ac:dyDescent="0.3">
      <c r="C17" s="4"/>
      <c r="D17" s="4"/>
      <c r="E17" s="4"/>
      <c r="F17" s="5"/>
      <c r="G17" s="4"/>
      <c r="H17" s="4"/>
      <c r="I17" s="6"/>
      <c r="J17" s="6"/>
      <c r="K17" s="6"/>
    </row>
    <row r="18" spans="3:11" x14ac:dyDescent="0.3">
      <c r="C18" s="4"/>
      <c r="D18" s="4"/>
      <c r="E18" s="4"/>
      <c r="F18" s="5"/>
      <c r="G18" s="4"/>
      <c r="H18" s="4"/>
      <c r="I18" s="6"/>
      <c r="J18" s="6"/>
      <c r="K18" s="6"/>
    </row>
    <row r="19" spans="3:11" x14ac:dyDescent="0.3">
      <c r="C19" s="4"/>
      <c r="D19" s="4"/>
      <c r="E19" s="4"/>
      <c r="F19" s="5"/>
      <c r="G19" s="4"/>
      <c r="H19" s="4"/>
      <c r="I19" s="6"/>
      <c r="J19" s="6"/>
      <c r="K19" s="6"/>
    </row>
  </sheetData>
  <mergeCells count="12">
    <mergeCell ref="A2:K2"/>
    <mergeCell ref="A12:A13"/>
    <mergeCell ref="B12:B13"/>
    <mergeCell ref="C12:H13"/>
    <mergeCell ref="C14:H14"/>
    <mergeCell ref="I12:I13"/>
    <mergeCell ref="J12:K12"/>
    <mergeCell ref="A4:B4"/>
    <mergeCell ref="A6:A7"/>
    <mergeCell ref="A8:A10"/>
    <mergeCell ref="B6:K7"/>
    <mergeCell ref="B8:K10"/>
  </mergeCells>
  <pageMargins left="0.70866141732283472" right="0.70866141732283472" top="0.74803149606299213" bottom="0.74803149606299213" header="0.31496062992125984" footer="0.31496062992125984"/>
  <pageSetup paperSize="9" scale="73" fitToHeight="0" orientation="portrait" r:id="rId1"/>
  <headerFooter>
    <oddHeader xml:space="preserve">&amp;L&amp;"-,Negrito"Proc. Nº 
0025886-28.2012.8.10.0001
</oddHeader>
    <oddFooter>&amp;C&amp;P de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28"/>
  <sheetViews>
    <sheetView tabSelected="1" view="pageLayout" topLeftCell="A12" zoomScale="110" zoomScaleNormal="140" zoomScalePageLayoutView="110" workbookViewId="0">
      <selection activeCell="C25" sqref="C25"/>
    </sheetView>
  </sheetViews>
  <sheetFormatPr defaultRowHeight="14.4" x14ac:dyDescent="0.3"/>
  <cols>
    <col min="1" max="1" width="10.5546875" style="53" customWidth="1"/>
    <col min="2" max="2" width="12.33203125" style="15" customWidth="1"/>
    <col min="3" max="3" width="12.6640625" style="15" customWidth="1"/>
    <col min="4" max="4" width="10.5546875" style="16" customWidth="1"/>
    <col min="5" max="5" width="12.109375" style="15" customWidth="1"/>
    <col min="6" max="6" width="8.44140625" style="16" customWidth="1"/>
    <col min="7" max="7" width="10.5546875" style="15" customWidth="1"/>
    <col min="8" max="8" width="12.88671875" style="17" customWidth="1"/>
    <col min="9" max="9" width="9.109375"/>
  </cols>
  <sheetData>
    <row r="1" spans="1:10" ht="17.399999999999999" x14ac:dyDescent="0.35">
      <c r="A1" s="129" t="s">
        <v>281</v>
      </c>
      <c r="B1" s="129"/>
      <c r="C1" s="129"/>
      <c r="D1" s="129"/>
      <c r="E1" s="129"/>
      <c r="F1" s="129"/>
      <c r="G1" s="129"/>
      <c r="H1" s="129"/>
    </row>
    <row r="2" spans="1:10" ht="17.399999999999999" x14ac:dyDescent="0.35">
      <c r="A2" s="57"/>
      <c r="B2" s="56"/>
      <c r="C2" s="56"/>
      <c r="D2" s="56"/>
      <c r="E2" s="56"/>
      <c r="F2" s="56"/>
      <c r="G2" s="56"/>
      <c r="H2" s="56"/>
    </row>
    <row r="3" spans="1:10" ht="17.399999999999999" x14ac:dyDescent="0.35">
      <c r="A3" s="133" t="s">
        <v>19</v>
      </c>
      <c r="B3" s="133"/>
      <c r="C3" s="133"/>
      <c r="D3" s="133"/>
      <c r="E3" s="133"/>
      <c r="F3" s="133"/>
      <c r="G3" s="133"/>
      <c r="H3" s="133"/>
      <c r="I3" s="1"/>
      <c r="J3" s="1"/>
    </row>
    <row r="4" spans="1:10" x14ac:dyDescent="0.3">
      <c r="A4" s="2"/>
      <c r="B4" s="7"/>
      <c r="C4" s="7"/>
      <c r="D4"/>
      <c r="E4" s="7"/>
      <c r="F4"/>
      <c r="G4" s="55"/>
      <c r="H4" s="14"/>
    </row>
    <row r="5" spans="1:10" ht="15" thickBot="1" x14ac:dyDescent="0.35">
      <c r="A5" s="24"/>
      <c r="B5" s="25"/>
      <c r="C5" s="25"/>
      <c r="D5" s="26"/>
      <c r="E5" s="25"/>
      <c r="F5" s="26"/>
      <c r="G5" s="27">
        <f ca="1">'Índices Poupança'!$D$2</f>
        <v>0.55809000000000009</v>
      </c>
      <c r="H5" s="28"/>
    </row>
    <row r="6" spans="1:10" x14ac:dyDescent="0.3">
      <c r="A6" s="37" t="s">
        <v>12</v>
      </c>
      <c r="B6" s="137"/>
      <c r="C6" s="138"/>
      <c r="D6" s="138"/>
      <c r="E6" s="138"/>
      <c r="F6" s="138"/>
      <c r="G6" s="138"/>
      <c r="H6" s="139"/>
    </row>
    <row r="7" spans="1:10" x14ac:dyDescent="0.3">
      <c r="A7" s="38" t="s">
        <v>39</v>
      </c>
      <c r="B7" s="140"/>
      <c r="C7" s="141"/>
      <c r="D7" s="141"/>
      <c r="E7" s="141"/>
      <c r="F7" s="141"/>
      <c r="G7" s="141"/>
      <c r="H7" s="142"/>
    </row>
    <row r="8" spans="1:10" ht="15" thickBot="1" x14ac:dyDescent="0.35">
      <c r="A8" s="39" t="s">
        <v>14</v>
      </c>
      <c r="B8" s="143"/>
      <c r="C8" s="144"/>
      <c r="D8" s="144"/>
      <c r="E8" s="144"/>
      <c r="F8" s="144"/>
      <c r="G8" s="144"/>
      <c r="H8" s="145"/>
    </row>
    <row r="9" spans="1:10" ht="15" thickBot="1" x14ac:dyDescent="0.35">
      <c r="A9" s="29"/>
      <c r="B9" s="30"/>
      <c r="C9" s="30"/>
      <c r="D9" s="31"/>
      <c r="E9" s="32"/>
      <c r="F9" s="31"/>
      <c r="G9" s="32"/>
      <c r="H9" s="33"/>
    </row>
    <row r="10" spans="1:10" ht="15.75" customHeight="1" thickBot="1" x14ac:dyDescent="0.35">
      <c r="A10" s="136" t="s">
        <v>27</v>
      </c>
      <c r="B10" s="136"/>
      <c r="C10" s="75" t="str">
        <f>'Resumo Geral'!C4</f>
        <v>março de 2009 a maio de 2022</v>
      </c>
      <c r="D10" s="64"/>
      <c r="E10" s="43"/>
      <c r="F10" s="44"/>
      <c r="G10" s="63" t="s">
        <v>20</v>
      </c>
      <c r="H10" s="65" t="str">
        <f>'Resumo Geral'!K4</f>
        <v>julho/2022</v>
      </c>
    </row>
    <row r="11" spans="1:10" ht="15" thickBot="1" x14ac:dyDescent="0.35">
      <c r="A11" s="18"/>
      <c r="B11" s="19"/>
      <c r="C11" s="19"/>
      <c r="D11" s="20"/>
      <c r="E11" s="19"/>
      <c r="F11" s="21"/>
      <c r="G11" s="22"/>
      <c r="H11" s="23"/>
      <c r="I11" s="13"/>
      <c r="J11" s="11"/>
    </row>
    <row r="12" spans="1:10" x14ac:dyDescent="0.3">
      <c r="A12" s="132" t="s">
        <v>8</v>
      </c>
      <c r="B12" s="134" t="str">
        <f>'Resumo Geral'!B6</f>
        <v>Índices da Caderneta de Poupança, a contar da citação (ocorrida em agosto/2012).</v>
      </c>
      <c r="C12" s="134"/>
      <c r="D12" s="134"/>
      <c r="E12" s="134"/>
      <c r="F12" s="134"/>
      <c r="G12" s="134"/>
      <c r="H12" s="134"/>
      <c r="I12" s="13"/>
      <c r="J12" s="12"/>
    </row>
    <row r="13" spans="1:10" x14ac:dyDescent="0.3">
      <c r="A13" s="130"/>
      <c r="B13" s="135"/>
      <c r="C13" s="135"/>
      <c r="D13" s="135"/>
      <c r="E13" s="135"/>
      <c r="F13" s="135"/>
      <c r="G13" s="135"/>
      <c r="H13" s="135"/>
    </row>
    <row r="14" spans="1:10" x14ac:dyDescent="0.3">
      <c r="A14" s="130" t="s">
        <v>7</v>
      </c>
      <c r="B14" s="146" t="str">
        <f>'Resumo Geral'!B8</f>
        <v>IPCA (Índice Nacional de Preços ao Consumidor Amplo), a partir da data de vencimento da parcela remuneratória devida.</v>
      </c>
      <c r="C14" s="147"/>
      <c r="D14" s="148"/>
      <c r="E14" s="148"/>
      <c r="F14" s="148"/>
      <c r="G14" s="148"/>
      <c r="H14" s="149"/>
    </row>
    <row r="15" spans="1:10" ht="27" customHeight="1" thickBot="1" x14ac:dyDescent="0.35">
      <c r="A15" s="131"/>
      <c r="B15" s="150"/>
      <c r="C15" s="151"/>
      <c r="D15" s="151"/>
      <c r="E15" s="151"/>
      <c r="F15" s="151"/>
      <c r="G15" s="151"/>
      <c r="H15" s="152"/>
    </row>
    <row r="16" spans="1:10" ht="15" thickBot="1" x14ac:dyDescent="0.35">
      <c r="A16" s="34"/>
      <c r="B16" s="35"/>
      <c r="C16" s="35"/>
      <c r="D16" s="35"/>
      <c r="E16" s="35"/>
      <c r="F16" s="35"/>
      <c r="G16" s="35"/>
      <c r="H16" s="35"/>
    </row>
    <row r="17" spans="1:8" x14ac:dyDescent="0.3">
      <c r="A17" s="114" t="s">
        <v>22</v>
      </c>
      <c r="B17" s="115"/>
      <c r="C17" s="120" t="s">
        <v>30</v>
      </c>
      <c r="D17" s="121"/>
      <c r="E17" s="121"/>
      <c r="F17" s="121"/>
      <c r="G17" s="122"/>
      <c r="H17" s="40">
        <f>E132</f>
        <v>0</v>
      </c>
    </row>
    <row r="18" spans="1:8" x14ac:dyDescent="0.3">
      <c r="A18" s="116"/>
      <c r="B18" s="117"/>
      <c r="C18" s="123" t="s">
        <v>15</v>
      </c>
      <c r="D18" s="124"/>
      <c r="E18" s="124"/>
      <c r="F18" s="124"/>
      <c r="G18" s="125"/>
      <c r="H18" s="41">
        <f>G132</f>
        <v>0</v>
      </c>
    </row>
    <row r="19" spans="1:8" x14ac:dyDescent="0.3">
      <c r="A19" s="116"/>
      <c r="B19" s="117"/>
      <c r="C19" s="123" t="s">
        <v>16</v>
      </c>
      <c r="D19" s="124"/>
      <c r="E19" s="124"/>
      <c r="F19" s="124"/>
      <c r="G19" s="125"/>
      <c r="H19" s="41">
        <f>H132</f>
        <v>0</v>
      </c>
    </row>
    <row r="20" spans="1:8" x14ac:dyDescent="0.3">
      <c r="A20" s="116"/>
      <c r="B20" s="117"/>
      <c r="C20" s="123" t="s">
        <v>31</v>
      </c>
      <c r="D20" s="124"/>
      <c r="E20" s="124"/>
      <c r="F20" s="124"/>
      <c r="G20" s="125"/>
      <c r="H20" s="41">
        <f>H19*0.18</f>
        <v>0</v>
      </c>
    </row>
    <row r="21" spans="1:8" x14ac:dyDescent="0.3">
      <c r="A21" s="116"/>
      <c r="B21" s="117"/>
      <c r="C21" s="123" t="s">
        <v>17</v>
      </c>
      <c r="D21" s="124"/>
      <c r="E21" s="124"/>
      <c r="F21" s="124"/>
      <c r="G21" s="125"/>
      <c r="H21" s="41">
        <f>H19-H20</f>
        <v>0</v>
      </c>
    </row>
    <row r="22" spans="1:8" x14ac:dyDescent="0.3">
      <c r="A22" s="116"/>
      <c r="B22" s="117"/>
      <c r="C22" s="123" t="s">
        <v>32</v>
      </c>
      <c r="D22" s="124"/>
      <c r="E22" s="124"/>
      <c r="F22" s="124"/>
      <c r="G22" s="125"/>
      <c r="H22" s="41">
        <f>H19*10%</f>
        <v>0</v>
      </c>
    </row>
    <row r="23" spans="1:8" ht="15" thickBot="1" x14ac:dyDescent="0.35">
      <c r="A23" s="118"/>
      <c r="B23" s="119"/>
      <c r="C23" s="126" t="s">
        <v>18</v>
      </c>
      <c r="D23" s="127"/>
      <c r="E23" s="127"/>
      <c r="F23" s="127"/>
      <c r="G23" s="128"/>
      <c r="H23" s="42">
        <f>SUM(H20:H22)</f>
        <v>0</v>
      </c>
    </row>
    <row r="24" spans="1:8" ht="15" thickBot="1" x14ac:dyDescent="0.35">
      <c r="A24" s="36"/>
      <c r="B24" s="19"/>
      <c r="C24" s="19"/>
      <c r="D24" s="20"/>
      <c r="E24" s="19"/>
      <c r="F24" s="20"/>
      <c r="G24" s="19"/>
      <c r="H24" s="23"/>
    </row>
    <row r="25" spans="1:8" ht="25.8" thickBot="1" x14ac:dyDescent="0.35">
      <c r="A25" s="72" t="s">
        <v>4</v>
      </c>
      <c r="B25" s="73" t="s">
        <v>36</v>
      </c>
      <c r="C25" s="73" t="s">
        <v>37</v>
      </c>
      <c r="D25" s="72" t="s">
        <v>5</v>
      </c>
      <c r="E25" s="73" t="s">
        <v>6</v>
      </c>
      <c r="F25" s="72" t="s">
        <v>9</v>
      </c>
      <c r="G25" s="73" t="s">
        <v>2</v>
      </c>
      <c r="H25" s="74" t="s">
        <v>21</v>
      </c>
    </row>
    <row r="26" spans="1:8" x14ac:dyDescent="0.3">
      <c r="A26" s="45"/>
      <c r="B26" s="46"/>
      <c r="C26" s="46"/>
      <c r="D26" s="47"/>
      <c r="E26" s="46"/>
      <c r="F26" s="48"/>
      <c r="G26" s="46"/>
      <c r="H26" s="49"/>
    </row>
    <row r="27" spans="1:8" x14ac:dyDescent="0.3">
      <c r="A27" s="45"/>
      <c r="B27" s="46"/>
      <c r="C27" s="46"/>
      <c r="D27" s="47"/>
      <c r="E27" s="46"/>
      <c r="F27" s="48"/>
      <c r="G27" s="46"/>
      <c r="H27" s="49"/>
    </row>
    <row r="28" spans="1:8" x14ac:dyDescent="0.3">
      <c r="A28" s="45"/>
      <c r="B28" s="46"/>
      <c r="C28" s="46"/>
      <c r="D28" s="47"/>
      <c r="E28" s="46"/>
      <c r="F28" s="48"/>
      <c r="G28" s="46"/>
      <c r="H28" s="49"/>
    </row>
    <row r="29" spans="1:8" x14ac:dyDescent="0.3">
      <c r="A29" s="45"/>
      <c r="B29" s="46"/>
      <c r="C29" s="46"/>
      <c r="D29" s="47"/>
      <c r="E29" s="46"/>
      <c r="F29" s="48"/>
      <c r="G29" s="46"/>
      <c r="H29" s="49"/>
    </row>
    <row r="30" spans="1:8" x14ac:dyDescent="0.3">
      <c r="A30" s="45"/>
      <c r="B30" s="46"/>
      <c r="C30" s="46"/>
      <c r="D30" s="47"/>
      <c r="E30" s="46"/>
      <c r="F30" s="48"/>
      <c r="G30" s="46"/>
      <c r="H30" s="49"/>
    </row>
    <row r="31" spans="1:8" x14ac:dyDescent="0.3">
      <c r="A31" s="45"/>
      <c r="B31" s="46"/>
      <c r="C31" s="46"/>
      <c r="D31" s="47"/>
      <c r="E31" s="46"/>
      <c r="F31" s="48"/>
      <c r="G31" s="46"/>
      <c r="H31" s="49"/>
    </row>
    <row r="32" spans="1:8" x14ac:dyDescent="0.3">
      <c r="A32" s="45"/>
      <c r="B32" s="46"/>
      <c r="C32" s="46"/>
      <c r="D32" s="47"/>
      <c r="E32" s="46"/>
      <c r="F32" s="48"/>
      <c r="G32" s="46"/>
      <c r="H32" s="49"/>
    </row>
    <row r="33" spans="1:8" x14ac:dyDescent="0.3">
      <c r="A33" s="45"/>
      <c r="B33" s="46"/>
      <c r="C33" s="46"/>
      <c r="D33" s="47"/>
      <c r="E33" s="46"/>
      <c r="F33" s="48"/>
      <c r="G33" s="46"/>
      <c r="H33" s="49"/>
    </row>
    <row r="34" spans="1:8" x14ac:dyDescent="0.3">
      <c r="A34" s="45"/>
      <c r="B34" s="46"/>
      <c r="C34" s="46"/>
      <c r="D34" s="47"/>
      <c r="E34" s="46"/>
      <c r="F34" s="48"/>
      <c r="G34" s="46"/>
      <c r="H34" s="49"/>
    </row>
    <row r="35" spans="1:8" x14ac:dyDescent="0.3">
      <c r="A35" s="45"/>
      <c r="B35" s="46"/>
      <c r="C35" s="46"/>
      <c r="D35" s="47"/>
      <c r="E35" s="46"/>
      <c r="F35" s="48"/>
      <c r="G35" s="46"/>
      <c r="H35" s="49"/>
    </row>
    <row r="36" spans="1:8" x14ac:dyDescent="0.3">
      <c r="A36" s="45"/>
      <c r="B36" s="46"/>
      <c r="C36" s="46"/>
      <c r="D36" s="47"/>
      <c r="E36" s="46"/>
      <c r="F36" s="48"/>
      <c r="G36" s="46"/>
      <c r="H36" s="49"/>
    </row>
    <row r="37" spans="1:8" x14ac:dyDescent="0.3">
      <c r="A37" s="45"/>
      <c r="B37" s="46"/>
      <c r="C37" s="46"/>
      <c r="D37" s="47"/>
      <c r="E37" s="46"/>
      <c r="F37" s="48"/>
      <c r="G37" s="46"/>
      <c r="H37" s="49"/>
    </row>
    <row r="38" spans="1:8" x14ac:dyDescent="0.3">
      <c r="A38" s="45"/>
      <c r="B38" s="46"/>
      <c r="C38" s="46"/>
      <c r="D38" s="47"/>
      <c r="E38" s="46"/>
      <c r="F38" s="48"/>
      <c r="G38" s="46"/>
      <c r="H38" s="49"/>
    </row>
    <row r="39" spans="1:8" x14ac:dyDescent="0.3">
      <c r="A39" s="45"/>
      <c r="B39" s="46"/>
      <c r="C39" s="46"/>
      <c r="D39" s="47"/>
      <c r="E39" s="46"/>
      <c r="F39" s="48"/>
      <c r="G39" s="46"/>
      <c r="H39" s="49"/>
    </row>
    <row r="40" spans="1:8" x14ac:dyDescent="0.3">
      <c r="A40" s="45"/>
      <c r="B40" s="46"/>
      <c r="C40" s="46"/>
      <c r="D40" s="47"/>
      <c r="E40" s="46"/>
      <c r="F40" s="48"/>
      <c r="G40" s="46"/>
      <c r="H40" s="49"/>
    </row>
    <row r="41" spans="1:8" x14ac:dyDescent="0.3">
      <c r="A41" s="45"/>
      <c r="B41" s="46"/>
      <c r="C41" s="46"/>
      <c r="D41" s="47"/>
      <c r="E41" s="46"/>
      <c r="F41" s="48"/>
      <c r="G41" s="46"/>
      <c r="H41" s="49"/>
    </row>
    <row r="42" spans="1:8" x14ac:dyDescent="0.3">
      <c r="A42" s="45"/>
      <c r="B42" s="46"/>
      <c r="C42" s="46"/>
      <c r="D42" s="47"/>
      <c r="E42" s="46"/>
      <c r="F42" s="48"/>
      <c r="G42" s="46"/>
      <c r="H42" s="49"/>
    </row>
    <row r="43" spans="1:8" x14ac:dyDescent="0.3">
      <c r="A43" s="45"/>
      <c r="B43" s="46"/>
      <c r="C43" s="46"/>
      <c r="D43" s="47"/>
      <c r="E43" s="46"/>
      <c r="F43" s="48"/>
      <c r="G43" s="46"/>
      <c r="H43" s="49"/>
    </row>
    <row r="44" spans="1:8" x14ac:dyDescent="0.3">
      <c r="A44" s="45"/>
      <c r="B44" s="46"/>
      <c r="C44" s="46"/>
      <c r="D44" s="47"/>
      <c r="E44" s="46"/>
      <c r="F44" s="48"/>
      <c r="G44" s="46"/>
      <c r="H44" s="49"/>
    </row>
    <row r="45" spans="1:8" x14ac:dyDescent="0.3">
      <c r="A45" s="45"/>
      <c r="B45" s="46"/>
      <c r="C45" s="46"/>
      <c r="D45" s="47"/>
      <c r="E45" s="46"/>
      <c r="F45" s="48"/>
      <c r="G45" s="46"/>
      <c r="H45" s="49"/>
    </row>
    <row r="46" spans="1:8" x14ac:dyDescent="0.3">
      <c r="A46" s="45"/>
      <c r="B46" s="46"/>
      <c r="C46" s="46"/>
      <c r="D46" s="47"/>
      <c r="E46" s="46"/>
      <c r="F46" s="48"/>
      <c r="G46" s="46"/>
      <c r="H46" s="49"/>
    </row>
    <row r="47" spans="1:8" x14ac:dyDescent="0.3">
      <c r="A47" s="45"/>
      <c r="B47" s="46"/>
      <c r="C47" s="46"/>
      <c r="D47" s="47"/>
      <c r="E47" s="46"/>
      <c r="F47" s="48"/>
      <c r="G47" s="46"/>
      <c r="H47" s="49"/>
    </row>
    <row r="48" spans="1:8" x14ac:dyDescent="0.3">
      <c r="A48" s="45"/>
      <c r="B48" s="46"/>
      <c r="C48" s="46"/>
      <c r="D48" s="47"/>
      <c r="E48" s="46"/>
      <c r="F48" s="48"/>
      <c r="G48" s="46"/>
      <c r="H48" s="49"/>
    </row>
    <row r="49" spans="1:8" x14ac:dyDescent="0.3">
      <c r="A49" s="45"/>
      <c r="B49" s="46"/>
      <c r="C49" s="46"/>
      <c r="D49" s="47"/>
      <c r="E49" s="46"/>
      <c r="F49" s="48"/>
      <c r="G49" s="46"/>
      <c r="H49" s="49"/>
    </row>
    <row r="50" spans="1:8" x14ac:dyDescent="0.3">
      <c r="A50" s="45"/>
      <c r="B50" s="46"/>
      <c r="C50" s="46"/>
      <c r="D50" s="47"/>
      <c r="E50" s="46"/>
      <c r="F50" s="48"/>
      <c r="G50" s="46"/>
      <c r="H50" s="49"/>
    </row>
    <row r="51" spans="1:8" x14ac:dyDescent="0.3">
      <c r="A51" s="45"/>
      <c r="B51" s="46"/>
      <c r="C51" s="46"/>
      <c r="D51" s="47"/>
      <c r="E51" s="46"/>
      <c r="F51" s="48"/>
      <c r="G51" s="46"/>
      <c r="H51" s="49"/>
    </row>
    <row r="52" spans="1:8" x14ac:dyDescent="0.3">
      <c r="A52" s="45"/>
      <c r="B52" s="46"/>
      <c r="C52" s="46"/>
      <c r="D52" s="47"/>
      <c r="E52" s="46"/>
      <c r="F52" s="48"/>
      <c r="G52" s="46"/>
      <c r="H52" s="49"/>
    </row>
    <row r="53" spans="1:8" x14ac:dyDescent="0.3">
      <c r="A53" s="45"/>
      <c r="B53" s="46"/>
      <c r="C53" s="46"/>
      <c r="D53" s="47"/>
      <c r="E53" s="46"/>
      <c r="F53" s="48"/>
      <c r="G53" s="46"/>
      <c r="H53" s="49"/>
    </row>
    <row r="54" spans="1:8" x14ac:dyDescent="0.3">
      <c r="A54" s="45"/>
      <c r="B54" s="46"/>
      <c r="C54" s="46"/>
      <c r="D54" s="47"/>
      <c r="E54" s="46"/>
      <c r="F54" s="48"/>
      <c r="G54" s="46"/>
      <c r="H54" s="49"/>
    </row>
    <row r="55" spans="1:8" x14ac:dyDescent="0.3">
      <c r="A55" s="45"/>
      <c r="B55" s="46"/>
      <c r="C55" s="46"/>
      <c r="D55" s="47"/>
      <c r="E55" s="46"/>
      <c r="F55" s="48"/>
      <c r="G55" s="46"/>
      <c r="H55" s="49"/>
    </row>
    <row r="56" spans="1:8" x14ac:dyDescent="0.3">
      <c r="A56" s="45"/>
      <c r="B56" s="46"/>
      <c r="C56" s="46"/>
      <c r="D56" s="47"/>
      <c r="E56" s="46"/>
      <c r="F56" s="48"/>
      <c r="G56" s="46"/>
      <c r="H56" s="49"/>
    </row>
    <row r="57" spans="1:8" x14ac:dyDescent="0.3">
      <c r="A57" s="45"/>
      <c r="B57" s="46"/>
      <c r="C57" s="46"/>
      <c r="D57" s="47"/>
      <c r="E57" s="46"/>
      <c r="F57" s="48"/>
      <c r="G57" s="46"/>
      <c r="H57" s="49"/>
    </row>
    <row r="58" spans="1:8" x14ac:dyDescent="0.3">
      <c r="A58" s="45"/>
      <c r="B58" s="46"/>
      <c r="C58" s="46"/>
      <c r="D58" s="47"/>
      <c r="E58" s="46"/>
      <c r="F58" s="48"/>
      <c r="G58" s="46"/>
      <c r="H58" s="49"/>
    </row>
    <row r="59" spans="1:8" x14ac:dyDescent="0.3">
      <c r="A59" s="45"/>
      <c r="B59" s="46"/>
      <c r="C59" s="46"/>
      <c r="D59" s="47"/>
      <c r="E59" s="46"/>
      <c r="F59" s="48"/>
      <c r="G59" s="46"/>
      <c r="H59" s="49"/>
    </row>
    <row r="60" spans="1:8" x14ac:dyDescent="0.3">
      <c r="A60" s="45"/>
      <c r="B60" s="46"/>
      <c r="C60" s="46"/>
      <c r="D60" s="47"/>
      <c r="E60" s="46"/>
      <c r="F60" s="48"/>
      <c r="G60" s="46"/>
      <c r="H60" s="49"/>
    </row>
    <row r="61" spans="1:8" x14ac:dyDescent="0.3">
      <c r="A61" s="45"/>
      <c r="B61" s="46"/>
      <c r="C61" s="46"/>
      <c r="D61" s="47"/>
      <c r="E61" s="46"/>
      <c r="F61" s="48"/>
      <c r="G61" s="46"/>
      <c r="H61" s="49"/>
    </row>
    <row r="62" spans="1:8" x14ac:dyDescent="0.3">
      <c r="A62" s="45"/>
      <c r="B62" s="46"/>
      <c r="C62" s="46"/>
      <c r="D62" s="47"/>
      <c r="E62" s="46"/>
      <c r="F62" s="48"/>
      <c r="G62" s="46"/>
      <c r="H62" s="49"/>
    </row>
    <row r="63" spans="1:8" x14ac:dyDescent="0.3">
      <c r="A63" s="45"/>
      <c r="B63" s="46"/>
      <c r="C63" s="46"/>
      <c r="D63" s="47"/>
      <c r="E63" s="46"/>
      <c r="F63" s="48"/>
      <c r="G63" s="46"/>
      <c r="H63" s="49"/>
    </row>
    <row r="64" spans="1:8" x14ac:dyDescent="0.3">
      <c r="A64" s="45"/>
      <c r="B64" s="46"/>
      <c r="C64" s="46"/>
      <c r="D64" s="47"/>
      <c r="E64" s="46"/>
      <c r="F64" s="48"/>
      <c r="G64" s="46"/>
      <c r="H64" s="49"/>
    </row>
    <row r="65" spans="1:8" x14ac:dyDescent="0.3">
      <c r="A65" s="45"/>
      <c r="B65" s="46"/>
      <c r="C65" s="46"/>
      <c r="D65" s="47"/>
      <c r="E65" s="46"/>
      <c r="F65" s="48"/>
      <c r="G65" s="46"/>
      <c r="H65" s="49"/>
    </row>
    <row r="66" spans="1:8" x14ac:dyDescent="0.3">
      <c r="A66" s="45"/>
      <c r="B66" s="46"/>
      <c r="C66" s="46"/>
      <c r="D66" s="47"/>
      <c r="E66" s="46"/>
      <c r="F66" s="48"/>
      <c r="G66" s="46"/>
      <c r="H66" s="49"/>
    </row>
    <row r="67" spans="1:8" x14ac:dyDescent="0.3">
      <c r="A67" s="45"/>
      <c r="B67" s="46"/>
      <c r="C67" s="46"/>
      <c r="D67" s="47"/>
      <c r="E67" s="46"/>
      <c r="F67" s="48"/>
      <c r="G67" s="46"/>
      <c r="H67" s="49"/>
    </row>
    <row r="68" spans="1:8" x14ac:dyDescent="0.3">
      <c r="A68" s="45"/>
      <c r="B68" s="46"/>
      <c r="C68" s="46"/>
      <c r="D68" s="47"/>
      <c r="E68" s="46"/>
      <c r="F68" s="48"/>
      <c r="G68" s="46"/>
      <c r="H68" s="49"/>
    </row>
    <row r="69" spans="1:8" x14ac:dyDescent="0.3">
      <c r="A69" s="45"/>
      <c r="B69" s="46"/>
      <c r="C69" s="46"/>
      <c r="D69" s="47"/>
      <c r="E69" s="46"/>
      <c r="F69" s="48"/>
      <c r="G69" s="46"/>
      <c r="H69" s="49"/>
    </row>
    <row r="70" spans="1:8" x14ac:dyDescent="0.3">
      <c r="A70" s="45"/>
      <c r="B70" s="46"/>
      <c r="C70" s="46"/>
      <c r="D70" s="47"/>
      <c r="E70" s="46"/>
      <c r="F70" s="48"/>
      <c r="G70" s="46"/>
      <c r="H70" s="49"/>
    </row>
    <row r="71" spans="1:8" x14ac:dyDescent="0.3">
      <c r="A71" s="45"/>
      <c r="B71" s="46"/>
      <c r="C71" s="46"/>
      <c r="D71" s="47"/>
      <c r="E71" s="46"/>
      <c r="F71" s="48"/>
      <c r="G71" s="46"/>
      <c r="H71" s="49"/>
    </row>
    <row r="72" spans="1:8" x14ac:dyDescent="0.3">
      <c r="A72" s="45"/>
      <c r="B72" s="46"/>
      <c r="C72" s="46"/>
      <c r="D72" s="47"/>
      <c r="E72" s="46"/>
      <c r="F72" s="48"/>
      <c r="G72" s="46"/>
      <c r="H72" s="49"/>
    </row>
    <row r="73" spans="1:8" x14ac:dyDescent="0.3">
      <c r="A73" s="45"/>
      <c r="B73" s="46"/>
      <c r="C73" s="46"/>
      <c r="D73" s="47"/>
      <c r="E73" s="46"/>
      <c r="F73" s="48"/>
      <c r="G73" s="46"/>
      <c r="H73" s="49"/>
    </row>
    <row r="74" spans="1:8" x14ac:dyDescent="0.3">
      <c r="A74" s="45"/>
      <c r="B74" s="46"/>
      <c r="C74" s="46"/>
      <c r="D74" s="47"/>
      <c r="E74" s="46"/>
      <c r="F74" s="48"/>
      <c r="G74" s="46"/>
      <c r="H74" s="49"/>
    </row>
    <row r="75" spans="1:8" x14ac:dyDescent="0.3">
      <c r="A75" s="45"/>
      <c r="B75" s="46"/>
      <c r="C75" s="46"/>
      <c r="D75" s="47"/>
      <c r="E75" s="46"/>
      <c r="F75" s="48"/>
      <c r="G75" s="46"/>
      <c r="H75" s="49"/>
    </row>
    <row r="76" spans="1:8" x14ac:dyDescent="0.3">
      <c r="A76" s="45"/>
      <c r="B76" s="46"/>
      <c r="C76" s="46"/>
      <c r="D76" s="47"/>
      <c r="E76" s="46"/>
      <c r="F76" s="48"/>
      <c r="G76" s="46"/>
      <c r="H76" s="49"/>
    </row>
    <row r="77" spans="1:8" x14ac:dyDescent="0.3">
      <c r="A77" s="45"/>
      <c r="B77" s="46"/>
      <c r="C77" s="46"/>
      <c r="D77" s="47"/>
      <c r="E77" s="46"/>
      <c r="F77" s="48"/>
      <c r="G77" s="46"/>
      <c r="H77" s="49"/>
    </row>
    <row r="78" spans="1:8" x14ac:dyDescent="0.3">
      <c r="A78" s="45"/>
      <c r="B78" s="46"/>
      <c r="C78" s="46"/>
      <c r="D78" s="47"/>
      <c r="E78" s="46"/>
      <c r="F78" s="48"/>
      <c r="G78" s="46"/>
      <c r="H78" s="49"/>
    </row>
    <row r="79" spans="1:8" x14ac:dyDescent="0.3">
      <c r="A79" s="45"/>
      <c r="B79" s="46"/>
      <c r="C79" s="46"/>
      <c r="D79" s="47"/>
      <c r="E79" s="46"/>
      <c r="F79" s="48"/>
      <c r="G79" s="46"/>
      <c r="H79" s="49"/>
    </row>
    <row r="80" spans="1:8" x14ac:dyDescent="0.3">
      <c r="A80" s="45"/>
      <c r="B80" s="46"/>
      <c r="C80" s="46"/>
      <c r="D80" s="47"/>
      <c r="E80" s="46"/>
      <c r="F80" s="48"/>
      <c r="G80" s="46"/>
      <c r="H80" s="49"/>
    </row>
    <row r="81" spans="1:8" x14ac:dyDescent="0.3">
      <c r="A81" s="45"/>
      <c r="B81" s="46"/>
      <c r="C81" s="46"/>
      <c r="D81" s="47"/>
      <c r="E81" s="46"/>
      <c r="F81" s="48"/>
      <c r="G81" s="46"/>
      <c r="H81" s="49"/>
    </row>
    <row r="82" spans="1:8" x14ac:dyDescent="0.3">
      <c r="A82" s="45"/>
      <c r="B82" s="46"/>
      <c r="C82" s="46"/>
      <c r="D82" s="47"/>
      <c r="E82" s="46"/>
      <c r="F82" s="48"/>
      <c r="G82" s="46"/>
      <c r="H82" s="49"/>
    </row>
    <row r="83" spans="1:8" x14ac:dyDescent="0.3">
      <c r="A83" s="45"/>
      <c r="B83" s="46"/>
      <c r="C83" s="46"/>
      <c r="D83" s="47"/>
      <c r="E83" s="46"/>
      <c r="F83" s="48"/>
      <c r="G83" s="46"/>
      <c r="H83" s="49"/>
    </row>
    <row r="84" spans="1:8" x14ac:dyDescent="0.3">
      <c r="A84" s="45"/>
      <c r="B84" s="46"/>
      <c r="C84" s="46"/>
      <c r="D84" s="47"/>
      <c r="E84" s="46"/>
      <c r="F84" s="48"/>
      <c r="G84" s="46"/>
      <c r="H84" s="49"/>
    </row>
    <row r="85" spans="1:8" x14ac:dyDescent="0.3">
      <c r="A85" s="45"/>
      <c r="B85" s="46"/>
      <c r="C85" s="46"/>
      <c r="D85" s="47"/>
      <c r="E85" s="46"/>
      <c r="F85" s="48"/>
      <c r="G85" s="46"/>
      <c r="H85" s="49"/>
    </row>
    <row r="86" spans="1:8" x14ac:dyDescent="0.3">
      <c r="A86" s="45"/>
      <c r="B86" s="46"/>
      <c r="C86" s="46"/>
      <c r="D86" s="47"/>
      <c r="E86" s="46"/>
      <c r="F86" s="48"/>
      <c r="G86" s="46"/>
      <c r="H86" s="49"/>
    </row>
    <row r="87" spans="1:8" x14ac:dyDescent="0.3">
      <c r="A87" s="45"/>
      <c r="B87" s="46"/>
      <c r="C87" s="46"/>
      <c r="D87" s="47"/>
      <c r="E87" s="46"/>
      <c r="F87" s="48"/>
      <c r="G87" s="46"/>
      <c r="H87" s="49"/>
    </row>
    <row r="88" spans="1:8" x14ac:dyDescent="0.3">
      <c r="A88" s="45"/>
      <c r="B88" s="46"/>
      <c r="C88" s="46"/>
      <c r="D88" s="47"/>
      <c r="E88" s="46"/>
      <c r="F88" s="48"/>
      <c r="G88" s="46"/>
      <c r="H88" s="49"/>
    </row>
    <row r="89" spans="1:8" x14ac:dyDescent="0.3">
      <c r="A89" s="45"/>
      <c r="B89" s="46"/>
      <c r="C89" s="46"/>
      <c r="D89" s="47"/>
      <c r="E89" s="46"/>
      <c r="F89" s="48"/>
      <c r="G89" s="46"/>
      <c r="H89" s="49"/>
    </row>
    <row r="90" spans="1:8" x14ac:dyDescent="0.3">
      <c r="A90" s="45"/>
      <c r="B90" s="46"/>
      <c r="C90" s="46"/>
      <c r="D90" s="47"/>
      <c r="E90" s="46"/>
      <c r="F90" s="48"/>
      <c r="G90" s="46"/>
      <c r="H90" s="49"/>
    </row>
    <row r="91" spans="1:8" x14ac:dyDescent="0.3">
      <c r="A91" s="45"/>
      <c r="B91" s="46"/>
      <c r="C91" s="46"/>
      <c r="D91" s="47"/>
      <c r="E91" s="46"/>
      <c r="F91" s="48"/>
      <c r="G91" s="46"/>
      <c r="H91" s="49"/>
    </row>
    <row r="92" spans="1:8" x14ac:dyDescent="0.3">
      <c r="A92" s="45"/>
      <c r="B92" s="46"/>
      <c r="C92" s="46"/>
      <c r="D92" s="47"/>
      <c r="E92" s="46"/>
      <c r="F92" s="48"/>
      <c r="G92" s="46"/>
      <c r="H92" s="49"/>
    </row>
    <row r="93" spans="1:8" x14ac:dyDescent="0.3">
      <c r="A93" s="45"/>
      <c r="B93" s="46"/>
      <c r="C93" s="46"/>
      <c r="D93" s="47"/>
      <c r="E93" s="46"/>
      <c r="F93" s="48"/>
      <c r="G93" s="46"/>
      <c r="H93" s="49"/>
    </row>
    <row r="94" spans="1:8" x14ac:dyDescent="0.3">
      <c r="A94" s="45"/>
      <c r="B94" s="46"/>
      <c r="C94" s="46"/>
      <c r="D94" s="47"/>
      <c r="E94" s="46"/>
      <c r="F94" s="48"/>
      <c r="G94" s="46"/>
      <c r="H94" s="49"/>
    </row>
    <row r="95" spans="1:8" x14ac:dyDescent="0.3">
      <c r="A95" s="45"/>
      <c r="B95" s="46"/>
      <c r="C95" s="46"/>
      <c r="D95" s="47"/>
      <c r="E95" s="46"/>
      <c r="F95" s="48"/>
      <c r="G95" s="46"/>
      <c r="H95" s="49"/>
    </row>
    <row r="96" spans="1:8" x14ac:dyDescent="0.3">
      <c r="A96" s="45"/>
      <c r="B96" s="46"/>
      <c r="C96" s="46"/>
      <c r="D96" s="47"/>
      <c r="E96" s="46"/>
      <c r="F96" s="48"/>
      <c r="G96" s="46"/>
      <c r="H96" s="49"/>
    </row>
    <row r="97" spans="1:8" x14ac:dyDescent="0.3">
      <c r="A97" s="45"/>
      <c r="B97" s="46"/>
      <c r="C97" s="46"/>
      <c r="D97" s="47"/>
      <c r="E97" s="46"/>
      <c r="F97" s="48"/>
      <c r="G97" s="46"/>
      <c r="H97" s="49"/>
    </row>
    <row r="98" spans="1:8" x14ac:dyDescent="0.3">
      <c r="A98" s="45"/>
      <c r="B98" s="46"/>
      <c r="C98" s="46"/>
      <c r="D98" s="47"/>
      <c r="E98" s="46"/>
      <c r="F98" s="48"/>
      <c r="G98" s="46"/>
      <c r="H98" s="49"/>
    </row>
    <row r="99" spans="1:8" x14ac:dyDescent="0.3">
      <c r="A99" s="45"/>
      <c r="B99" s="46"/>
      <c r="C99" s="46"/>
      <c r="D99" s="47"/>
      <c r="E99" s="46"/>
      <c r="F99" s="48"/>
      <c r="G99" s="46"/>
      <c r="H99" s="49"/>
    </row>
    <row r="100" spans="1:8" x14ac:dyDescent="0.3">
      <c r="A100" s="45"/>
      <c r="B100" s="46"/>
      <c r="C100" s="46"/>
      <c r="D100" s="47"/>
      <c r="E100" s="46"/>
      <c r="F100" s="48"/>
      <c r="G100" s="46"/>
      <c r="H100" s="49"/>
    </row>
    <row r="101" spans="1:8" x14ac:dyDescent="0.3">
      <c r="A101" s="45"/>
      <c r="B101" s="46"/>
      <c r="C101" s="46"/>
      <c r="D101" s="47"/>
      <c r="E101" s="46"/>
      <c r="F101" s="48"/>
      <c r="G101" s="46"/>
      <c r="H101" s="49"/>
    </row>
    <row r="102" spans="1:8" x14ac:dyDescent="0.3">
      <c r="A102" s="45"/>
      <c r="B102" s="46"/>
      <c r="C102" s="46"/>
      <c r="D102" s="47"/>
      <c r="E102" s="46"/>
      <c r="F102" s="48"/>
      <c r="G102" s="46"/>
      <c r="H102" s="49"/>
    </row>
    <row r="103" spans="1:8" x14ac:dyDescent="0.3">
      <c r="A103" s="45"/>
      <c r="B103" s="46"/>
      <c r="C103" s="46"/>
      <c r="D103" s="47"/>
      <c r="E103" s="46"/>
      <c r="F103" s="48"/>
      <c r="G103" s="46"/>
      <c r="H103" s="49"/>
    </row>
    <row r="104" spans="1:8" x14ac:dyDescent="0.3">
      <c r="A104" s="45"/>
      <c r="B104" s="46"/>
      <c r="C104" s="46"/>
      <c r="D104" s="47"/>
      <c r="E104" s="46"/>
      <c r="F104" s="48"/>
      <c r="G104" s="46"/>
      <c r="H104" s="49"/>
    </row>
    <row r="105" spans="1:8" x14ac:dyDescent="0.3">
      <c r="A105" s="45"/>
      <c r="B105" s="46"/>
      <c r="C105" s="46"/>
      <c r="D105" s="47"/>
      <c r="E105" s="46"/>
      <c r="F105" s="48"/>
      <c r="G105" s="46"/>
      <c r="H105" s="49"/>
    </row>
    <row r="106" spans="1:8" x14ac:dyDescent="0.3">
      <c r="A106" s="45"/>
      <c r="B106" s="46"/>
      <c r="C106" s="46"/>
      <c r="D106" s="47"/>
      <c r="E106" s="46"/>
      <c r="F106" s="48"/>
      <c r="G106" s="46"/>
      <c r="H106" s="49"/>
    </row>
    <row r="107" spans="1:8" x14ac:dyDescent="0.3">
      <c r="A107" s="45"/>
      <c r="B107" s="46"/>
      <c r="C107" s="46"/>
      <c r="D107" s="47"/>
      <c r="E107" s="46"/>
      <c r="F107" s="48"/>
      <c r="G107" s="46"/>
      <c r="H107" s="49"/>
    </row>
    <row r="108" spans="1:8" x14ac:dyDescent="0.3">
      <c r="A108" s="45"/>
      <c r="B108" s="46"/>
      <c r="C108" s="46"/>
      <c r="D108" s="47"/>
      <c r="E108" s="46"/>
      <c r="F108" s="48"/>
      <c r="G108" s="46"/>
      <c r="H108" s="49"/>
    </row>
    <row r="109" spans="1:8" x14ac:dyDescent="0.3">
      <c r="A109" s="45"/>
      <c r="B109" s="46"/>
      <c r="C109" s="46"/>
      <c r="D109" s="47"/>
      <c r="E109" s="46"/>
      <c r="F109" s="48"/>
      <c r="G109" s="46"/>
      <c r="H109" s="49"/>
    </row>
    <row r="110" spans="1:8" x14ac:dyDescent="0.3">
      <c r="A110" s="45"/>
      <c r="B110" s="46"/>
      <c r="C110" s="46"/>
      <c r="D110" s="47"/>
      <c r="E110" s="46"/>
      <c r="F110" s="48"/>
      <c r="G110" s="46"/>
      <c r="H110" s="49"/>
    </row>
    <row r="111" spans="1:8" x14ac:dyDescent="0.3">
      <c r="A111" s="45"/>
      <c r="B111" s="46"/>
      <c r="C111" s="46"/>
      <c r="D111" s="47"/>
      <c r="E111" s="46"/>
      <c r="F111" s="48"/>
      <c r="G111" s="46"/>
      <c r="H111" s="49"/>
    </row>
    <row r="112" spans="1:8" x14ac:dyDescent="0.3">
      <c r="A112" s="50"/>
      <c r="B112" s="51"/>
      <c r="C112" s="51"/>
      <c r="D112" s="51"/>
      <c r="E112" s="51"/>
      <c r="F112" s="51"/>
      <c r="G112" s="51"/>
      <c r="H112" s="52"/>
    </row>
    <row r="113" spans="2:8" x14ac:dyDescent="0.3">
      <c r="B113" s="54"/>
      <c r="C113" s="54"/>
      <c r="D113" s="53"/>
      <c r="E113" s="54"/>
      <c r="F113" s="53"/>
      <c r="G113" s="54"/>
      <c r="H113" s="49"/>
    </row>
    <row r="114" spans="2:8" x14ac:dyDescent="0.3">
      <c r="B114" s="54"/>
      <c r="C114" s="54"/>
      <c r="D114" s="53"/>
      <c r="E114" s="54"/>
      <c r="F114" s="53"/>
      <c r="G114" s="54"/>
      <c r="H114" s="49"/>
    </row>
    <row r="115" spans="2:8" x14ac:dyDescent="0.3">
      <c r="B115" s="54"/>
      <c r="C115" s="54"/>
      <c r="D115" s="53"/>
      <c r="E115" s="54"/>
      <c r="F115" s="53"/>
      <c r="G115" s="54"/>
      <c r="H115" s="49"/>
    </row>
    <row r="116" spans="2:8" x14ac:dyDescent="0.3">
      <c r="B116" s="54"/>
      <c r="C116" s="54"/>
      <c r="D116" s="53"/>
      <c r="E116" s="54"/>
      <c r="F116" s="53"/>
      <c r="G116" s="54"/>
      <c r="H116" s="49"/>
    </row>
    <row r="117" spans="2:8" x14ac:dyDescent="0.3">
      <c r="B117" s="54"/>
      <c r="C117" s="54"/>
      <c r="D117" s="53"/>
      <c r="E117" s="54"/>
      <c r="F117" s="53"/>
      <c r="G117" s="54"/>
      <c r="H117" s="49"/>
    </row>
    <row r="118" spans="2:8" x14ac:dyDescent="0.3">
      <c r="B118" s="54"/>
      <c r="C118" s="54"/>
      <c r="D118" s="53"/>
      <c r="E118" s="54"/>
      <c r="F118" s="53"/>
      <c r="G118" s="54"/>
      <c r="H118" s="49"/>
    </row>
    <row r="119" spans="2:8" x14ac:dyDescent="0.3">
      <c r="B119" s="54"/>
      <c r="C119" s="54"/>
      <c r="D119" s="53"/>
      <c r="E119" s="54"/>
      <c r="F119" s="53"/>
      <c r="G119" s="54"/>
      <c r="H119" s="49"/>
    </row>
    <row r="120" spans="2:8" x14ac:dyDescent="0.3">
      <c r="B120" s="54"/>
      <c r="C120" s="54"/>
      <c r="D120" s="53"/>
      <c r="E120" s="54"/>
      <c r="F120" s="53"/>
      <c r="G120" s="54"/>
      <c r="H120" s="49"/>
    </row>
    <row r="121" spans="2:8" x14ac:dyDescent="0.3">
      <c r="B121" s="54"/>
      <c r="C121" s="54"/>
      <c r="D121" s="53"/>
      <c r="E121" s="54"/>
      <c r="F121" s="53"/>
      <c r="G121" s="54"/>
      <c r="H121" s="49"/>
    </row>
    <row r="122" spans="2:8" x14ac:dyDescent="0.3">
      <c r="B122" s="54"/>
      <c r="C122" s="54"/>
      <c r="D122" s="53"/>
      <c r="E122" s="54"/>
      <c r="F122" s="53"/>
      <c r="G122" s="54"/>
      <c r="H122" s="49"/>
    </row>
    <row r="123" spans="2:8" x14ac:dyDescent="0.3">
      <c r="B123" s="54"/>
      <c r="C123" s="54"/>
      <c r="D123" s="53"/>
      <c r="E123" s="54"/>
      <c r="F123" s="53"/>
      <c r="G123" s="54"/>
      <c r="H123" s="49"/>
    </row>
    <row r="124" spans="2:8" x14ac:dyDescent="0.3">
      <c r="B124" s="54"/>
      <c r="C124" s="54"/>
      <c r="D124" s="53"/>
      <c r="E124" s="54"/>
      <c r="F124" s="53"/>
      <c r="G124" s="54"/>
      <c r="H124" s="49"/>
    </row>
    <row r="125" spans="2:8" x14ac:dyDescent="0.3">
      <c r="B125" s="54"/>
      <c r="C125" s="54"/>
      <c r="D125" s="53"/>
      <c r="E125" s="54"/>
      <c r="F125" s="53"/>
      <c r="G125" s="54"/>
      <c r="H125" s="49"/>
    </row>
    <row r="126" spans="2:8" x14ac:dyDescent="0.3">
      <c r="B126" s="54"/>
      <c r="C126" s="54"/>
      <c r="D126" s="53"/>
      <c r="E126" s="54"/>
      <c r="F126" s="53"/>
      <c r="G126" s="54"/>
      <c r="H126" s="49"/>
    </row>
    <row r="127" spans="2:8" x14ac:dyDescent="0.3">
      <c r="B127" s="54"/>
      <c r="C127" s="54"/>
      <c r="D127" s="53"/>
      <c r="E127" s="54"/>
      <c r="F127" s="53"/>
      <c r="G127" s="54"/>
      <c r="H127" s="49"/>
    </row>
    <row r="128" spans="2:8" x14ac:dyDescent="0.3">
      <c r="B128" s="54"/>
      <c r="C128" s="54"/>
      <c r="D128" s="53"/>
      <c r="E128" s="54"/>
      <c r="F128" s="53"/>
      <c r="G128" s="54"/>
      <c r="H128" s="49"/>
    </row>
    <row r="129" spans="2:8" x14ac:dyDescent="0.3">
      <c r="B129" s="54"/>
      <c r="C129" s="54"/>
      <c r="D129" s="53"/>
      <c r="E129" s="54"/>
      <c r="F129" s="53"/>
      <c r="G129" s="54"/>
      <c r="H129" s="49"/>
    </row>
    <row r="130" spans="2:8" x14ac:dyDescent="0.3">
      <c r="B130" s="54"/>
      <c r="C130" s="54"/>
      <c r="D130" s="53"/>
      <c r="E130" s="54"/>
      <c r="F130" s="53"/>
      <c r="G130" s="54"/>
      <c r="H130" s="49"/>
    </row>
    <row r="131" spans="2:8" x14ac:dyDescent="0.3">
      <c r="B131" s="54"/>
      <c r="C131" s="54"/>
      <c r="D131" s="53"/>
      <c r="E131" s="54"/>
      <c r="F131" s="53"/>
      <c r="G131" s="54"/>
      <c r="H131" s="49"/>
    </row>
    <row r="132" spans="2:8" x14ac:dyDescent="0.3">
      <c r="B132" s="54"/>
      <c r="C132" s="54"/>
      <c r="D132" s="53"/>
      <c r="E132" s="54"/>
      <c r="F132" s="53"/>
      <c r="G132" s="54"/>
      <c r="H132" s="49"/>
    </row>
    <row r="133" spans="2:8" x14ac:dyDescent="0.3">
      <c r="B133" s="54"/>
      <c r="C133" s="54"/>
      <c r="D133" s="53"/>
      <c r="E133" s="54"/>
      <c r="F133" s="53"/>
      <c r="G133" s="54"/>
      <c r="H133" s="49"/>
    </row>
    <row r="134" spans="2:8" x14ac:dyDescent="0.3">
      <c r="B134" s="54"/>
      <c r="C134" s="54"/>
      <c r="D134" s="53"/>
      <c r="E134" s="54"/>
      <c r="F134" s="53"/>
      <c r="G134" s="54"/>
      <c r="H134" s="49"/>
    </row>
    <row r="135" spans="2:8" x14ac:dyDescent="0.3">
      <c r="B135" s="54"/>
      <c r="C135" s="54"/>
      <c r="D135" s="53"/>
      <c r="E135" s="54"/>
      <c r="F135" s="53"/>
      <c r="G135" s="54"/>
      <c r="H135" s="49"/>
    </row>
    <row r="136" spans="2:8" x14ac:dyDescent="0.3">
      <c r="B136" s="54"/>
      <c r="C136" s="54"/>
      <c r="D136" s="53"/>
      <c r="E136" s="54"/>
      <c r="F136" s="53"/>
      <c r="G136" s="54"/>
      <c r="H136" s="49"/>
    </row>
    <row r="137" spans="2:8" x14ac:dyDescent="0.3">
      <c r="B137" s="54"/>
      <c r="C137" s="54"/>
      <c r="D137" s="53"/>
      <c r="E137" s="54"/>
      <c r="F137" s="53"/>
      <c r="G137" s="54"/>
      <c r="H137" s="49"/>
    </row>
    <row r="138" spans="2:8" x14ac:dyDescent="0.3">
      <c r="B138" s="54"/>
      <c r="C138" s="54"/>
      <c r="D138" s="53"/>
      <c r="E138" s="54"/>
      <c r="F138" s="53"/>
      <c r="G138" s="54"/>
      <c r="H138" s="49"/>
    </row>
    <row r="139" spans="2:8" x14ac:dyDescent="0.3">
      <c r="B139" s="54"/>
      <c r="C139" s="54"/>
      <c r="D139" s="53"/>
      <c r="E139" s="54"/>
      <c r="F139" s="53"/>
      <c r="G139" s="54"/>
      <c r="H139" s="49"/>
    </row>
    <row r="140" spans="2:8" x14ac:dyDescent="0.3">
      <c r="B140" s="54"/>
      <c r="C140" s="54"/>
      <c r="D140" s="53"/>
      <c r="E140" s="54"/>
      <c r="F140" s="53"/>
      <c r="G140" s="54"/>
      <c r="H140" s="49"/>
    </row>
    <row r="141" spans="2:8" x14ac:dyDescent="0.3">
      <c r="B141" s="54"/>
      <c r="C141" s="54"/>
      <c r="D141" s="53"/>
      <c r="E141" s="54"/>
      <c r="F141" s="53"/>
      <c r="G141" s="54"/>
      <c r="H141" s="49"/>
    </row>
    <row r="142" spans="2:8" x14ac:dyDescent="0.3">
      <c r="B142" s="54"/>
      <c r="C142" s="54"/>
      <c r="D142" s="53"/>
      <c r="E142" s="54"/>
      <c r="F142" s="53"/>
      <c r="G142" s="54"/>
      <c r="H142" s="49"/>
    </row>
    <row r="143" spans="2:8" x14ac:dyDescent="0.3">
      <c r="B143" s="54"/>
      <c r="C143" s="54"/>
      <c r="D143" s="53"/>
      <c r="E143" s="54"/>
      <c r="F143" s="53"/>
      <c r="G143" s="54"/>
      <c r="H143" s="49"/>
    </row>
    <row r="144" spans="2:8" x14ac:dyDescent="0.3">
      <c r="B144" s="54"/>
      <c r="C144" s="54"/>
      <c r="D144" s="53"/>
      <c r="E144" s="54"/>
      <c r="F144" s="53"/>
      <c r="G144" s="54"/>
      <c r="H144" s="49"/>
    </row>
    <row r="145" spans="2:8" x14ac:dyDescent="0.3">
      <c r="B145" s="54"/>
      <c r="C145" s="54"/>
      <c r="D145" s="53"/>
      <c r="E145" s="54"/>
      <c r="F145" s="53"/>
      <c r="G145" s="54"/>
      <c r="H145" s="49"/>
    </row>
    <row r="146" spans="2:8" x14ac:dyDescent="0.3">
      <c r="B146" s="54"/>
      <c r="C146" s="54"/>
      <c r="D146" s="53"/>
      <c r="E146" s="54"/>
      <c r="F146" s="53"/>
      <c r="G146" s="54"/>
      <c r="H146" s="49"/>
    </row>
    <row r="147" spans="2:8" x14ac:dyDescent="0.3">
      <c r="B147" s="54"/>
      <c r="C147" s="54"/>
      <c r="D147" s="53"/>
      <c r="E147" s="54"/>
      <c r="F147" s="53"/>
      <c r="G147" s="54"/>
      <c r="H147" s="49"/>
    </row>
    <row r="148" spans="2:8" x14ac:dyDescent="0.3">
      <c r="B148" s="54"/>
      <c r="C148" s="54"/>
      <c r="D148" s="53"/>
      <c r="E148" s="54"/>
      <c r="F148" s="53"/>
      <c r="G148" s="54"/>
      <c r="H148" s="49"/>
    </row>
    <row r="149" spans="2:8" x14ac:dyDescent="0.3">
      <c r="B149" s="54"/>
      <c r="C149" s="54"/>
      <c r="D149" s="53"/>
      <c r="E149" s="54"/>
      <c r="F149" s="53"/>
      <c r="G149" s="54"/>
      <c r="H149" s="49"/>
    </row>
    <row r="150" spans="2:8" x14ac:dyDescent="0.3">
      <c r="B150" s="54"/>
      <c r="C150" s="54"/>
      <c r="D150" s="53"/>
      <c r="E150" s="54"/>
      <c r="F150" s="53"/>
      <c r="G150" s="54"/>
      <c r="H150" s="49"/>
    </row>
    <row r="151" spans="2:8" x14ac:dyDescent="0.3">
      <c r="B151" s="54"/>
      <c r="C151" s="54"/>
      <c r="D151" s="53"/>
      <c r="E151" s="54"/>
      <c r="F151" s="53"/>
      <c r="G151" s="54"/>
      <c r="H151" s="49"/>
    </row>
    <row r="152" spans="2:8" x14ac:dyDescent="0.3">
      <c r="B152" s="54"/>
      <c r="C152" s="54"/>
      <c r="D152" s="53"/>
      <c r="E152" s="54"/>
      <c r="F152" s="53"/>
      <c r="G152" s="54"/>
      <c r="H152" s="49"/>
    </row>
    <row r="153" spans="2:8" x14ac:dyDescent="0.3">
      <c r="B153" s="54"/>
      <c r="C153" s="54"/>
      <c r="D153" s="53"/>
      <c r="E153" s="54"/>
      <c r="F153" s="53"/>
      <c r="G153" s="54"/>
      <c r="H153" s="49"/>
    </row>
    <row r="154" spans="2:8" x14ac:dyDescent="0.3">
      <c r="B154" s="54"/>
      <c r="C154" s="54"/>
      <c r="D154" s="53"/>
      <c r="E154" s="54"/>
      <c r="F154" s="53"/>
      <c r="G154" s="54"/>
      <c r="H154" s="49"/>
    </row>
    <row r="155" spans="2:8" x14ac:dyDescent="0.3">
      <c r="B155" s="54"/>
      <c r="C155" s="54"/>
      <c r="D155" s="53"/>
      <c r="E155" s="54"/>
      <c r="F155" s="53"/>
      <c r="G155" s="54"/>
      <c r="H155" s="49"/>
    </row>
    <row r="156" spans="2:8" x14ac:dyDescent="0.3">
      <c r="B156" s="54"/>
      <c r="C156" s="54"/>
      <c r="D156" s="53"/>
      <c r="E156" s="54"/>
      <c r="F156" s="53"/>
      <c r="G156" s="54"/>
      <c r="H156" s="49"/>
    </row>
    <row r="157" spans="2:8" x14ac:dyDescent="0.3">
      <c r="B157" s="54"/>
      <c r="C157" s="54"/>
      <c r="D157" s="53"/>
      <c r="E157" s="54"/>
      <c r="F157" s="53"/>
      <c r="G157" s="54"/>
      <c r="H157" s="49"/>
    </row>
    <row r="158" spans="2:8" x14ac:dyDescent="0.3">
      <c r="B158" s="54"/>
      <c r="C158" s="54"/>
      <c r="D158" s="53"/>
      <c r="E158" s="54"/>
      <c r="F158" s="53"/>
      <c r="G158" s="54"/>
      <c r="H158" s="49"/>
    </row>
    <row r="159" spans="2:8" x14ac:dyDescent="0.3">
      <c r="B159" s="54"/>
      <c r="C159" s="54"/>
      <c r="D159" s="53"/>
      <c r="E159" s="54"/>
      <c r="F159" s="53"/>
      <c r="G159" s="54"/>
      <c r="H159" s="49"/>
    </row>
    <row r="160" spans="2:8" x14ac:dyDescent="0.3">
      <c r="B160" s="54"/>
      <c r="C160" s="54"/>
      <c r="D160" s="53"/>
      <c r="E160" s="54"/>
      <c r="F160" s="53"/>
      <c r="G160" s="54"/>
      <c r="H160" s="49"/>
    </row>
    <row r="161" spans="2:8" x14ac:dyDescent="0.3">
      <c r="B161" s="54"/>
      <c r="C161" s="54"/>
      <c r="D161" s="53"/>
      <c r="E161" s="54"/>
      <c r="F161" s="53"/>
      <c r="G161" s="54"/>
      <c r="H161" s="49"/>
    </row>
    <row r="162" spans="2:8" x14ac:dyDescent="0.3">
      <c r="B162" s="54"/>
      <c r="C162" s="54"/>
      <c r="D162" s="53"/>
      <c r="E162" s="54"/>
      <c r="F162" s="53"/>
      <c r="G162" s="54"/>
      <c r="H162" s="49"/>
    </row>
    <row r="163" spans="2:8" x14ac:dyDescent="0.3">
      <c r="B163" s="54"/>
      <c r="C163" s="54"/>
      <c r="D163" s="53"/>
      <c r="E163" s="54"/>
      <c r="F163" s="53"/>
      <c r="G163" s="54"/>
      <c r="H163" s="49"/>
    </row>
    <row r="164" spans="2:8" x14ac:dyDescent="0.3">
      <c r="B164" s="54"/>
      <c r="C164" s="54"/>
      <c r="D164" s="53"/>
      <c r="E164" s="54"/>
      <c r="F164" s="53"/>
      <c r="G164" s="54"/>
      <c r="H164" s="49"/>
    </row>
    <row r="165" spans="2:8" x14ac:dyDescent="0.3">
      <c r="B165" s="54"/>
      <c r="C165" s="54"/>
      <c r="D165" s="53"/>
      <c r="E165" s="54"/>
      <c r="F165" s="53"/>
      <c r="G165" s="54"/>
      <c r="H165" s="49"/>
    </row>
    <row r="166" spans="2:8" x14ac:dyDescent="0.3">
      <c r="B166" s="54"/>
      <c r="C166" s="54"/>
      <c r="D166" s="53"/>
      <c r="E166" s="54"/>
      <c r="F166" s="53"/>
      <c r="G166" s="54"/>
      <c r="H166" s="49"/>
    </row>
    <row r="167" spans="2:8" x14ac:dyDescent="0.3">
      <c r="B167" s="54"/>
      <c r="C167" s="54"/>
      <c r="D167" s="53"/>
      <c r="E167" s="54"/>
      <c r="F167" s="53"/>
      <c r="G167" s="54"/>
      <c r="H167" s="49"/>
    </row>
    <row r="168" spans="2:8" x14ac:dyDescent="0.3">
      <c r="B168" s="54"/>
      <c r="C168" s="54"/>
      <c r="D168" s="53"/>
      <c r="E168" s="54"/>
      <c r="F168" s="53"/>
      <c r="G168" s="54"/>
      <c r="H168" s="49"/>
    </row>
    <row r="169" spans="2:8" x14ac:dyDescent="0.3">
      <c r="B169" s="54"/>
      <c r="C169" s="54"/>
      <c r="D169" s="53"/>
      <c r="E169" s="54"/>
      <c r="F169" s="53"/>
      <c r="G169" s="54"/>
      <c r="H169" s="49"/>
    </row>
    <row r="170" spans="2:8" x14ac:dyDescent="0.3">
      <c r="B170" s="54"/>
      <c r="C170" s="54"/>
      <c r="D170" s="53"/>
      <c r="E170" s="54"/>
      <c r="F170" s="53"/>
      <c r="G170" s="54"/>
      <c r="H170" s="49"/>
    </row>
    <row r="171" spans="2:8" x14ac:dyDescent="0.3">
      <c r="B171" s="54"/>
      <c r="C171" s="54"/>
      <c r="D171" s="53"/>
      <c r="E171" s="54"/>
      <c r="F171" s="53"/>
      <c r="G171" s="54"/>
      <c r="H171" s="49"/>
    </row>
    <row r="172" spans="2:8" x14ac:dyDescent="0.3">
      <c r="B172" s="54"/>
      <c r="C172" s="54"/>
      <c r="D172" s="53"/>
      <c r="E172" s="54"/>
      <c r="F172" s="53"/>
      <c r="G172" s="54"/>
      <c r="H172" s="49"/>
    </row>
    <row r="173" spans="2:8" x14ac:dyDescent="0.3">
      <c r="B173" s="54"/>
      <c r="C173" s="54"/>
      <c r="D173" s="53"/>
      <c r="E173" s="54"/>
      <c r="F173" s="53"/>
      <c r="G173" s="54"/>
      <c r="H173" s="49"/>
    </row>
    <row r="174" spans="2:8" x14ac:dyDescent="0.3">
      <c r="B174" s="54"/>
      <c r="C174" s="54"/>
      <c r="D174" s="53"/>
      <c r="E174" s="54"/>
      <c r="F174" s="53"/>
      <c r="G174" s="54"/>
      <c r="H174" s="49"/>
    </row>
    <row r="175" spans="2:8" x14ac:dyDescent="0.3">
      <c r="B175" s="54"/>
      <c r="C175" s="54"/>
      <c r="D175" s="53"/>
      <c r="E175" s="54"/>
      <c r="F175" s="53"/>
      <c r="G175" s="54"/>
      <c r="H175" s="49"/>
    </row>
    <row r="176" spans="2:8" x14ac:dyDescent="0.3">
      <c r="B176" s="54"/>
      <c r="C176" s="54"/>
      <c r="D176" s="53"/>
      <c r="E176" s="54"/>
      <c r="F176" s="53"/>
      <c r="G176" s="54"/>
      <c r="H176" s="49"/>
    </row>
    <row r="177" spans="2:8" x14ac:dyDescent="0.3">
      <c r="B177" s="54"/>
      <c r="C177" s="54"/>
      <c r="D177" s="53"/>
      <c r="E177" s="54"/>
      <c r="F177" s="53"/>
      <c r="G177" s="54"/>
      <c r="H177" s="49"/>
    </row>
    <row r="178" spans="2:8" x14ac:dyDescent="0.3">
      <c r="B178" s="54"/>
      <c r="C178" s="54"/>
      <c r="D178" s="53"/>
      <c r="E178" s="54"/>
      <c r="F178" s="53"/>
      <c r="G178" s="54"/>
      <c r="H178" s="49"/>
    </row>
    <row r="179" spans="2:8" x14ac:dyDescent="0.3">
      <c r="B179" s="54"/>
      <c r="C179" s="54"/>
      <c r="D179" s="53"/>
      <c r="E179" s="54"/>
      <c r="F179" s="53"/>
      <c r="G179" s="54"/>
      <c r="H179" s="49"/>
    </row>
    <row r="180" spans="2:8" x14ac:dyDescent="0.3">
      <c r="B180" s="54"/>
      <c r="C180" s="54"/>
      <c r="D180" s="53"/>
      <c r="E180" s="54"/>
      <c r="F180" s="53"/>
      <c r="G180" s="54"/>
      <c r="H180" s="49"/>
    </row>
    <row r="181" spans="2:8" x14ac:dyDescent="0.3">
      <c r="B181" s="54"/>
      <c r="C181" s="54"/>
      <c r="D181" s="53"/>
      <c r="E181" s="54"/>
      <c r="F181" s="53"/>
      <c r="G181" s="54"/>
      <c r="H181" s="49"/>
    </row>
    <row r="182" spans="2:8" x14ac:dyDescent="0.3">
      <c r="B182" s="54"/>
      <c r="C182" s="54"/>
      <c r="D182" s="53"/>
      <c r="E182" s="54"/>
      <c r="F182" s="53"/>
      <c r="G182" s="54"/>
      <c r="H182" s="49"/>
    </row>
    <row r="183" spans="2:8" x14ac:dyDescent="0.3">
      <c r="B183" s="54"/>
      <c r="C183" s="54"/>
      <c r="D183" s="53"/>
      <c r="E183" s="54"/>
      <c r="F183" s="53"/>
      <c r="G183" s="54"/>
      <c r="H183" s="49"/>
    </row>
    <row r="184" spans="2:8" x14ac:dyDescent="0.3">
      <c r="B184" s="54"/>
      <c r="C184" s="54"/>
      <c r="D184" s="53"/>
      <c r="E184" s="54"/>
      <c r="F184" s="53"/>
      <c r="G184" s="54"/>
      <c r="H184" s="49"/>
    </row>
    <row r="185" spans="2:8" x14ac:dyDescent="0.3">
      <c r="B185" s="54"/>
      <c r="C185" s="54"/>
      <c r="D185" s="53"/>
      <c r="E185" s="54"/>
      <c r="F185" s="53"/>
      <c r="G185" s="54"/>
      <c r="H185" s="49"/>
    </row>
    <row r="186" spans="2:8" x14ac:dyDescent="0.3">
      <c r="B186" s="54"/>
      <c r="C186" s="54"/>
      <c r="D186" s="53"/>
      <c r="E186" s="54"/>
      <c r="F186" s="53"/>
      <c r="G186" s="54"/>
      <c r="H186" s="49"/>
    </row>
    <row r="187" spans="2:8" x14ac:dyDescent="0.3">
      <c r="B187" s="54"/>
      <c r="C187" s="54"/>
      <c r="D187" s="53"/>
      <c r="E187" s="54"/>
      <c r="F187" s="53"/>
      <c r="G187" s="54"/>
      <c r="H187" s="49"/>
    </row>
    <row r="188" spans="2:8" x14ac:dyDescent="0.3">
      <c r="B188" s="54"/>
      <c r="C188" s="54"/>
      <c r="D188" s="53"/>
      <c r="E188" s="54"/>
      <c r="F188" s="53"/>
      <c r="G188" s="54"/>
      <c r="H188" s="49"/>
    </row>
    <row r="189" spans="2:8" x14ac:dyDescent="0.3">
      <c r="B189" s="54"/>
      <c r="C189" s="54"/>
      <c r="D189" s="53"/>
      <c r="E189" s="54"/>
      <c r="F189" s="53"/>
      <c r="G189" s="54"/>
      <c r="H189" s="49"/>
    </row>
    <row r="190" spans="2:8" x14ac:dyDescent="0.3">
      <c r="B190" s="54"/>
      <c r="C190" s="54"/>
      <c r="D190" s="53"/>
      <c r="E190" s="54"/>
      <c r="F190" s="53"/>
      <c r="G190" s="54"/>
      <c r="H190" s="49"/>
    </row>
    <row r="191" spans="2:8" x14ac:dyDescent="0.3">
      <c r="B191" s="54"/>
      <c r="C191" s="54"/>
      <c r="D191" s="53"/>
      <c r="E191" s="54"/>
      <c r="F191" s="53"/>
      <c r="G191" s="54"/>
      <c r="H191" s="49"/>
    </row>
    <row r="192" spans="2:8" x14ac:dyDescent="0.3">
      <c r="B192" s="54"/>
      <c r="C192" s="54"/>
      <c r="D192" s="53"/>
      <c r="E192" s="54"/>
      <c r="F192" s="53"/>
      <c r="G192" s="54"/>
      <c r="H192" s="49"/>
    </row>
    <row r="193" spans="2:8" x14ac:dyDescent="0.3">
      <c r="B193" s="54"/>
      <c r="C193" s="54"/>
      <c r="D193" s="53"/>
      <c r="E193" s="54"/>
      <c r="F193" s="53"/>
      <c r="G193" s="54"/>
      <c r="H193" s="49"/>
    </row>
    <row r="194" spans="2:8" x14ac:dyDescent="0.3">
      <c r="B194" s="54"/>
      <c r="C194" s="54"/>
      <c r="D194" s="53"/>
      <c r="E194" s="54"/>
      <c r="F194" s="53"/>
      <c r="G194" s="54"/>
      <c r="H194" s="49"/>
    </row>
    <row r="195" spans="2:8" x14ac:dyDescent="0.3">
      <c r="B195" s="54"/>
      <c r="C195" s="54"/>
      <c r="D195" s="53"/>
      <c r="E195" s="54"/>
      <c r="F195" s="53"/>
      <c r="G195" s="54"/>
      <c r="H195" s="49"/>
    </row>
    <row r="196" spans="2:8" x14ac:dyDescent="0.3">
      <c r="B196" s="54"/>
      <c r="C196" s="54"/>
      <c r="D196" s="53"/>
      <c r="E196" s="54"/>
      <c r="F196" s="53"/>
      <c r="G196" s="54"/>
      <c r="H196" s="49"/>
    </row>
    <row r="197" spans="2:8" x14ac:dyDescent="0.3">
      <c r="B197" s="54"/>
      <c r="C197" s="54"/>
      <c r="D197" s="53"/>
      <c r="E197" s="54"/>
      <c r="F197" s="53"/>
      <c r="G197" s="54"/>
      <c r="H197" s="49"/>
    </row>
    <row r="198" spans="2:8" x14ac:dyDescent="0.3">
      <c r="B198" s="54"/>
      <c r="C198" s="54"/>
      <c r="D198" s="53"/>
      <c r="E198" s="54"/>
      <c r="F198" s="53"/>
      <c r="G198" s="54"/>
      <c r="H198" s="49"/>
    </row>
    <row r="199" spans="2:8" x14ac:dyDescent="0.3">
      <c r="B199" s="54"/>
      <c r="C199" s="54"/>
      <c r="D199" s="53"/>
      <c r="E199" s="54"/>
      <c r="F199" s="53"/>
      <c r="G199" s="54"/>
      <c r="H199" s="49"/>
    </row>
    <row r="200" spans="2:8" x14ac:dyDescent="0.3">
      <c r="B200" s="54"/>
      <c r="C200" s="54"/>
      <c r="D200" s="53"/>
      <c r="E200" s="54"/>
      <c r="F200" s="53"/>
      <c r="G200" s="54"/>
      <c r="H200" s="49"/>
    </row>
    <row r="201" spans="2:8" x14ac:dyDescent="0.3">
      <c r="B201" s="54"/>
      <c r="C201" s="54"/>
      <c r="D201" s="53"/>
      <c r="E201" s="54"/>
      <c r="F201" s="53"/>
      <c r="G201" s="54"/>
      <c r="H201" s="49"/>
    </row>
    <row r="202" spans="2:8" x14ac:dyDescent="0.3">
      <c r="B202" s="54"/>
      <c r="C202" s="54"/>
      <c r="D202" s="53"/>
      <c r="E202" s="54"/>
      <c r="F202" s="53"/>
      <c r="G202" s="54"/>
      <c r="H202" s="49"/>
    </row>
    <row r="203" spans="2:8" x14ac:dyDescent="0.3">
      <c r="B203" s="54"/>
      <c r="C203" s="54"/>
      <c r="D203" s="53"/>
      <c r="E203" s="54"/>
      <c r="F203" s="53"/>
      <c r="G203" s="54"/>
      <c r="H203" s="49"/>
    </row>
    <row r="204" spans="2:8" x14ac:dyDescent="0.3">
      <c r="B204" s="54"/>
      <c r="C204" s="54"/>
      <c r="D204" s="53"/>
      <c r="E204" s="54"/>
      <c r="F204" s="53"/>
      <c r="G204" s="54"/>
      <c r="H204" s="49"/>
    </row>
    <row r="205" spans="2:8" x14ac:dyDescent="0.3">
      <c r="B205" s="54"/>
      <c r="C205" s="54"/>
      <c r="D205" s="53"/>
      <c r="E205" s="54"/>
      <c r="F205" s="53"/>
      <c r="G205" s="54"/>
      <c r="H205" s="49"/>
    </row>
    <row r="206" spans="2:8" x14ac:dyDescent="0.3">
      <c r="B206" s="54"/>
      <c r="C206" s="54"/>
      <c r="D206" s="53"/>
      <c r="E206" s="54"/>
      <c r="F206" s="53"/>
      <c r="G206" s="54"/>
      <c r="H206" s="49"/>
    </row>
    <row r="207" spans="2:8" x14ac:dyDescent="0.3">
      <c r="B207" s="54"/>
      <c r="C207" s="54"/>
      <c r="D207" s="53"/>
      <c r="E207" s="54"/>
      <c r="F207" s="53"/>
      <c r="G207" s="54"/>
      <c r="H207" s="49"/>
    </row>
    <row r="208" spans="2:8" x14ac:dyDescent="0.3">
      <c r="B208" s="54"/>
      <c r="C208" s="54"/>
      <c r="D208" s="53"/>
      <c r="E208" s="54"/>
      <c r="F208" s="53"/>
      <c r="G208" s="54"/>
      <c r="H208" s="49"/>
    </row>
    <row r="209" spans="2:8" x14ac:dyDescent="0.3">
      <c r="B209" s="54"/>
      <c r="C209" s="54"/>
      <c r="D209" s="53"/>
      <c r="E209" s="54"/>
      <c r="F209" s="53"/>
      <c r="G209" s="54"/>
      <c r="H209" s="49"/>
    </row>
    <row r="210" spans="2:8" x14ac:dyDescent="0.3">
      <c r="B210" s="54"/>
      <c r="C210" s="54"/>
      <c r="D210" s="53"/>
      <c r="E210" s="54"/>
      <c r="F210" s="53"/>
      <c r="G210" s="54"/>
      <c r="H210" s="49"/>
    </row>
    <row r="211" spans="2:8" x14ac:dyDescent="0.3">
      <c r="B211" s="54"/>
      <c r="C211" s="54"/>
      <c r="D211" s="53"/>
      <c r="E211" s="54"/>
      <c r="F211" s="53"/>
      <c r="G211" s="54"/>
      <c r="H211" s="49"/>
    </row>
    <row r="212" spans="2:8" x14ac:dyDescent="0.3">
      <c r="B212" s="54"/>
      <c r="C212" s="54"/>
      <c r="D212" s="53"/>
      <c r="E212" s="54"/>
      <c r="F212" s="53"/>
      <c r="G212" s="54"/>
      <c r="H212" s="49"/>
    </row>
    <row r="213" spans="2:8" x14ac:dyDescent="0.3">
      <c r="B213" s="54"/>
      <c r="C213" s="54"/>
      <c r="D213" s="53"/>
      <c r="E213" s="54"/>
      <c r="F213" s="53"/>
      <c r="G213" s="54"/>
      <c r="H213" s="49"/>
    </row>
    <row r="214" spans="2:8" x14ac:dyDescent="0.3">
      <c r="B214" s="54"/>
      <c r="C214" s="54"/>
      <c r="D214" s="53"/>
      <c r="E214" s="54"/>
      <c r="F214" s="53"/>
      <c r="G214" s="54"/>
      <c r="H214" s="49"/>
    </row>
    <row r="215" spans="2:8" x14ac:dyDescent="0.3">
      <c r="B215" s="54"/>
      <c r="C215" s="54"/>
      <c r="D215" s="53"/>
      <c r="E215" s="54"/>
      <c r="F215" s="53"/>
      <c r="G215" s="54"/>
      <c r="H215" s="49"/>
    </row>
    <row r="216" spans="2:8" x14ac:dyDescent="0.3">
      <c r="B216" s="54"/>
      <c r="C216" s="54"/>
      <c r="D216" s="53"/>
      <c r="E216" s="54"/>
      <c r="F216" s="53"/>
      <c r="G216" s="54"/>
      <c r="H216" s="49"/>
    </row>
    <row r="217" spans="2:8" x14ac:dyDescent="0.3">
      <c r="B217" s="54"/>
      <c r="C217" s="54"/>
      <c r="D217" s="53"/>
      <c r="E217" s="54"/>
      <c r="F217" s="53"/>
      <c r="G217" s="54"/>
      <c r="H217" s="49"/>
    </row>
    <row r="218" spans="2:8" x14ac:dyDescent="0.3">
      <c r="B218" s="54"/>
      <c r="C218" s="54"/>
      <c r="D218" s="53"/>
      <c r="E218" s="54"/>
      <c r="F218" s="53"/>
      <c r="G218" s="54"/>
      <c r="H218" s="49"/>
    </row>
    <row r="219" spans="2:8" x14ac:dyDescent="0.3">
      <c r="B219" s="54"/>
      <c r="C219" s="54"/>
      <c r="D219" s="53"/>
      <c r="E219" s="54"/>
      <c r="F219" s="53"/>
      <c r="G219" s="54"/>
      <c r="H219" s="49"/>
    </row>
    <row r="220" spans="2:8" x14ac:dyDescent="0.3">
      <c r="B220" s="54"/>
      <c r="C220" s="54"/>
      <c r="D220" s="53"/>
      <c r="E220" s="54"/>
      <c r="F220" s="53"/>
      <c r="G220" s="54"/>
      <c r="H220" s="49"/>
    </row>
    <row r="221" spans="2:8" x14ac:dyDescent="0.3">
      <c r="B221" s="54"/>
      <c r="C221" s="54"/>
      <c r="D221" s="53"/>
      <c r="E221" s="54"/>
      <c r="F221" s="53"/>
      <c r="G221" s="54"/>
      <c r="H221" s="49"/>
    </row>
    <row r="222" spans="2:8" x14ac:dyDescent="0.3">
      <c r="B222" s="54"/>
      <c r="C222" s="54"/>
      <c r="D222" s="53"/>
      <c r="E222" s="54"/>
      <c r="F222" s="53"/>
      <c r="G222" s="54"/>
      <c r="H222" s="49"/>
    </row>
    <row r="223" spans="2:8" x14ac:dyDescent="0.3">
      <c r="B223" s="54"/>
      <c r="C223" s="54"/>
      <c r="D223" s="53"/>
      <c r="E223" s="54"/>
      <c r="F223" s="53"/>
      <c r="G223" s="54"/>
      <c r="H223" s="49"/>
    </row>
    <row r="224" spans="2:8" x14ac:dyDescent="0.3">
      <c r="B224" s="54"/>
      <c r="C224" s="54"/>
      <c r="D224" s="53"/>
      <c r="E224" s="54"/>
      <c r="F224" s="53"/>
      <c r="G224" s="54"/>
      <c r="H224" s="49"/>
    </row>
    <row r="225" spans="2:8" x14ac:dyDescent="0.3">
      <c r="B225" s="54"/>
      <c r="C225" s="54"/>
      <c r="D225" s="53"/>
      <c r="E225" s="54"/>
      <c r="F225" s="53"/>
      <c r="G225" s="54"/>
      <c r="H225" s="49"/>
    </row>
    <row r="226" spans="2:8" x14ac:dyDescent="0.3">
      <c r="B226" s="54"/>
      <c r="C226" s="54"/>
      <c r="D226" s="53"/>
      <c r="E226" s="54"/>
      <c r="F226" s="53"/>
      <c r="G226" s="54"/>
      <c r="H226" s="49"/>
    </row>
    <row r="227" spans="2:8" x14ac:dyDescent="0.3">
      <c r="B227" s="54"/>
      <c r="C227" s="54"/>
      <c r="D227" s="53"/>
      <c r="E227" s="54"/>
      <c r="F227" s="53"/>
      <c r="G227" s="54"/>
      <c r="H227" s="49"/>
    </row>
    <row r="228" spans="2:8" x14ac:dyDescent="0.3">
      <c r="B228" s="54"/>
      <c r="C228" s="54"/>
      <c r="D228" s="53"/>
      <c r="E228" s="54"/>
      <c r="F228" s="53"/>
      <c r="G228" s="54"/>
      <c r="H228" s="49"/>
    </row>
  </sheetData>
  <mergeCells count="18">
    <mergeCell ref="A1:H1"/>
    <mergeCell ref="A14:A15"/>
    <mergeCell ref="A12:A13"/>
    <mergeCell ref="A3:H3"/>
    <mergeCell ref="B12:H13"/>
    <mergeCell ref="A10:B10"/>
    <mergeCell ref="B6:H6"/>
    <mergeCell ref="B7:H7"/>
    <mergeCell ref="B8:H8"/>
    <mergeCell ref="B14:H15"/>
    <mergeCell ref="A17:B23"/>
    <mergeCell ref="C17:G17"/>
    <mergeCell ref="C18:G18"/>
    <mergeCell ref="C19:G19"/>
    <mergeCell ref="C20:G20"/>
    <mergeCell ref="C21:G21"/>
    <mergeCell ref="C22:G22"/>
    <mergeCell ref="C23:G23"/>
  </mergeCells>
  <pageMargins left="0.62992125984251968" right="0.51181102362204722" top="0.98425196850393704" bottom="0.98425196850393704" header="0.51181102362204722" footer="0.51181102362204722"/>
  <pageSetup paperSize="9" fitToHeight="0" orientation="portrait" r:id="rId1"/>
  <headerFooter>
    <oddFooter>&amp;C&amp;P de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675"/>
  <sheetViews>
    <sheetView topLeftCell="A215" workbookViewId="0">
      <selection activeCell="B231" sqref="B231"/>
    </sheetView>
  </sheetViews>
  <sheetFormatPr defaultRowHeight="14.4" x14ac:dyDescent="0.3"/>
  <cols>
    <col min="1" max="1" width="10.6640625" style="2" customWidth="1"/>
    <col min="2" max="2" width="12.77734375" style="2" customWidth="1"/>
    <col min="3" max="3" width="12.5546875" bestFit="1" customWidth="1"/>
    <col min="4" max="4" width="56.88671875" customWidth="1"/>
    <col min="7" max="10" width="0" hidden="1" customWidth="1"/>
  </cols>
  <sheetData>
    <row r="1" spans="1:10" ht="29.4" thickBot="1" x14ac:dyDescent="0.35">
      <c r="A1" s="9" t="s">
        <v>10</v>
      </c>
      <c r="B1" s="10" t="s">
        <v>11</v>
      </c>
      <c r="D1" s="81" t="s">
        <v>35</v>
      </c>
    </row>
    <row r="2" spans="1:10" ht="15" thickTop="1" x14ac:dyDescent="0.3">
      <c r="A2" s="77" t="s">
        <v>49</v>
      </c>
      <c r="B2" s="71">
        <f t="shared" ref="B2:B65" si="0">J2</f>
        <v>2.895713677170515</v>
      </c>
      <c r="G2" s="77" t="s">
        <v>49</v>
      </c>
      <c r="H2">
        <v>0.76</v>
      </c>
      <c r="I2">
        <f>1+H2%</f>
        <v>1.0076000000000001</v>
      </c>
      <c r="J2">
        <f>PRODUCT($I2:I$224)</f>
        <v>2.895713677170515</v>
      </c>
    </row>
    <row r="3" spans="1:10" x14ac:dyDescent="0.3">
      <c r="A3" s="77" t="s">
        <v>50</v>
      </c>
      <c r="B3" s="71">
        <f t="shared" si="0"/>
        <v>2.8738722480850702</v>
      </c>
      <c r="G3" s="77" t="s">
        <v>50</v>
      </c>
      <c r="H3">
        <v>0.61</v>
      </c>
      <c r="I3">
        <f t="shared" ref="I3:I66" si="1">1+H3%</f>
        <v>1.0061</v>
      </c>
      <c r="J3">
        <f>PRODUCT($I3:I$224)</f>
        <v>2.8738722480850702</v>
      </c>
    </row>
    <row r="4" spans="1:10" x14ac:dyDescent="0.3">
      <c r="A4" s="77" t="s">
        <v>51</v>
      </c>
      <c r="B4" s="71">
        <f t="shared" si="0"/>
        <v>2.8564479157987015</v>
      </c>
      <c r="G4" s="77" t="s">
        <v>51</v>
      </c>
      <c r="H4">
        <v>0.47</v>
      </c>
      <c r="I4">
        <f t="shared" si="1"/>
        <v>1.0046999999999999</v>
      </c>
      <c r="J4">
        <f>PRODUCT($I4:I$224)</f>
        <v>2.8564479157987015</v>
      </c>
    </row>
    <row r="5" spans="1:10" x14ac:dyDescent="0.3">
      <c r="A5" s="77" t="s">
        <v>52</v>
      </c>
      <c r="B5" s="71">
        <f t="shared" si="0"/>
        <v>2.8430854143512456</v>
      </c>
      <c r="G5" s="77" t="s">
        <v>52</v>
      </c>
      <c r="H5">
        <v>0.37</v>
      </c>
      <c r="I5">
        <f t="shared" si="1"/>
        <v>1.0037</v>
      </c>
      <c r="J5">
        <f>PRODUCT($I5:I$224)</f>
        <v>2.8430854143512456</v>
      </c>
    </row>
    <row r="6" spans="1:10" x14ac:dyDescent="0.3">
      <c r="A6" s="77" t="s">
        <v>53</v>
      </c>
      <c r="B6" s="71">
        <f t="shared" si="0"/>
        <v>2.8326047766775404</v>
      </c>
      <c r="G6" s="77" t="s">
        <v>53</v>
      </c>
      <c r="H6">
        <v>0.51</v>
      </c>
      <c r="I6">
        <f t="shared" si="1"/>
        <v>1.0051000000000001</v>
      </c>
      <c r="J6">
        <f>PRODUCT($I6:I$224)</f>
        <v>2.8326047766775404</v>
      </c>
    </row>
    <row r="7" spans="1:10" x14ac:dyDescent="0.3">
      <c r="A7" s="77" t="s">
        <v>54</v>
      </c>
      <c r="B7" s="71">
        <f t="shared" si="0"/>
        <v>2.8182317945254609</v>
      </c>
      <c r="G7" s="77" t="s">
        <v>54</v>
      </c>
      <c r="H7">
        <v>0.71</v>
      </c>
      <c r="I7">
        <f t="shared" si="1"/>
        <v>1.0071000000000001</v>
      </c>
      <c r="J7">
        <f>PRODUCT($I7:I$224)</f>
        <v>2.8182317945254609</v>
      </c>
    </row>
    <row r="8" spans="1:10" x14ac:dyDescent="0.3">
      <c r="A8" s="77" t="s">
        <v>55</v>
      </c>
      <c r="B8" s="71">
        <f t="shared" si="0"/>
        <v>2.7983634142840441</v>
      </c>
      <c r="G8" s="77" t="s">
        <v>55</v>
      </c>
      <c r="H8">
        <v>0.91</v>
      </c>
      <c r="I8">
        <f t="shared" si="1"/>
        <v>1.0091000000000001</v>
      </c>
      <c r="J8">
        <f>PRODUCT($I8:I$224)</f>
        <v>2.7983634142840441</v>
      </c>
    </row>
    <row r="9" spans="1:10" x14ac:dyDescent="0.3">
      <c r="A9" s="77" t="s">
        <v>56</v>
      </c>
      <c r="B9" s="71">
        <f t="shared" si="0"/>
        <v>2.7731279499395933</v>
      </c>
      <c r="G9" s="77" t="s">
        <v>56</v>
      </c>
      <c r="H9">
        <v>0.69</v>
      </c>
      <c r="I9">
        <f t="shared" si="1"/>
        <v>1.0068999999999999</v>
      </c>
      <c r="J9">
        <f>PRODUCT($I9:I$224)</f>
        <v>2.7731279499395933</v>
      </c>
    </row>
    <row r="10" spans="1:10" x14ac:dyDescent="0.3">
      <c r="A10" s="77" t="s">
        <v>57</v>
      </c>
      <c r="B10" s="71">
        <f t="shared" si="0"/>
        <v>2.7541244909520248</v>
      </c>
      <c r="G10" s="77" t="s">
        <v>57</v>
      </c>
      <c r="H10">
        <v>0.33</v>
      </c>
      <c r="I10">
        <f t="shared" si="1"/>
        <v>1.0033000000000001</v>
      </c>
      <c r="J10">
        <f>PRODUCT($I10:I$224)</f>
        <v>2.7541244909520248</v>
      </c>
    </row>
    <row r="11" spans="1:10" x14ac:dyDescent="0.3">
      <c r="A11" s="77" t="s">
        <v>58</v>
      </c>
      <c r="B11" s="71">
        <f t="shared" si="0"/>
        <v>2.7450657738981623</v>
      </c>
      <c r="G11" s="77" t="s">
        <v>58</v>
      </c>
      <c r="H11">
        <v>0.44</v>
      </c>
      <c r="I11">
        <f t="shared" si="1"/>
        <v>1.0044</v>
      </c>
      <c r="J11">
        <f>PRODUCT($I11:I$224)</f>
        <v>2.7450657738981623</v>
      </c>
    </row>
    <row r="12" spans="1:10" x14ac:dyDescent="0.3">
      <c r="A12" s="77" t="s">
        <v>59</v>
      </c>
      <c r="B12" s="71">
        <f t="shared" si="0"/>
        <v>2.7330403961550798</v>
      </c>
      <c r="G12" s="77" t="s">
        <v>59</v>
      </c>
      <c r="H12">
        <v>0.69</v>
      </c>
      <c r="I12">
        <f t="shared" si="1"/>
        <v>1.0068999999999999</v>
      </c>
      <c r="J12">
        <f>PRODUCT($I12:I$224)</f>
        <v>2.7330403961550798</v>
      </c>
    </row>
    <row r="13" spans="1:10" x14ac:dyDescent="0.3">
      <c r="A13" s="77" t="s">
        <v>60</v>
      </c>
      <c r="B13" s="71">
        <f t="shared" si="0"/>
        <v>2.7143116457990635</v>
      </c>
      <c r="G13" s="77" t="s">
        <v>60</v>
      </c>
      <c r="H13">
        <v>0.86</v>
      </c>
      <c r="I13">
        <f t="shared" si="1"/>
        <v>1.0085999999999999</v>
      </c>
      <c r="J13">
        <f>PRODUCT($I13:I$224)</f>
        <v>2.7143116457990635</v>
      </c>
    </row>
    <row r="14" spans="1:10" x14ac:dyDescent="0.3">
      <c r="A14" s="77" t="s">
        <v>61</v>
      </c>
      <c r="B14" s="71">
        <f t="shared" si="0"/>
        <v>2.6911676044012176</v>
      </c>
      <c r="G14" s="77" t="s">
        <v>61</v>
      </c>
      <c r="H14">
        <v>0.57999999999999996</v>
      </c>
      <c r="I14">
        <f t="shared" si="1"/>
        <v>1.0058</v>
      </c>
      <c r="J14">
        <f>PRODUCT($I14:I$224)</f>
        <v>2.6911676044012176</v>
      </c>
    </row>
    <row r="15" spans="1:10" x14ac:dyDescent="0.3">
      <c r="A15" s="77" t="s">
        <v>62</v>
      </c>
      <c r="B15" s="71">
        <f t="shared" si="0"/>
        <v>2.6756488411227011</v>
      </c>
      <c r="G15" s="77" t="s">
        <v>62</v>
      </c>
      <c r="H15">
        <v>0.59</v>
      </c>
      <c r="I15">
        <f t="shared" si="1"/>
        <v>1.0059</v>
      </c>
      <c r="J15">
        <f>PRODUCT($I15:I$224)</f>
        <v>2.6756488411227011</v>
      </c>
    </row>
    <row r="16" spans="1:10" x14ac:dyDescent="0.3">
      <c r="A16" s="77" t="s">
        <v>63</v>
      </c>
      <c r="B16" s="71">
        <f t="shared" si="0"/>
        <v>2.6599551059973217</v>
      </c>
      <c r="G16" s="77" t="s">
        <v>63</v>
      </c>
      <c r="H16">
        <v>0.61</v>
      </c>
      <c r="I16">
        <f t="shared" si="1"/>
        <v>1.0061</v>
      </c>
      <c r="J16">
        <f>PRODUCT($I16:I$224)</f>
        <v>2.6599551059973217</v>
      </c>
    </row>
    <row r="17" spans="1:10" x14ac:dyDescent="0.3">
      <c r="A17" s="77" t="s">
        <v>64</v>
      </c>
      <c r="B17" s="71">
        <f t="shared" si="0"/>
        <v>2.6438277566815636</v>
      </c>
      <c r="G17" s="77" t="s">
        <v>64</v>
      </c>
      <c r="H17">
        <v>0.87</v>
      </c>
      <c r="I17">
        <f t="shared" si="1"/>
        <v>1.0086999999999999</v>
      </c>
      <c r="J17">
        <f>PRODUCT($I17:I$224)</f>
        <v>2.6438277566815636</v>
      </c>
    </row>
    <row r="18" spans="1:10" x14ac:dyDescent="0.3">
      <c r="A18" s="77" t="s">
        <v>65</v>
      </c>
      <c r="B18" s="71">
        <f t="shared" si="0"/>
        <v>2.6210248405686132</v>
      </c>
      <c r="G18" s="77" t="s">
        <v>65</v>
      </c>
      <c r="H18">
        <v>0.49</v>
      </c>
      <c r="I18">
        <f t="shared" si="1"/>
        <v>1.0048999999999999</v>
      </c>
      <c r="J18">
        <f>PRODUCT($I18:I$224)</f>
        <v>2.6210248405686132</v>
      </c>
    </row>
    <row r="19" spans="1:10" x14ac:dyDescent="0.3">
      <c r="A19" s="77" t="s">
        <v>66</v>
      </c>
      <c r="B19" s="71">
        <f t="shared" si="0"/>
        <v>2.6082444427988971</v>
      </c>
      <c r="G19" s="77" t="s">
        <v>66</v>
      </c>
      <c r="H19">
        <v>-0.02</v>
      </c>
      <c r="I19">
        <f t="shared" si="1"/>
        <v>0.99980000000000002</v>
      </c>
      <c r="J19">
        <f>PRODUCT($I19:I$224)</f>
        <v>2.6082444427988971</v>
      </c>
    </row>
    <row r="20" spans="1:10" x14ac:dyDescent="0.3">
      <c r="A20" s="77" t="s">
        <v>67</v>
      </c>
      <c r="B20" s="71">
        <f t="shared" si="0"/>
        <v>2.608766196038109</v>
      </c>
      <c r="G20" s="77" t="s">
        <v>67</v>
      </c>
      <c r="H20">
        <v>0.25</v>
      </c>
      <c r="I20">
        <f t="shared" si="1"/>
        <v>1.0024999999999999</v>
      </c>
      <c r="J20">
        <f>PRODUCT($I20:I$224)</f>
        <v>2.608766196038109</v>
      </c>
    </row>
    <row r="21" spans="1:10" x14ac:dyDescent="0.3">
      <c r="A21" s="77" t="s">
        <v>68</v>
      </c>
      <c r="B21" s="71">
        <f t="shared" si="0"/>
        <v>2.6022605446764175</v>
      </c>
      <c r="G21" s="77" t="s">
        <v>68</v>
      </c>
      <c r="H21">
        <v>0.17</v>
      </c>
      <c r="I21">
        <f t="shared" si="1"/>
        <v>1.0017</v>
      </c>
      <c r="J21">
        <f>PRODUCT($I21:I$224)</f>
        <v>2.6022605446764175</v>
      </c>
    </row>
    <row r="22" spans="1:10" x14ac:dyDescent="0.3">
      <c r="A22" s="77" t="s">
        <v>69</v>
      </c>
      <c r="B22" s="71">
        <f t="shared" si="0"/>
        <v>2.5978442095202281</v>
      </c>
      <c r="G22" s="77" t="s">
        <v>69</v>
      </c>
      <c r="H22">
        <v>0.35</v>
      </c>
      <c r="I22">
        <f t="shared" si="1"/>
        <v>1.0035000000000001</v>
      </c>
      <c r="J22">
        <f>PRODUCT($I22:I$224)</f>
        <v>2.5978442095202281</v>
      </c>
    </row>
    <row r="23" spans="1:10" x14ac:dyDescent="0.3">
      <c r="A23" s="77" t="s">
        <v>70</v>
      </c>
      <c r="B23" s="71">
        <f t="shared" si="0"/>
        <v>2.588783467384391</v>
      </c>
      <c r="G23" s="77" t="s">
        <v>70</v>
      </c>
      <c r="H23">
        <v>0.75</v>
      </c>
      <c r="I23">
        <f t="shared" si="1"/>
        <v>1.0075000000000001</v>
      </c>
      <c r="J23">
        <f>PRODUCT($I23:I$224)</f>
        <v>2.588783467384391</v>
      </c>
    </row>
    <row r="24" spans="1:10" x14ac:dyDescent="0.3">
      <c r="A24" s="77" t="s">
        <v>71</v>
      </c>
      <c r="B24" s="71">
        <f t="shared" si="0"/>
        <v>2.5695121264361167</v>
      </c>
      <c r="G24" s="77" t="s">
        <v>71</v>
      </c>
      <c r="H24">
        <v>0.55000000000000004</v>
      </c>
      <c r="I24">
        <f t="shared" si="1"/>
        <v>1.0055000000000001</v>
      </c>
      <c r="J24">
        <f>PRODUCT($I24:I$224)</f>
        <v>2.5695121264361167</v>
      </c>
    </row>
    <row r="25" spans="1:10" x14ac:dyDescent="0.3">
      <c r="A25" s="77" t="s">
        <v>72</v>
      </c>
      <c r="B25" s="71">
        <f t="shared" si="0"/>
        <v>2.555457112318364</v>
      </c>
      <c r="G25" s="77" t="s">
        <v>72</v>
      </c>
      <c r="H25">
        <v>0.36</v>
      </c>
      <c r="I25">
        <f t="shared" si="1"/>
        <v>1.0036</v>
      </c>
      <c r="J25">
        <f>PRODUCT($I25:I$224)</f>
        <v>2.555457112318364</v>
      </c>
    </row>
    <row r="26" spans="1:10" x14ac:dyDescent="0.3">
      <c r="A26" s="77" t="s">
        <v>73</v>
      </c>
      <c r="B26" s="71">
        <f t="shared" si="0"/>
        <v>2.5462904666384674</v>
      </c>
      <c r="G26" s="77" t="s">
        <v>73</v>
      </c>
      <c r="H26">
        <v>0.59</v>
      </c>
      <c r="I26">
        <f t="shared" si="1"/>
        <v>1.0059</v>
      </c>
      <c r="J26">
        <f>PRODUCT($I26:I$224)</f>
        <v>2.5462904666384674</v>
      </c>
    </row>
    <row r="27" spans="1:10" x14ac:dyDescent="0.3">
      <c r="A27" s="77" t="s">
        <v>74</v>
      </c>
      <c r="B27" s="71">
        <f t="shared" si="0"/>
        <v>2.5313554693691862</v>
      </c>
      <c r="G27" s="77" t="s">
        <v>74</v>
      </c>
      <c r="H27">
        <v>0.41</v>
      </c>
      <c r="I27">
        <f t="shared" si="1"/>
        <v>1.0041</v>
      </c>
      <c r="J27">
        <f>PRODUCT($I27:I$224)</f>
        <v>2.5313554693691862</v>
      </c>
    </row>
    <row r="28" spans="1:10" x14ac:dyDescent="0.3">
      <c r="A28" s="77" t="s">
        <v>75</v>
      </c>
      <c r="B28" s="71">
        <f t="shared" si="0"/>
        <v>2.5210192902790403</v>
      </c>
      <c r="G28" s="77" t="s">
        <v>75</v>
      </c>
      <c r="H28">
        <v>0.43</v>
      </c>
      <c r="I28">
        <f t="shared" si="1"/>
        <v>1.0043</v>
      </c>
      <c r="J28">
        <f>PRODUCT($I28:I$224)</f>
        <v>2.5210192902790403</v>
      </c>
    </row>
    <row r="29" spans="1:10" x14ac:dyDescent="0.3">
      <c r="A29" s="77" t="s">
        <v>76</v>
      </c>
      <c r="B29" s="71">
        <f t="shared" si="0"/>
        <v>2.5102253213970358</v>
      </c>
      <c r="G29" s="77" t="s">
        <v>76</v>
      </c>
      <c r="H29">
        <v>0.21</v>
      </c>
      <c r="I29">
        <f t="shared" si="1"/>
        <v>1.0021</v>
      </c>
      <c r="J29">
        <f>PRODUCT($I29:I$224)</f>
        <v>2.5102253213970358</v>
      </c>
    </row>
    <row r="30" spans="1:10" x14ac:dyDescent="0.3">
      <c r="A30" s="77" t="s">
        <v>77</v>
      </c>
      <c r="B30" s="71">
        <f t="shared" si="0"/>
        <v>2.5049648951172903</v>
      </c>
      <c r="G30" s="77" t="s">
        <v>77</v>
      </c>
      <c r="H30">
        <v>0.1</v>
      </c>
      <c r="I30">
        <f t="shared" si="1"/>
        <v>1.0009999999999999</v>
      </c>
      <c r="J30">
        <f>PRODUCT($I30:I$224)</f>
        <v>2.5049648951172903</v>
      </c>
    </row>
    <row r="31" spans="1:10" x14ac:dyDescent="0.3">
      <c r="A31" s="77" t="s">
        <v>78</v>
      </c>
      <c r="B31" s="71">
        <f t="shared" si="0"/>
        <v>2.5024624326846041</v>
      </c>
      <c r="G31" s="77" t="s">
        <v>78</v>
      </c>
      <c r="H31">
        <v>-0.21</v>
      </c>
      <c r="I31">
        <f t="shared" si="1"/>
        <v>0.99790000000000001</v>
      </c>
      <c r="J31">
        <f>PRODUCT($I31:I$224)</f>
        <v>2.5024624326846041</v>
      </c>
    </row>
    <row r="32" spans="1:10" x14ac:dyDescent="0.3">
      <c r="A32" s="77" t="s">
        <v>79</v>
      </c>
      <c r="B32" s="71">
        <f t="shared" si="0"/>
        <v>2.5077286628766511</v>
      </c>
      <c r="G32" s="77" t="s">
        <v>79</v>
      </c>
      <c r="H32">
        <v>0.19</v>
      </c>
      <c r="I32">
        <f t="shared" si="1"/>
        <v>1.0019</v>
      </c>
      <c r="J32">
        <f>PRODUCT($I32:I$224)</f>
        <v>2.5077286628766511</v>
      </c>
    </row>
    <row r="33" spans="1:10" x14ac:dyDescent="0.3">
      <c r="A33" s="77" t="s">
        <v>80</v>
      </c>
      <c r="B33" s="71">
        <f t="shared" si="0"/>
        <v>2.5029730141497653</v>
      </c>
      <c r="G33" s="77" t="s">
        <v>80</v>
      </c>
      <c r="H33">
        <v>0.05</v>
      </c>
      <c r="I33">
        <f t="shared" si="1"/>
        <v>1.0004999999999999</v>
      </c>
      <c r="J33">
        <f>PRODUCT($I33:I$224)</f>
        <v>2.5029730141497653</v>
      </c>
    </row>
    <row r="34" spans="1:10" x14ac:dyDescent="0.3">
      <c r="A34" s="77" t="s">
        <v>81</v>
      </c>
      <c r="B34" s="71">
        <f t="shared" si="0"/>
        <v>2.501722153073227</v>
      </c>
      <c r="G34" s="77" t="s">
        <v>81</v>
      </c>
      <c r="H34">
        <v>0.21</v>
      </c>
      <c r="I34">
        <f t="shared" si="1"/>
        <v>1.0021</v>
      </c>
      <c r="J34">
        <f>PRODUCT($I34:I$224)</f>
        <v>2.501722153073227</v>
      </c>
    </row>
    <row r="35" spans="1:10" x14ac:dyDescent="0.3">
      <c r="A35" s="77" t="s">
        <v>82</v>
      </c>
      <c r="B35" s="71">
        <f t="shared" si="0"/>
        <v>2.4964795460265727</v>
      </c>
      <c r="G35" s="77" t="s">
        <v>82</v>
      </c>
      <c r="H35">
        <v>0.33</v>
      </c>
      <c r="I35">
        <f t="shared" si="1"/>
        <v>1.0033000000000001</v>
      </c>
      <c r="J35">
        <f>PRODUCT($I35:I$224)</f>
        <v>2.4964795460265727</v>
      </c>
    </row>
    <row r="36" spans="1:10" x14ac:dyDescent="0.3">
      <c r="A36" s="77" t="s">
        <v>83</v>
      </c>
      <c r="B36" s="71">
        <f t="shared" si="0"/>
        <v>2.48826826076604</v>
      </c>
      <c r="G36" s="77" t="s">
        <v>83</v>
      </c>
      <c r="H36">
        <v>0.31</v>
      </c>
      <c r="I36">
        <f t="shared" si="1"/>
        <v>1.0031000000000001</v>
      </c>
      <c r="J36">
        <f>PRODUCT($I36:I$224)</f>
        <v>2.48826826076604</v>
      </c>
    </row>
    <row r="37" spans="1:10" x14ac:dyDescent="0.3">
      <c r="A37" s="77" t="s">
        <v>84</v>
      </c>
      <c r="B37" s="71">
        <f t="shared" si="0"/>
        <v>2.4805784675167408</v>
      </c>
      <c r="G37" s="77" t="s">
        <v>84</v>
      </c>
      <c r="H37">
        <v>0.48</v>
      </c>
      <c r="I37">
        <f t="shared" si="1"/>
        <v>1.0047999999999999</v>
      </c>
      <c r="J37">
        <f>PRODUCT($I37:I$224)</f>
        <v>2.4805784675167408</v>
      </c>
    </row>
    <row r="38" spans="1:10" x14ac:dyDescent="0.3">
      <c r="A38" s="77" t="s">
        <v>85</v>
      </c>
      <c r="B38" s="71">
        <f t="shared" si="0"/>
        <v>2.4687285703789192</v>
      </c>
      <c r="G38" s="77" t="s">
        <v>85</v>
      </c>
      <c r="H38">
        <v>0.44</v>
      </c>
      <c r="I38">
        <f t="shared" si="1"/>
        <v>1.0044</v>
      </c>
      <c r="J38">
        <f>PRODUCT($I38:I$224)</f>
        <v>2.4687285703789192</v>
      </c>
    </row>
    <row r="39" spans="1:10" x14ac:dyDescent="0.3">
      <c r="A39" s="77" t="s">
        <v>86</v>
      </c>
      <c r="B39" s="71">
        <f t="shared" si="0"/>
        <v>2.4579137498794537</v>
      </c>
      <c r="G39" s="77" t="s">
        <v>86</v>
      </c>
      <c r="H39">
        <v>0.44</v>
      </c>
      <c r="I39">
        <f t="shared" si="1"/>
        <v>1.0044</v>
      </c>
      <c r="J39">
        <f>PRODUCT($I39:I$224)</f>
        <v>2.4579137498794537</v>
      </c>
    </row>
    <row r="40" spans="1:10" x14ac:dyDescent="0.3">
      <c r="A40" s="77" t="s">
        <v>87</v>
      </c>
      <c r="B40" s="71">
        <f t="shared" si="0"/>
        <v>2.4471463061324688</v>
      </c>
      <c r="G40" s="77" t="s">
        <v>87</v>
      </c>
      <c r="H40">
        <v>0.37</v>
      </c>
      <c r="I40">
        <f t="shared" si="1"/>
        <v>1.0037</v>
      </c>
      <c r="J40">
        <f>PRODUCT($I40:I$224)</f>
        <v>2.4471463061324688</v>
      </c>
    </row>
    <row r="41" spans="1:10" x14ac:dyDescent="0.3">
      <c r="A41" s="77" t="s">
        <v>88</v>
      </c>
      <c r="B41" s="71">
        <f t="shared" si="0"/>
        <v>2.4381252427343512</v>
      </c>
      <c r="G41" s="77" t="s">
        <v>88</v>
      </c>
      <c r="H41">
        <v>0.25</v>
      </c>
      <c r="I41">
        <f t="shared" si="1"/>
        <v>1.0024999999999999</v>
      </c>
      <c r="J41">
        <f>PRODUCT($I41:I$224)</f>
        <v>2.4381252427343512</v>
      </c>
    </row>
    <row r="42" spans="1:10" x14ac:dyDescent="0.3">
      <c r="A42" s="77" t="s">
        <v>89</v>
      </c>
      <c r="B42" s="71">
        <f t="shared" si="0"/>
        <v>2.4320451299095791</v>
      </c>
      <c r="G42" s="77" t="s">
        <v>89</v>
      </c>
      <c r="H42">
        <v>0.28000000000000003</v>
      </c>
      <c r="I42">
        <f t="shared" si="1"/>
        <v>1.0027999999999999</v>
      </c>
      <c r="J42">
        <f>PRODUCT($I42:I$224)</f>
        <v>2.4320451299095791</v>
      </c>
    </row>
    <row r="43" spans="1:10" x14ac:dyDescent="0.3">
      <c r="A43" s="77" t="s">
        <v>90</v>
      </c>
      <c r="B43" s="71">
        <f t="shared" si="0"/>
        <v>2.4252544175404673</v>
      </c>
      <c r="G43" s="77" t="s">
        <v>90</v>
      </c>
      <c r="H43">
        <v>0.28000000000000003</v>
      </c>
      <c r="I43">
        <f t="shared" si="1"/>
        <v>1.0027999999999999</v>
      </c>
      <c r="J43">
        <f>PRODUCT($I43:I$224)</f>
        <v>2.4252544175404673</v>
      </c>
    </row>
    <row r="44" spans="1:10" x14ac:dyDescent="0.3">
      <c r="A44" s="77" t="s">
        <v>91</v>
      </c>
      <c r="B44" s="71">
        <f t="shared" si="0"/>
        <v>2.4184826660754544</v>
      </c>
      <c r="G44" s="77" t="s">
        <v>91</v>
      </c>
      <c r="H44">
        <v>0.24</v>
      </c>
      <c r="I44">
        <f t="shared" si="1"/>
        <v>1.0024</v>
      </c>
      <c r="J44">
        <f>PRODUCT($I44:I$224)</f>
        <v>2.4184826660754544</v>
      </c>
    </row>
    <row r="45" spans="1:10" x14ac:dyDescent="0.3">
      <c r="A45" s="77" t="s">
        <v>92</v>
      </c>
      <c r="B45" s="71">
        <f t="shared" si="0"/>
        <v>2.4126922047839745</v>
      </c>
      <c r="G45" s="77" t="s">
        <v>92</v>
      </c>
      <c r="H45">
        <v>0.47</v>
      </c>
      <c r="I45">
        <f t="shared" si="1"/>
        <v>1.0046999999999999</v>
      </c>
      <c r="J45">
        <f>PRODUCT($I45:I$224)</f>
        <v>2.4126922047839745</v>
      </c>
    </row>
    <row r="46" spans="1:10" x14ac:dyDescent="0.3">
      <c r="A46" s="77" t="s">
        <v>93</v>
      </c>
      <c r="B46" s="71">
        <f t="shared" si="0"/>
        <v>2.4014055984711589</v>
      </c>
      <c r="G46" s="77" t="s">
        <v>93</v>
      </c>
      <c r="H46">
        <v>0.18</v>
      </c>
      <c r="I46">
        <f t="shared" si="1"/>
        <v>1.0018</v>
      </c>
      <c r="J46">
        <f>PRODUCT($I46:I$224)</f>
        <v>2.4014055984711589</v>
      </c>
    </row>
    <row r="47" spans="1:10" x14ac:dyDescent="0.3">
      <c r="A47" s="77" t="s">
        <v>94</v>
      </c>
      <c r="B47" s="71">
        <f t="shared" si="0"/>
        <v>2.3970908349682158</v>
      </c>
      <c r="G47" s="77" t="s">
        <v>94</v>
      </c>
      <c r="H47">
        <v>0.3</v>
      </c>
      <c r="I47">
        <f t="shared" si="1"/>
        <v>1.0029999999999999</v>
      </c>
      <c r="J47">
        <f>PRODUCT($I47:I$224)</f>
        <v>2.3970908349682158</v>
      </c>
    </row>
    <row r="48" spans="1:10" x14ac:dyDescent="0.3">
      <c r="A48" s="77" t="s">
        <v>95</v>
      </c>
      <c r="B48" s="71">
        <f t="shared" si="0"/>
        <v>2.3899210717529553</v>
      </c>
      <c r="G48" s="77" t="s">
        <v>95</v>
      </c>
      <c r="H48">
        <v>0.38</v>
      </c>
      <c r="I48">
        <f t="shared" si="1"/>
        <v>1.0038</v>
      </c>
      <c r="J48">
        <f>PRODUCT($I48:I$224)</f>
        <v>2.3899210717529553</v>
      </c>
    </row>
    <row r="49" spans="1:10" x14ac:dyDescent="0.3">
      <c r="A49" s="77" t="s">
        <v>96</v>
      </c>
      <c r="B49" s="71">
        <f t="shared" si="0"/>
        <v>2.3808737514972687</v>
      </c>
      <c r="G49" s="77" t="s">
        <v>96</v>
      </c>
      <c r="H49">
        <v>0.74</v>
      </c>
      <c r="I49">
        <f t="shared" si="1"/>
        <v>1.0074000000000001</v>
      </c>
      <c r="J49">
        <f>PRODUCT($I49:I$224)</f>
        <v>2.3808737514972687</v>
      </c>
    </row>
    <row r="50" spans="1:10" x14ac:dyDescent="0.3">
      <c r="A50" s="77" t="s">
        <v>97</v>
      </c>
      <c r="B50" s="71">
        <f t="shared" si="0"/>
        <v>2.363384704682614</v>
      </c>
      <c r="G50" s="77" t="s">
        <v>97</v>
      </c>
      <c r="H50">
        <v>0.54</v>
      </c>
      <c r="I50">
        <f t="shared" si="1"/>
        <v>1.0054000000000001</v>
      </c>
      <c r="J50">
        <f>PRODUCT($I50:I$224)</f>
        <v>2.363384704682614</v>
      </c>
    </row>
    <row r="51" spans="1:10" x14ac:dyDescent="0.3">
      <c r="A51" s="77" t="s">
        <v>98</v>
      </c>
      <c r="B51" s="71">
        <f t="shared" si="0"/>
        <v>2.3506909734261168</v>
      </c>
      <c r="G51" s="77" t="s">
        <v>98</v>
      </c>
      <c r="H51">
        <v>0.49</v>
      </c>
      <c r="I51">
        <f t="shared" si="1"/>
        <v>1.0048999999999999</v>
      </c>
      <c r="J51">
        <f>PRODUCT($I51:I$224)</f>
        <v>2.3506909734261168</v>
      </c>
    </row>
    <row r="52" spans="1:10" x14ac:dyDescent="0.3">
      <c r="A52" s="77" t="s">
        <v>99</v>
      </c>
      <c r="B52" s="71">
        <f t="shared" si="0"/>
        <v>2.3392287525386726</v>
      </c>
      <c r="G52" s="77" t="s">
        <v>99</v>
      </c>
      <c r="H52">
        <v>0.48</v>
      </c>
      <c r="I52">
        <f t="shared" si="1"/>
        <v>1.0047999999999999</v>
      </c>
      <c r="J52">
        <f>PRODUCT($I52:I$224)</f>
        <v>2.3392287525386726</v>
      </c>
    </row>
    <row r="53" spans="1:10" x14ac:dyDescent="0.3">
      <c r="A53" s="77" t="s">
        <v>100</v>
      </c>
      <c r="B53" s="71">
        <f t="shared" si="0"/>
        <v>2.3280540928927884</v>
      </c>
      <c r="G53" s="77" t="s">
        <v>100</v>
      </c>
      <c r="H53">
        <v>0.55000000000000004</v>
      </c>
      <c r="I53">
        <f t="shared" si="1"/>
        <v>1.0055000000000001</v>
      </c>
      <c r="J53">
        <f>PRODUCT($I53:I$224)</f>
        <v>2.3280540928927884</v>
      </c>
    </row>
    <row r="54" spans="1:10" x14ac:dyDescent="0.3">
      <c r="A54" s="77" t="s">
        <v>101</v>
      </c>
      <c r="B54" s="71">
        <f t="shared" si="0"/>
        <v>2.3153198338068548</v>
      </c>
      <c r="G54" s="77" t="s">
        <v>101</v>
      </c>
      <c r="H54">
        <v>0.79</v>
      </c>
      <c r="I54">
        <f t="shared" si="1"/>
        <v>1.0079</v>
      </c>
      <c r="J54">
        <f>PRODUCT($I54:I$224)</f>
        <v>2.3153198338068548</v>
      </c>
    </row>
    <row r="55" spans="1:10" x14ac:dyDescent="0.3">
      <c r="A55" s="77" t="s">
        <v>102</v>
      </c>
      <c r="B55" s="71">
        <f t="shared" si="0"/>
        <v>2.2971721736351363</v>
      </c>
      <c r="G55" s="77" t="s">
        <v>102</v>
      </c>
      <c r="H55">
        <v>0.74</v>
      </c>
      <c r="I55">
        <f t="shared" si="1"/>
        <v>1.0074000000000001</v>
      </c>
      <c r="J55">
        <f>PRODUCT($I55:I$224)</f>
        <v>2.2971721736351363</v>
      </c>
    </row>
    <row r="56" spans="1:10" x14ac:dyDescent="0.3">
      <c r="A56" s="77" t="s">
        <v>103</v>
      </c>
      <c r="B56" s="71">
        <f t="shared" si="0"/>
        <v>2.2802979686669977</v>
      </c>
      <c r="G56" s="77" t="s">
        <v>103</v>
      </c>
      <c r="H56">
        <v>0.53</v>
      </c>
      <c r="I56">
        <f t="shared" si="1"/>
        <v>1.0053000000000001</v>
      </c>
      <c r="J56">
        <f>PRODUCT($I56:I$224)</f>
        <v>2.2802979686669977</v>
      </c>
    </row>
    <row r="57" spans="1:10" x14ac:dyDescent="0.3">
      <c r="A57" s="77" t="s">
        <v>104</v>
      </c>
      <c r="B57" s="71">
        <f t="shared" si="0"/>
        <v>2.2682761053088605</v>
      </c>
      <c r="G57" s="77" t="s">
        <v>104</v>
      </c>
      <c r="H57">
        <v>0.28000000000000003</v>
      </c>
      <c r="I57">
        <f t="shared" si="1"/>
        <v>1.0027999999999999</v>
      </c>
      <c r="J57">
        <f>PRODUCT($I57:I$224)</f>
        <v>2.2682761053088605</v>
      </c>
    </row>
    <row r="58" spans="1:10" x14ac:dyDescent="0.3">
      <c r="A58" s="77" t="s">
        <v>105</v>
      </c>
      <c r="B58" s="71">
        <f t="shared" si="0"/>
        <v>2.2619426658444963</v>
      </c>
      <c r="G58" s="77" t="s">
        <v>105</v>
      </c>
      <c r="H58">
        <v>0.26</v>
      </c>
      <c r="I58">
        <f t="shared" si="1"/>
        <v>1.0025999999999999</v>
      </c>
      <c r="J58">
        <f>PRODUCT($I58:I$224)</f>
        <v>2.2619426658444963</v>
      </c>
    </row>
    <row r="59" spans="1:10" x14ac:dyDescent="0.3">
      <c r="A59" s="77" t="s">
        <v>106</v>
      </c>
      <c r="B59" s="71">
        <f t="shared" si="0"/>
        <v>2.2560768659929145</v>
      </c>
      <c r="G59" s="77" t="s">
        <v>106</v>
      </c>
      <c r="H59">
        <v>0.45</v>
      </c>
      <c r="I59">
        <f t="shared" si="1"/>
        <v>1.0044999999999999</v>
      </c>
      <c r="J59">
        <f>PRODUCT($I59:I$224)</f>
        <v>2.2560768659929145</v>
      </c>
    </row>
    <row r="60" spans="1:10" x14ac:dyDescent="0.3">
      <c r="A60" s="77" t="s">
        <v>107</v>
      </c>
      <c r="B60" s="71">
        <f t="shared" si="0"/>
        <v>2.2459700009884696</v>
      </c>
      <c r="G60" s="77" t="s">
        <v>107</v>
      </c>
      <c r="H60">
        <v>0.36</v>
      </c>
      <c r="I60">
        <f t="shared" si="1"/>
        <v>1.0036</v>
      </c>
      <c r="J60">
        <f>PRODUCT($I60:I$224)</f>
        <v>2.2459700009884696</v>
      </c>
    </row>
    <row r="61" spans="1:10" x14ac:dyDescent="0.3">
      <c r="A61" s="77" t="s">
        <v>108</v>
      </c>
      <c r="B61" s="71">
        <f t="shared" si="0"/>
        <v>2.2379135123440301</v>
      </c>
      <c r="G61" s="77" t="s">
        <v>108</v>
      </c>
      <c r="H61">
        <v>0.28000000000000003</v>
      </c>
      <c r="I61">
        <f t="shared" si="1"/>
        <v>1.0027999999999999</v>
      </c>
      <c r="J61">
        <f>PRODUCT($I61:I$224)</f>
        <v>2.2379135123440301</v>
      </c>
    </row>
    <row r="62" spans="1:10" x14ac:dyDescent="0.3">
      <c r="A62" s="77" t="s">
        <v>109</v>
      </c>
      <c r="B62" s="71">
        <f t="shared" si="0"/>
        <v>2.2316648507618932</v>
      </c>
      <c r="G62" s="77" t="s">
        <v>109</v>
      </c>
      <c r="H62">
        <v>0.48</v>
      </c>
      <c r="I62">
        <f t="shared" si="1"/>
        <v>1.0047999999999999</v>
      </c>
      <c r="J62">
        <f>PRODUCT($I62:I$224)</f>
        <v>2.2316648507618932</v>
      </c>
    </row>
    <row r="63" spans="1:10" x14ac:dyDescent="0.3">
      <c r="A63" s="77" t="s">
        <v>110</v>
      </c>
      <c r="B63" s="71">
        <f t="shared" si="0"/>
        <v>2.2210040314111219</v>
      </c>
      <c r="G63" s="77" t="s">
        <v>110</v>
      </c>
      <c r="H63">
        <v>0.55000000000000004</v>
      </c>
      <c r="I63">
        <f t="shared" si="1"/>
        <v>1.0055000000000001</v>
      </c>
      <c r="J63">
        <f>PRODUCT($I63:I$224)</f>
        <v>2.2210040314111219</v>
      </c>
    </row>
    <row r="64" spans="1:10" x14ac:dyDescent="0.3">
      <c r="A64" s="77" t="s">
        <v>111</v>
      </c>
      <c r="B64" s="71">
        <f t="shared" si="0"/>
        <v>2.2088553271120079</v>
      </c>
      <c r="G64" s="77" t="s">
        <v>111</v>
      </c>
      <c r="H64">
        <v>0.2</v>
      </c>
      <c r="I64">
        <f t="shared" si="1"/>
        <v>1.002</v>
      </c>
      <c r="J64">
        <f>PRODUCT($I64:I$224)</f>
        <v>2.2088553271120079</v>
      </c>
    </row>
    <row r="65" spans="1:10" x14ac:dyDescent="0.3">
      <c r="A65" s="77" t="s">
        <v>112</v>
      </c>
      <c r="B65" s="71">
        <f t="shared" si="0"/>
        <v>2.2044464342435193</v>
      </c>
      <c r="G65" s="77" t="s">
        <v>112</v>
      </c>
      <c r="H65">
        <v>0.48</v>
      </c>
      <c r="I65">
        <f t="shared" si="1"/>
        <v>1.0047999999999999</v>
      </c>
      <c r="J65">
        <f>PRODUCT($I65:I$224)</f>
        <v>2.2044464342435193</v>
      </c>
    </row>
    <row r="66" spans="1:10" x14ac:dyDescent="0.3">
      <c r="A66" s="77" t="s">
        <v>113</v>
      </c>
      <c r="B66" s="71">
        <f t="shared" ref="B66:B129" si="2">J66</f>
        <v>2.1939156391754757</v>
      </c>
      <c r="G66" s="77" t="s">
        <v>113</v>
      </c>
      <c r="H66">
        <v>0.47</v>
      </c>
      <c r="I66">
        <f t="shared" si="1"/>
        <v>1.0046999999999999</v>
      </c>
      <c r="J66">
        <f>PRODUCT($I66:I$224)</f>
        <v>2.1939156391754757</v>
      </c>
    </row>
    <row r="67" spans="1:10" x14ac:dyDescent="0.3">
      <c r="A67" s="77" t="s">
        <v>114</v>
      </c>
      <c r="B67" s="71">
        <f t="shared" si="2"/>
        <v>2.1836524725544719</v>
      </c>
      <c r="G67" s="77" t="s">
        <v>114</v>
      </c>
      <c r="H67">
        <v>0.36</v>
      </c>
      <c r="I67">
        <f t="shared" ref="I67:I130" si="3">1+H67%</f>
        <v>1.0036</v>
      </c>
      <c r="J67">
        <f>PRODUCT($I67:I$224)</f>
        <v>2.1836524725544719</v>
      </c>
    </row>
    <row r="68" spans="1:10" x14ac:dyDescent="0.3">
      <c r="A68" s="77" t="s">
        <v>115</v>
      </c>
      <c r="B68" s="71">
        <f t="shared" si="2"/>
        <v>2.1758195222742853</v>
      </c>
      <c r="G68" s="77" t="s">
        <v>115</v>
      </c>
      <c r="H68">
        <v>0.24</v>
      </c>
      <c r="I68">
        <f t="shared" si="3"/>
        <v>1.0024</v>
      </c>
      <c r="J68">
        <f>PRODUCT($I68:I$224)</f>
        <v>2.1758195222742853</v>
      </c>
    </row>
    <row r="69" spans="1:10" x14ac:dyDescent="0.3">
      <c r="A69" s="77" t="s">
        <v>116</v>
      </c>
      <c r="B69" s="71">
        <f t="shared" si="2"/>
        <v>2.1706100581347614</v>
      </c>
      <c r="G69" s="77" t="s">
        <v>116</v>
      </c>
      <c r="H69">
        <v>0.15</v>
      </c>
      <c r="I69">
        <f t="shared" si="3"/>
        <v>1.0015000000000001</v>
      </c>
      <c r="J69">
        <f>PRODUCT($I69:I$224)</f>
        <v>2.1706100581347614</v>
      </c>
    </row>
    <row r="70" spans="1:10" x14ac:dyDescent="0.3">
      <c r="A70" s="77" t="s">
        <v>117</v>
      </c>
      <c r="B70" s="71">
        <f t="shared" si="2"/>
        <v>2.1673590196053518</v>
      </c>
      <c r="G70" s="77" t="s">
        <v>117</v>
      </c>
      <c r="H70">
        <v>0.24</v>
      </c>
      <c r="I70">
        <f t="shared" si="3"/>
        <v>1.0024</v>
      </c>
      <c r="J70">
        <f>PRODUCT($I70:I$224)</f>
        <v>2.1673590196053518</v>
      </c>
    </row>
    <row r="71" spans="1:10" x14ac:dyDescent="0.3">
      <c r="A71" s="77" t="s">
        <v>118</v>
      </c>
      <c r="B71" s="71">
        <f t="shared" si="2"/>
        <v>2.1621698120564168</v>
      </c>
      <c r="G71" s="77" t="s">
        <v>118</v>
      </c>
      <c r="H71">
        <v>0.28000000000000003</v>
      </c>
      <c r="I71">
        <f t="shared" si="3"/>
        <v>1.0027999999999999</v>
      </c>
      <c r="J71">
        <f>PRODUCT($I71:I$224)</f>
        <v>2.1621698120564168</v>
      </c>
    </row>
    <row r="72" spans="1:10" x14ac:dyDescent="0.3">
      <c r="A72" s="77" t="s">
        <v>119</v>
      </c>
      <c r="B72" s="71">
        <f t="shared" si="2"/>
        <v>2.1561326406625607</v>
      </c>
      <c r="G72" s="77" t="s">
        <v>119</v>
      </c>
      <c r="H72">
        <v>0.41</v>
      </c>
      <c r="I72">
        <f t="shared" si="3"/>
        <v>1.0041</v>
      </c>
      <c r="J72">
        <f>PRODUCT($I72:I$224)</f>
        <v>2.1561326406625607</v>
      </c>
    </row>
    <row r="73" spans="1:10" x14ac:dyDescent="0.3">
      <c r="A73" s="77" t="s">
        <v>120</v>
      </c>
      <c r="B73" s="71">
        <f t="shared" si="2"/>
        <v>2.1473285934295014</v>
      </c>
      <c r="G73" s="77" t="s">
        <v>120</v>
      </c>
      <c r="H73">
        <v>0.37</v>
      </c>
      <c r="I73">
        <f t="shared" si="3"/>
        <v>1.0037</v>
      </c>
      <c r="J73">
        <f>PRODUCT($I73:I$224)</f>
        <v>2.1473285934295014</v>
      </c>
    </row>
    <row r="74" spans="1:10" x14ac:dyDescent="0.3">
      <c r="A74" s="77" t="s">
        <v>121</v>
      </c>
      <c r="B74" s="71">
        <f t="shared" si="2"/>
        <v>2.1394127661945803</v>
      </c>
      <c r="G74" s="77" t="s">
        <v>121</v>
      </c>
      <c r="H74">
        <v>0.75</v>
      </c>
      <c r="I74">
        <f t="shared" si="3"/>
        <v>1.0075000000000001</v>
      </c>
      <c r="J74">
        <f>PRODUCT($I74:I$224)</f>
        <v>2.1394127661945803</v>
      </c>
    </row>
    <row r="75" spans="1:10" x14ac:dyDescent="0.3">
      <c r="A75" s="77" t="s">
        <v>122</v>
      </c>
      <c r="B75" s="71">
        <f t="shared" si="2"/>
        <v>2.123486616570303</v>
      </c>
      <c r="G75" s="77" t="s">
        <v>122</v>
      </c>
      <c r="H75">
        <v>0.78</v>
      </c>
      <c r="I75">
        <f t="shared" si="3"/>
        <v>1.0078</v>
      </c>
      <c r="J75">
        <f>PRODUCT($I75:I$224)</f>
        <v>2.123486616570303</v>
      </c>
    </row>
    <row r="76" spans="1:10" x14ac:dyDescent="0.3">
      <c r="A76" s="77" t="s">
        <v>123</v>
      </c>
      <c r="B76" s="71">
        <f t="shared" si="2"/>
        <v>2.1070516139812479</v>
      </c>
      <c r="G76" s="77" t="s">
        <v>123</v>
      </c>
      <c r="H76">
        <v>0.52</v>
      </c>
      <c r="I76">
        <f t="shared" si="3"/>
        <v>1.0052000000000001</v>
      </c>
      <c r="J76">
        <f>PRODUCT($I76:I$224)</f>
        <v>2.1070516139812479</v>
      </c>
    </row>
    <row r="77" spans="1:10" x14ac:dyDescent="0.3">
      <c r="A77" s="77" t="s">
        <v>124</v>
      </c>
      <c r="B77" s="71">
        <f t="shared" si="2"/>
        <v>2.0961516255285009</v>
      </c>
      <c r="G77" s="77" t="s">
        <v>124</v>
      </c>
      <c r="H77">
        <v>0.56999999999999995</v>
      </c>
      <c r="I77">
        <f t="shared" si="3"/>
        <v>1.0057</v>
      </c>
      <c r="J77">
        <f>PRODUCT($I77:I$224)</f>
        <v>2.0961516255285009</v>
      </c>
    </row>
    <row r="78" spans="1:10" x14ac:dyDescent="0.3">
      <c r="A78" s="77" t="s">
        <v>125</v>
      </c>
      <c r="B78" s="71">
        <f t="shared" si="2"/>
        <v>2.0842712792368534</v>
      </c>
      <c r="G78" s="77" t="s">
        <v>125</v>
      </c>
      <c r="H78">
        <v>0.43</v>
      </c>
      <c r="I78">
        <f t="shared" si="3"/>
        <v>1.0043</v>
      </c>
      <c r="J78">
        <f>PRODUCT($I78:I$224)</f>
        <v>2.0842712792368534</v>
      </c>
    </row>
    <row r="79" spans="1:10" x14ac:dyDescent="0.3">
      <c r="A79" s="77" t="s">
        <v>126</v>
      </c>
      <c r="B79" s="71">
        <f t="shared" si="2"/>
        <v>2.0753472859074522</v>
      </c>
      <c r="G79" s="77" t="s">
        <v>126</v>
      </c>
      <c r="H79">
        <v>0</v>
      </c>
      <c r="I79">
        <f t="shared" si="3"/>
        <v>1</v>
      </c>
      <c r="J79">
        <f>PRODUCT($I79:I$224)</f>
        <v>2.0753472859074522</v>
      </c>
    </row>
    <row r="80" spans="1:10" x14ac:dyDescent="0.3">
      <c r="A80" s="77" t="s">
        <v>127</v>
      </c>
      <c r="B80" s="71">
        <f t="shared" si="2"/>
        <v>2.0753472859074522</v>
      </c>
      <c r="G80" s="77" t="s">
        <v>127</v>
      </c>
      <c r="H80">
        <v>0.01</v>
      </c>
      <c r="I80">
        <f t="shared" si="3"/>
        <v>1.0001</v>
      </c>
      <c r="J80">
        <f>PRODUCT($I80:I$224)</f>
        <v>2.0753472859074522</v>
      </c>
    </row>
    <row r="81" spans="1:10" x14ac:dyDescent="0.3">
      <c r="A81" s="77" t="s">
        <v>128</v>
      </c>
      <c r="B81" s="71">
        <f t="shared" si="2"/>
        <v>2.0751397719302562</v>
      </c>
      <c r="G81" s="77" t="s">
        <v>128</v>
      </c>
      <c r="H81">
        <v>0.04</v>
      </c>
      <c r="I81">
        <f t="shared" si="3"/>
        <v>1.0004</v>
      </c>
      <c r="J81">
        <f>PRODUCT($I81:I$224)</f>
        <v>2.0751397719302562</v>
      </c>
    </row>
    <row r="82" spans="1:10" x14ac:dyDescent="0.3">
      <c r="A82" s="77" t="s">
        <v>129</v>
      </c>
      <c r="B82" s="71">
        <f t="shared" si="2"/>
        <v>2.0743100479110925</v>
      </c>
      <c r="G82" s="77" t="s">
        <v>129</v>
      </c>
      <c r="H82">
        <v>0.45</v>
      </c>
      <c r="I82">
        <f t="shared" si="3"/>
        <v>1.0044999999999999</v>
      </c>
      <c r="J82">
        <f>PRODUCT($I82:I$224)</f>
        <v>2.0743100479110925</v>
      </c>
    </row>
    <row r="83" spans="1:10" x14ac:dyDescent="0.3">
      <c r="A83" s="77" t="s">
        <v>130</v>
      </c>
      <c r="B83" s="71">
        <f t="shared" si="2"/>
        <v>2.0650174692992449</v>
      </c>
      <c r="G83" s="77" t="s">
        <v>130</v>
      </c>
      <c r="H83">
        <v>0.75</v>
      </c>
      <c r="I83">
        <f t="shared" si="3"/>
        <v>1.0075000000000001</v>
      </c>
      <c r="J83">
        <f>PRODUCT($I83:I$224)</f>
        <v>2.0650174692992449</v>
      </c>
    </row>
    <row r="84" spans="1:10" x14ac:dyDescent="0.3">
      <c r="A84" s="77" t="s">
        <v>131</v>
      </c>
      <c r="B84" s="71">
        <f t="shared" si="2"/>
        <v>2.0496451308181087</v>
      </c>
      <c r="G84" s="77" t="s">
        <v>131</v>
      </c>
      <c r="H84">
        <v>0.83</v>
      </c>
      <c r="I84">
        <f t="shared" si="3"/>
        <v>1.0083</v>
      </c>
      <c r="J84">
        <f>PRODUCT($I84:I$224)</f>
        <v>2.0496451308181087</v>
      </c>
    </row>
    <row r="85" spans="1:10" x14ac:dyDescent="0.3">
      <c r="A85" s="77" t="s">
        <v>132</v>
      </c>
      <c r="B85" s="71">
        <f t="shared" si="2"/>
        <v>2.032773113972139</v>
      </c>
      <c r="G85" s="77" t="s">
        <v>132</v>
      </c>
      <c r="H85">
        <v>0.63</v>
      </c>
      <c r="I85">
        <f t="shared" si="3"/>
        <v>1.0063</v>
      </c>
      <c r="J85">
        <f>PRODUCT($I85:I$224)</f>
        <v>2.032773113972139</v>
      </c>
    </row>
    <row r="86" spans="1:10" x14ac:dyDescent="0.3">
      <c r="A86" s="77" t="s">
        <v>133</v>
      </c>
      <c r="B86" s="71">
        <f t="shared" si="2"/>
        <v>2.0200468190123617</v>
      </c>
      <c r="G86" s="77" t="s">
        <v>133</v>
      </c>
      <c r="H86">
        <v>0.83</v>
      </c>
      <c r="I86">
        <f t="shared" si="3"/>
        <v>1.0083</v>
      </c>
      <c r="J86">
        <f>PRODUCT($I86:I$224)</f>
        <v>2.0200468190123617</v>
      </c>
    </row>
    <row r="87" spans="1:10" x14ac:dyDescent="0.3">
      <c r="A87" s="77" t="s">
        <v>134</v>
      </c>
      <c r="B87" s="71">
        <f t="shared" si="2"/>
        <v>2.0034184459112985</v>
      </c>
      <c r="G87" s="77" t="s">
        <v>134</v>
      </c>
      <c r="H87">
        <v>0.8</v>
      </c>
      <c r="I87">
        <f t="shared" si="3"/>
        <v>1.008</v>
      </c>
      <c r="J87">
        <f>PRODUCT($I87:I$224)</f>
        <v>2.0034184459112985</v>
      </c>
    </row>
    <row r="88" spans="1:10" x14ac:dyDescent="0.3">
      <c r="A88" s="77" t="s">
        <v>135</v>
      </c>
      <c r="B88" s="71">
        <f t="shared" si="2"/>
        <v>1.9875182995151794</v>
      </c>
      <c r="G88" s="77" t="s">
        <v>135</v>
      </c>
      <c r="H88">
        <v>0.79</v>
      </c>
      <c r="I88">
        <f t="shared" si="3"/>
        <v>1.0079</v>
      </c>
      <c r="J88">
        <f>PRODUCT($I88:I$224)</f>
        <v>1.9875182995151794</v>
      </c>
    </row>
    <row r="89" spans="1:10" x14ac:dyDescent="0.3">
      <c r="A89" s="77" t="s">
        <v>136</v>
      </c>
      <c r="B89" s="71">
        <f t="shared" si="2"/>
        <v>1.9719399737227679</v>
      </c>
      <c r="G89" s="77" t="s">
        <v>136</v>
      </c>
      <c r="H89">
        <v>0.77</v>
      </c>
      <c r="I89">
        <f t="shared" si="3"/>
        <v>1.0077</v>
      </c>
      <c r="J89">
        <f>PRODUCT($I89:I$224)</f>
        <v>1.9719399737227679</v>
      </c>
    </row>
    <row r="90" spans="1:10" x14ac:dyDescent="0.3">
      <c r="A90" s="77" t="s">
        <v>137</v>
      </c>
      <c r="B90" s="71">
        <f t="shared" si="2"/>
        <v>1.9568720588694724</v>
      </c>
      <c r="G90" s="77" t="s">
        <v>137</v>
      </c>
      <c r="H90">
        <v>0.47</v>
      </c>
      <c r="I90">
        <f t="shared" si="3"/>
        <v>1.0046999999999999</v>
      </c>
      <c r="J90">
        <f>PRODUCT($I90:I$224)</f>
        <v>1.9568720588694724</v>
      </c>
    </row>
    <row r="91" spans="1:10" x14ac:dyDescent="0.3">
      <c r="A91" s="77" t="s">
        <v>138</v>
      </c>
      <c r="B91" s="71">
        <f t="shared" si="2"/>
        <v>1.9477177852786633</v>
      </c>
      <c r="G91" s="77" t="s">
        <v>138</v>
      </c>
      <c r="H91">
        <v>0.15</v>
      </c>
      <c r="I91">
        <f t="shared" si="3"/>
        <v>1.0015000000000001</v>
      </c>
      <c r="J91">
        <f>PRODUCT($I91:I$224)</f>
        <v>1.9477177852786633</v>
      </c>
    </row>
    <row r="92" spans="1:10" x14ac:dyDescent="0.3">
      <c r="A92" s="77" t="s">
        <v>139</v>
      </c>
      <c r="B92" s="71">
        <f t="shared" si="2"/>
        <v>1.9448005844020584</v>
      </c>
      <c r="G92" s="77" t="s">
        <v>139</v>
      </c>
      <c r="H92">
        <v>0.16</v>
      </c>
      <c r="I92">
        <f t="shared" si="3"/>
        <v>1.0016</v>
      </c>
      <c r="J92">
        <f>PRODUCT($I92:I$224)</f>
        <v>1.9448005844020584</v>
      </c>
    </row>
    <row r="93" spans="1:10" x14ac:dyDescent="0.3">
      <c r="A93" s="77" t="s">
        <v>140</v>
      </c>
      <c r="B93" s="71">
        <f t="shared" si="2"/>
        <v>1.9416938742033343</v>
      </c>
      <c r="G93" s="77" t="s">
        <v>140</v>
      </c>
      <c r="H93">
        <v>0.37</v>
      </c>
      <c r="I93">
        <f t="shared" si="3"/>
        <v>1.0037</v>
      </c>
      <c r="J93">
        <f>PRODUCT($I93:I$224)</f>
        <v>1.9416938742033343</v>
      </c>
    </row>
    <row r="94" spans="1:10" x14ac:dyDescent="0.3">
      <c r="A94" s="77" t="s">
        <v>141</v>
      </c>
      <c r="B94" s="71">
        <f t="shared" si="2"/>
        <v>1.9345360906678657</v>
      </c>
      <c r="G94" s="77" t="s">
        <v>141</v>
      </c>
      <c r="H94">
        <v>0.53</v>
      </c>
      <c r="I94">
        <f t="shared" si="3"/>
        <v>1.0053000000000001</v>
      </c>
      <c r="J94">
        <f>PRODUCT($I94:I$224)</f>
        <v>1.9345360906678657</v>
      </c>
    </row>
    <row r="95" spans="1:10" x14ac:dyDescent="0.3">
      <c r="A95" s="77" t="s">
        <v>142</v>
      </c>
      <c r="B95" s="71">
        <f t="shared" si="2"/>
        <v>1.9243371040165773</v>
      </c>
      <c r="G95" s="77" t="s">
        <v>142</v>
      </c>
      <c r="H95">
        <v>0.43</v>
      </c>
      <c r="I95">
        <f t="shared" si="3"/>
        <v>1.0043</v>
      </c>
      <c r="J95">
        <f>PRODUCT($I95:I$224)</f>
        <v>1.9243371040165773</v>
      </c>
    </row>
    <row r="96" spans="1:10" x14ac:dyDescent="0.3">
      <c r="A96" s="77" t="s">
        <v>143</v>
      </c>
      <c r="B96" s="71">
        <f t="shared" si="2"/>
        <v>1.916097883119166</v>
      </c>
      <c r="G96" s="77" t="s">
        <v>143</v>
      </c>
      <c r="H96">
        <v>0.52</v>
      </c>
      <c r="I96">
        <f t="shared" si="3"/>
        <v>1.0052000000000001</v>
      </c>
      <c r="J96">
        <f>PRODUCT($I96:I$224)</f>
        <v>1.916097883119166</v>
      </c>
    </row>
    <row r="97" spans="1:10" x14ac:dyDescent="0.3">
      <c r="A97" s="77" t="s">
        <v>144</v>
      </c>
      <c r="B97" s="71">
        <f t="shared" si="2"/>
        <v>1.9061857173887404</v>
      </c>
      <c r="G97" s="77" t="s">
        <v>144</v>
      </c>
      <c r="H97">
        <v>0.5</v>
      </c>
      <c r="I97">
        <f t="shared" si="3"/>
        <v>1.0049999999999999</v>
      </c>
      <c r="J97">
        <f>PRODUCT($I97:I$224)</f>
        <v>1.9061857173887404</v>
      </c>
    </row>
    <row r="98" spans="1:10" x14ac:dyDescent="0.3">
      <c r="A98" s="77" t="s">
        <v>145</v>
      </c>
      <c r="B98" s="71">
        <f t="shared" si="2"/>
        <v>1.8967022063569585</v>
      </c>
      <c r="G98" s="77" t="s">
        <v>145</v>
      </c>
      <c r="H98">
        <v>0.56000000000000005</v>
      </c>
      <c r="I98">
        <f t="shared" si="3"/>
        <v>1.0056</v>
      </c>
      <c r="J98">
        <f>PRODUCT($I98:I$224)</f>
        <v>1.8967022063569585</v>
      </c>
    </row>
    <row r="99" spans="1:10" x14ac:dyDescent="0.3">
      <c r="A99" s="77" t="s">
        <v>146</v>
      </c>
      <c r="B99" s="71">
        <f t="shared" si="2"/>
        <v>1.8861398233462177</v>
      </c>
      <c r="G99" s="77" t="s">
        <v>146</v>
      </c>
      <c r="H99">
        <v>0.45</v>
      </c>
      <c r="I99">
        <f t="shared" si="3"/>
        <v>1.0044999999999999</v>
      </c>
      <c r="J99">
        <f>PRODUCT($I99:I$224)</f>
        <v>1.8861398233462177</v>
      </c>
    </row>
    <row r="100" spans="1:10" x14ac:dyDescent="0.3">
      <c r="A100" s="77" t="s">
        <v>147</v>
      </c>
      <c r="B100" s="71">
        <f t="shared" si="2"/>
        <v>1.8776902173680632</v>
      </c>
      <c r="G100" s="77" t="s">
        <v>147</v>
      </c>
      <c r="H100">
        <v>0.21</v>
      </c>
      <c r="I100">
        <f t="shared" si="3"/>
        <v>1.0021</v>
      </c>
      <c r="J100">
        <f>PRODUCT($I100:I$224)</f>
        <v>1.8776902173680632</v>
      </c>
    </row>
    <row r="101" spans="1:10" x14ac:dyDescent="0.3">
      <c r="A101" s="77" t="s">
        <v>148</v>
      </c>
      <c r="B101" s="71">
        <f t="shared" si="2"/>
        <v>1.873755331172601</v>
      </c>
      <c r="G101" s="77" t="s">
        <v>148</v>
      </c>
      <c r="H101">
        <v>0.64</v>
      </c>
      <c r="I101">
        <f t="shared" si="3"/>
        <v>1.0064</v>
      </c>
      <c r="J101">
        <f>PRODUCT($I101:I$224)</f>
        <v>1.873755331172601</v>
      </c>
    </row>
    <row r="102" spans="1:10" x14ac:dyDescent="0.3">
      <c r="A102" s="77" t="s">
        <v>149</v>
      </c>
      <c r="B102" s="71">
        <f t="shared" si="2"/>
        <v>1.8618395580013927</v>
      </c>
      <c r="G102" s="77" t="s">
        <v>149</v>
      </c>
      <c r="H102">
        <v>0.36</v>
      </c>
      <c r="I102">
        <f t="shared" si="3"/>
        <v>1.0036</v>
      </c>
      <c r="J102">
        <f>PRODUCT($I102:I$224)</f>
        <v>1.8618395580013927</v>
      </c>
    </row>
    <row r="103" spans="1:10" x14ac:dyDescent="0.3">
      <c r="A103" s="77" t="s">
        <v>150</v>
      </c>
      <c r="B103" s="71">
        <f t="shared" si="2"/>
        <v>1.8551609784788647</v>
      </c>
      <c r="G103" s="77" t="s">
        <v>150</v>
      </c>
      <c r="H103">
        <v>0.08</v>
      </c>
      <c r="I103">
        <f t="shared" si="3"/>
        <v>1.0007999999999999</v>
      </c>
      <c r="J103">
        <f>PRODUCT($I103:I$224)</f>
        <v>1.8551609784788647</v>
      </c>
    </row>
    <row r="104" spans="1:10" x14ac:dyDescent="0.3">
      <c r="A104" s="77" t="s">
        <v>151</v>
      </c>
      <c r="B104" s="71">
        <f t="shared" si="2"/>
        <v>1.8536780360500278</v>
      </c>
      <c r="G104" s="77" t="s">
        <v>151</v>
      </c>
      <c r="H104">
        <v>0.43</v>
      </c>
      <c r="I104">
        <f t="shared" si="3"/>
        <v>1.0043</v>
      </c>
      <c r="J104">
        <f>PRODUCT($I104:I$224)</f>
        <v>1.8536780360500278</v>
      </c>
    </row>
    <row r="105" spans="1:10" x14ac:dyDescent="0.3">
      <c r="A105" s="77" t="s">
        <v>152</v>
      </c>
      <c r="B105" s="71">
        <f t="shared" si="2"/>
        <v>1.8457413482525411</v>
      </c>
      <c r="G105" s="77" t="s">
        <v>152</v>
      </c>
      <c r="H105">
        <v>0.41</v>
      </c>
      <c r="I105">
        <f t="shared" si="3"/>
        <v>1.0041</v>
      </c>
      <c r="J105">
        <f>PRODUCT($I105:I$224)</f>
        <v>1.8457413482525411</v>
      </c>
    </row>
    <row r="106" spans="1:10" x14ac:dyDescent="0.3">
      <c r="A106" s="77" t="s">
        <v>153</v>
      </c>
      <c r="B106" s="71">
        <f t="shared" si="2"/>
        <v>1.8382047089458626</v>
      </c>
      <c r="G106" s="77" t="s">
        <v>153</v>
      </c>
      <c r="H106">
        <v>0.56999999999999995</v>
      </c>
      <c r="I106">
        <f t="shared" si="3"/>
        <v>1.0057</v>
      </c>
      <c r="J106">
        <f>PRODUCT($I106:I$224)</f>
        <v>1.8382047089458626</v>
      </c>
    </row>
    <row r="107" spans="1:10" x14ac:dyDescent="0.3">
      <c r="A107" s="77" t="s">
        <v>154</v>
      </c>
      <c r="B107" s="71">
        <f t="shared" si="2"/>
        <v>1.8277863268826313</v>
      </c>
      <c r="G107" s="77" t="s">
        <v>154</v>
      </c>
      <c r="H107">
        <v>0.59</v>
      </c>
      <c r="I107">
        <f t="shared" si="3"/>
        <v>1.0059</v>
      </c>
      <c r="J107">
        <f>PRODUCT($I107:I$224)</f>
        <v>1.8277863268826313</v>
      </c>
    </row>
    <row r="108" spans="1:10" x14ac:dyDescent="0.3">
      <c r="A108" s="77" t="s">
        <v>155</v>
      </c>
      <c r="B108" s="71">
        <f t="shared" si="2"/>
        <v>1.8170656396089389</v>
      </c>
      <c r="G108" s="77" t="s">
        <v>155</v>
      </c>
      <c r="H108">
        <v>0.6</v>
      </c>
      <c r="I108">
        <f t="shared" si="3"/>
        <v>1.006</v>
      </c>
      <c r="J108">
        <f>PRODUCT($I108:I$224)</f>
        <v>1.8170656396089389</v>
      </c>
    </row>
    <row r="109" spans="1:10" x14ac:dyDescent="0.3">
      <c r="A109" s="77" t="s">
        <v>156</v>
      </c>
      <c r="B109" s="71">
        <f t="shared" si="2"/>
        <v>1.806228269989006</v>
      </c>
      <c r="G109" s="77" t="s">
        <v>156</v>
      </c>
      <c r="H109">
        <v>0.79</v>
      </c>
      <c r="I109">
        <f t="shared" si="3"/>
        <v>1.0079</v>
      </c>
      <c r="J109">
        <f>PRODUCT($I109:I$224)</f>
        <v>1.806228269989006</v>
      </c>
    </row>
    <row r="110" spans="1:10" x14ac:dyDescent="0.3">
      <c r="A110" s="77" t="s">
        <v>157</v>
      </c>
      <c r="B110" s="71">
        <f t="shared" si="2"/>
        <v>1.7920709098015728</v>
      </c>
      <c r="G110" s="77" t="s">
        <v>157</v>
      </c>
      <c r="H110">
        <v>0.86</v>
      </c>
      <c r="I110">
        <f t="shared" si="3"/>
        <v>1.0085999999999999</v>
      </c>
      <c r="J110">
        <f>PRODUCT($I110:I$224)</f>
        <v>1.7920709098015728</v>
      </c>
    </row>
    <row r="111" spans="1:10" x14ac:dyDescent="0.3">
      <c r="A111" s="77" t="s">
        <v>158</v>
      </c>
      <c r="B111" s="71">
        <f t="shared" si="2"/>
        <v>1.7767905114035021</v>
      </c>
      <c r="G111" s="77" t="s">
        <v>158</v>
      </c>
      <c r="H111">
        <v>0.6</v>
      </c>
      <c r="I111">
        <f t="shared" si="3"/>
        <v>1.006</v>
      </c>
      <c r="J111">
        <f>PRODUCT($I111:I$224)</f>
        <v>1.7767905114035021</v>
      </c>
    </row>
    <row r="112" spans="1:10" x14ac:dyDescent="0.3">
      <c r="A112" s="77" t="s">
        <v>159</v>
      </c>
      <c r="B112" s="71">
        <f t="shared" si="2"/>
        <v>1.766193351295728</v>
      </c>
      <c r="G112" s="77" t="s">
        <v>159</v>
      </c>
      <c r="H112">
        <v>0.47</v>
      </c>
      <c r="I112">
        <f t="shared" si="3"/>
        <v>1.0046999999999999</v>
      </c>
      <c r="J112">
        <f>PRODUCT($I112:I$224)</f>
        <v>1.766193351295728</v>
      </c>
    </row>
    <row r="113" spans="1:10" x14ac:dyDescent="0.3">
      <c r="A113" s="77" t="s">
        <v>160</v>
      </c>
      <c r="B113" s="71">
        <f t="shared" si="2"/>
        <v>1.7579310752420909</v>
      </c>
      <c r="G113" s="77" t="s">
        <v>160</v>
      </c>
      <c r="H113">
        <v>0.55000000000000004</v>
      </c>
      <c r="I113">
        <f t="shared" si="3"/>
        <v>1.0055000000000001</v>
      </c>
      <c r="J113">
        <f>PRODUCT($I113:I$224)</f>
        <v>1.7579310752420909</v>
      </c>
    </row>
    <row r="114" spans="1:10" x14ac:dyDescent="0.3">
      <c r="A114" s="77" t="s">
        <v>161</v>
      </c>
      <c r="B114" s="71">
        <f t="shared" si="2"/>
        <v>1.7483153408673195</v>
      </c>
      <c r="G114" s="77" t="s">
        <v>161</v>
      </c>
      <c r="H114">
        <v>0.37</v>
      </c>
      <c r="I114">
        <f t="shared" si="3"/>
        <v>1.0037</v>
      </c>
      <c r="J114">
        <f>PRODUCT($I114:I$224)</f>
        <v>1.7483153408673195</v>
      </c>
    </row>
    <row r="115" spans="1:10" x14ac:dyDescent="0.3">
      <c r="A115" s="77" t="s">
        <v>162</v>
      </c>
      <c r="B115" s="71">
        <f t="shared" si="2"/>
        <v>1.7418704203121649</v>
      </c>
      <c r="G115" s="77" t="s">
        <v>162</v>
      </c>
      <c r="H115">
        <v>0.26</v>
      </c>
      <c r="I115">
        <f t="shared" si="3"/>
        <v>1.0025999999999999</v>
      </c>
      <c r="J115">
        <f>PRODUCT($I115:I$224)</f>
        <v>1.7418704203121649</v>
      </c>
    </row>
    <row r="116" spans="1:10" x14ac:dyDescent="0.3">
      <c r="A116" s="77" t="s">
        <v>163</v>
      </c>
      <c r="B116" s="71">
        <f t="shared" si="2"/>
        <v>1.737353301727673</v>
      </c>
      <c r="G116" s="77" t="s">
        <v>163</v>
      </c>
      <c r="H116">
        <v>0.03</v>
      </c>
      <c r="I116">
        <f t="shared" si="3"/>
        <v>1.0003</v>
      </c>
      <c r="J116">
        <f>PRODUCT($I116:I$224)</f>
        <v>1.737353301727673</v>
      </c>
    </row>
    <row r="117" spans="1:10" x14ac:dyDescent="0.3">
      <c r="A117" s="77" t="s">
        <v>164</v>
      </c>
      <c r="B117" s="71">
        <f t="shared" si="2"/>
        <v>1.7368322520520576</v>
      </c>
      <c r="G117" s="77" t="s">
        <v>164</v>
      </c>
      <c r="H117">
        <v>0.24</v>
      </c>
      <c r="I117">
        <f t="shared" si="3"/>
        <v>1.0024</v>
      </c>
      <c r="J117">
        <f>PRODUCT($I117:I$224)</f>
        <v>1.7368322520520576</v>
      </c>
    </row>
    <row r="118" spans="1:10" x14ac:dyDescent="0.3">
      <c r="A118" s="77" t="s">
        <v>165</v>
      </c>
      <c r="B118" s="71">
        <f t="shared" si="2"/>
        <v>1.7326738348484236</v>
      </c>
      <c r="G118" s="77" t="s">
        <v>165</v>
      </c>
      <c r="H118">
        <v>0.35</v>
      </c>
      <c r="I118">
        <f t="shared" si="3"/>
        <v>1.0035000000000001</v>
      </c>
      <c r="J118">
        <f>PRODUCT($I118:I$224)</f>
        <v>1.7326738348484236</v>
      </c>
    </row>
    <row r="119" spans="1:10" x14ac:dyDescent="0.3">
      <c r="A119" s="77" t="s">
        <v>166</v>
      </c>
      <c r="B119" s="71">
        <f t="shared" si="2"/>
        <v>1.7266306276516392</v>
      </c>
      <c r="G119" s="77" t="s">
        <v>166</v>
      </c>
      <c r="H119">
        <v>0.56999999999999995</v>
      </c>
      <c r="I119">
        <f t="shared" si="3"/>
        <v>1.0057</v>
      </c>
      <c r="J119">
        <f>PRODUCT($I119:I$224)</f>
        <v>1.7266306276516392</v>
      </c>
    </row>
    <row r="120" spans="1:10" x14ac:dyDescent="0.3">
      <c r="A120" s="77" t="s">
        <v>167</v>
      </c>
      <c r="B120" s="71">
        <f t="shared" si="2"/>
        <v>1.7168446133555151</v>
      </c>
      <c r="G120" s="77" t="s">
        <v>167</v>
      </c>
      <c r="H120">
        <v>0.54</v>
      </c>
      <c r="I120">
        <f t="shared" si="3"/>
        <v>1.0054000000000001</v>
      </c>
      <c r="J120">
        <f>PRODUCT($I120:I$224)</f>
        <v>1.7168446133555151</v>
      </c>
    </row>
    <row r="121" spans="1:10" x14ac:dyDescent="0.3">
      <c r="A121" s="77" t="s">
        <v>168</v>
      </c>
      <c r="B121" s="71">
        <f t="shared" si="2"/>
        <v>1.7076234467431</v>
      </c>
      <c r="G121" s="77" t="s">
        <v>168</v>
      </c>
      <c r="H121">
        <v>0.92</v>
      </c>
      <c r="I121">
        <f t="shared" si="3"/>
        <v>1.0092000000000001</v>
      </c>
      <c r="J121">
        <f>PRODUCT($I121:I$224)</f>
        <v>1.7076234467431</v>
      </c>
    </row>
    <row r="122" spans="1:10" x14ac:dyDescent="0.3">
      <c r="A122" s="77" t="s">
        <v>169</v>
      </c>
      <c r="B122" s="71">
        <f t="shared" si="2"/>
        <v>1.6920565266974847</v>
      </c>
      <c r="G122" s="77" t="s">
        <v>169</v>
      </c>
      <c r="H122">
        <v>0.55000000000000004</v>
      </c>
      <c r="I122">
        <f t="shared" si="3"/>
        <v>1.0055000000000001</v>
      </c>
      <c r="J122">
        <f>PRODUCT($I122:I$224)</f>
        <v>1.6920565266974847</v>
      </c>
    </row>
    <row r="123" spans="1:10" x14ac:dyDescent="0.3">
      <c r="A123" s="77" t="s">
        <v>170</v>
      </c>
      <c r="B123" s="71">
        <f t="shared" si="2"/>
        <v>1.6828011205345446</v>
      </c>
      <c r="G123" s="77" t="s">
        <v>170</v>
      </c>
      <c r="H123">
        <v>0.69</v>
      </c>
      <c r="I123">
        <f t="shared" si="3"/>
        <v>1.0068999999999999</v>
      </c>
      <c r="J123">
        <f>PRODUCT($I123:I$224)</f>
        <v>1.6828011205345446</v>
      </c>
    </row>
    <row r="124" spans="1:10" x14ac:dyDescent="0.3">
      <c r="A124" s="77" t="s">
        <v>171</v>
      </c>
      <c r="B124" s="71">
        <f t="shared" si="2"/>
        <v>1.6712693619371779</v>
      </c>
      <c r="G124" s="77" t="s">
        <v>171</v>
      </c>
      <c r="H124">
        <v>0.92</v>
      </c>
      <c r="I124">
        <f t="shared" si="3"/>
        <v>1.0092000000000001</v>
      </c>
      <c r="J124">
        <f>PRODUCT($I124:I$224)</f>
        <v>1.6712693619371779</v>
      </c>
    </row>
    <row r="125" spans="1:10" x14ac:dyDescent="0.3">
      <c r="A125" s="77" t="s">
        <v>172</v>
      </c>
      <c r="B125" s="71">
        <f t="shared" si="2"/>
        <v>1.6560338505124628</v>
      </c>
      <c r="G125" s="77" t="s">
        <v>172</v>
      </c>
      <c r="H125">
        <v>0.67</v>
      </c>
      <c r="I125">
        <f t="shared" si="3"/>
        <v>1.0066999999999999</v>
      </c>
      <c r="J125">
        <f>PRODUCT($I125:I$224)</f>
        <v>1.6560338505124628</v>
      </c>
    </row>
    <row r="126" spans="1:10" x14ac:dyDescent="0.3">
      <c r="A126" s="77" t="s">
        <v>173</v>
      </c>
      <c r="B126" s="71">
        <f t="shared" si="2"/>
        <v>1.645012268314755</v>
      </c>
      <c r="G126" s="77" t="s">
        <v>173</v>
      </c>
      <c r="H126">
        <v>0.46</v>
      </c>
      <c r="I126">
        <f t="shared" si="3"/>
        <v>1.0045999999999999</v>
      </c>
      <c r="J126">
        <f>PRODUCT($I126:I$224)</f>
        <v>1.645012268314755</v>
      </c>
    </row>
    <row r="127" spans="1:10" x14ac:dyDescent="0.3">
      <c r="A127" s="77" t="s">
        <v>174</v>
      </c>
      <c r="B127" s="71">
        <f t="shared" si="2"/>
        <v>1.6374798609543644</v>
      </c>
      <c r="G127" s="77" t="s">
        <v>174</v>
      </c>
      <c r="H127">
        <v>0.4</v>
      </c>
      <c r="I127">
        <f t="shared" si="3"/>
        <v>1.004</v>
      </c>
      <c r="J127">
        <f>PRODUCT($I127:I$224)</f>
        <v>1.6374798609543644</v>
      </c>
    </row>
    <row r="128" spans="1:10" x14ac:dyDescent="0.3">
      <c r="A128" s="77" t="s">
        <v>175</v>
      </c>
      <c r="B128" s="71">
        <f t="shared" si="2"/>
        <v>1.6309560368071356</v>
      </c>
      <c r="G128" s="77" t="s">
        <v>175</v>
      </c>
      <c r="H128">
        <v>0.01</v>
      </c>
      <c r="I128">
        <f t="shared" si="3"/>
        <v>1.0001</v>
      </c>
      <c r="J128">
        <f>PRODUCT($I128:I$224)</f>
        <v>1.6309560368071356</v>
      </c>
    </row>
    <row r="129" spans="1:10" x14ac:dyDescent="0.3">
      <c r="A129" s="77" t="s">
        <v>176</v>
      </c>
      <c r="B129" s="71">
        <f t="shared" si="2"/>
        <v>1.6307929575113846</v>
      </c>
      <c r="G129" s="77" t="s">
        <v>176</v>
      </c>
      <c r="H129">
        <v>0.25</v>
      </c>
      <c r="I129">
        <f t="shared" si="3"/>
        <v>1.0024999999999999</v>
      </c>
      <c r="J129">
        <f>PRODUCT($I129:I$224)</f>
        <v>1.6307929575113846</v>
      </c>
    </row>
    <row r="130" spans="1:10" x14ac:dyDescent="0.3">
      <c r="A130" s="77" t="s">
        <v>177</v>
      </c>
      <c r="B130" s="71">
        <f t="shared" ref="B130:B193" si="4">J130</f>
        <v>1.6267261421559953</v>
      </c>
      <c r="G130" s="77" t="s">
        <v>177</v>
      </c>
      <c r="H130">
        <v>0.56999999999999995</v>
      </c>
      <c r="I130">
        <f t="shared" si="3"/>
        <v>1.0057</v>
      </c>
      <c r="J130">
        <f>PRODUCT($I130:I$224)</f>
        <v>1.6267261421559953</v>
      </c>
    </row>
    <row r="131" spans="1:10" x14ac:dyDescent="0.3">
      <c r="A131" s="77" t="s">
        <v>178</v>
      </c>
      <c r="B131" s="71">
        <f t="shared" si="4"/>
        <v>1.6175063559272103</v>
      </c>
      <c r="G131" s="77" t="s">
        <v>178</v>
      </c>
      <c r="H131">
        <v>0.42</v>
      </c>
      <c r="I131">
        <f t="shared" ref="I131:I194" si="5">1+H131%</f>
        <v>1.0042</v>
      </c>
      <c r="J131">
        <f>PRODUCT($I131:I$224)</f>
        <v>1.6175063559272103</v>
      </c>
    </row>
    <row r="132" spans="1:10" x14ac:dyDescent="0.3">
      <c r="A132" s="77" t="s">
        <v>179</v>
      </c>
      <c r="B132" s="71">
        <f t="shared" si="4"/>
        <v>1.6107412427078374</v>
      </c>
      <c r="G132" s="77" t="s">
        <v>179</v>
      </c>
      <c r="H132">
        <v>0.51</v>
      </c>
      <c r="I132">
        <f t="shared" si="5"/>
        <v>1.0051000000000001</v>
      </c>
      <c r="J132">
        <f>PRODUCT($I132:I$224)</f>
        <v>1.6107412427078374</v>
      </c>
    </row>
    <row r="133" spans="1:10" x14ac:dyDescent="0.3">
      <c r="A133" s="77" t="s">
        <v>180</v>
      </c>
      <c r="B133" s="71">
        <f t="shared" si="4"/>
        <v>1.6025681451674816</v>
      </c>
      <c r="G133" s="77" t="s">
        <v>180</v>
      </c>
      <c r="H133">
        <v>0.78</v>
      </c>
      <c r="I133">
        <f t="shared" si="5"/>
        <v>1.0078</v>
      </c>
      <c r="J133">
        <f>PRODUCT($I133:I$224)</f>
        <v>1.6025681451674816</v>
      </c>
    </row>
    <row r="134" spans="1:10" x14ac:dyDescent="0.3">
      <c r="A134" s="77" t="s">
        <v>181</v>
      </c>
      <c r="B134" s="71">
        <f t="shared" si="4"/>
        <v>1.5901648592652124</v>
      </c>
      <c r="G134" s="77" t="s">
        <v>181</v>
      </c>
      <c r="H134">
        <v>1.24</v>
      </c>
      <c r="I134">
        <f t="shared" si="5"/>
        <v>1.0124</v>
      </c>
      <c r="J134">
        <f>PRODUCT($I134:I$224)</f>
        <v>1.5901648592652124</v>
      </c>
    </row>
    <row r="135" spans="1:10" x14ac:dyDescent="0.3">
      <c r="A135" s="77" t="s">
        <v>182</v>
      </c>
      <c r="B135" s="71">
        <f t="shared" si="4"/>
        <v>1.5706883240470311</v>
      </c>
      <c r="G135" s="77" t="s">
        <v>182</v>
      </c>
      <c r="H135">
        <v>1.22</v>
      </c>
      <c r="I135">
        <f t="shared" si="5"/>
        <v>1.0122</v>
      </c>
      <c r="J135">
        <f>PRODUCT($I135:I$224)</f>
        <v>1.5706883240470311</v>
      </c>
    </row>
    <row r="136" spans="1:10" x14ac:dyDescent="0.3">
      <c r="A136" s="77" t="s">
        <v>183</v>
      </c>
      <c r="B136" s="71">
        <f t="shared" si="4"/>
        <v>1.5517568899891621</v>
      </c>
      <c r="G136" s="77" t="s">
        <v>183</v>
      </c>
      <c r="H136">
        <v>1.32</v>
      </c>
      <c r="I136">
        <f t="shared" si="5"/>
        <v>1.0132000000000001</v>
      </c>
      <c r="J136">
        <f>PRODUCT($I136:I$224)</f>
        <v>1.5517568899891621</v>
      </c>
    </row>
    <row r="137" spans="1:10" x14ac:dyDescent="0.3">
      <c r="A137" s="77" t="s">
        <v>184</v>
      </c>
      <c r="B137" s="71">
        <f t="shared" si="4"/>
        <v>1.5315405546675511</v>
      </c>
      <c r="G137" s="77" t="s">
        <v>184</v>
      </c>
      <c r="H137">
        <v>0.71</v>
      </c>
      <c r="I137">
        <f t="shared" si="5"/>
        <v>1.0071000000000001</v>
      </c>
      <c r="J137">
        <f>PRODUCT($I137:I$224)</f>
        <v>1.5315405546675511</v>
      </c>
    </row>
    <row r="138" spans="1:10" x14ac:dyDescent="0.3">
      <c r="A138" s="77" t="s">
        <v>185</v>
      </c>
      <c r="B138" s="71">
        <f t="shared" si="4"/>
        <v>1.5207432773980247</v>
      </c>
      <c r="G138" s="77" t="s">
        <v>185</v>
      </c>
      <c r="H138">
        <v>0.74</v>
      </c>
      <c r="I138">
        <f t="shared" si="5"/>
        <v>1.0074000000000001</v>
      </c>
      <c r="J138">
        <f>PRODUCT($I138:I$224)</f>
        <v>1.5207432773980247</v>
      </c>
    </row>
    <row r="139" spans="1:10" x14ac:dyDescent="0.3">
      <c r="A139" s="77" t="s">
        <v>186</v>
      </c>
      <c r="B139" s="71">
        <f t="shared" si="4"/>
        <v>1.5095724413321661</v>
      </c>
      <c r="G139" s="77" t="s">
        <v>186</v>
      </c>
      <c r="H139">
        <v>0.79</v>
      </c>
      <c r="I139">
        <f t="shared" si="5"/>
        <v>1.0079</v>
      </c>
      <c r="J139">
        <f>PRODUCT($I139:I$224)</f>
        <v>1.5095724413321661</v>
      </c>
    </row>
    <row r="140" spans="1:10" x14ac:dyDescent="0.3">
      <c r="A140" s="77" t="s">
        <v>187</v>
      </c>
      <c r="B140" s="71">
        <f t="shared" si="4"/>
        <v>1.4977402930173298</v>
      </c>
      <c r="G140" s="77" t="s">
        <v>187</v>
      </c>
      <c r="H140">
        <v>0.62</v>
      </c>
      <c r="I140">
        <f t="shared" si="5"/>
        <v>1.0062</v>
      </c>
      <c r="J140">
        <f>PRODUCT($I140:I$224)</f>
        <v>1.4977402930173298</v>
      </c>
    </row>
    <row r="141" spans="1:10" x14ac:dyDescent="0.3">
      <c r="A141" s="77" t="s">
        <v>188</v>
      </c>
      <c r="B141" s="71">
        <f t="shared" si="4"/>
        <v>1.4885115215835123</v>
      </c>
      <c r="G141" s="77" t="s">
        <v>188</v>
      </c>
      <c r="H141">
        <v>0.22</v>
      </c>
      <c r="I141">
        <f t="shared" si="5"/>
        <v>1.0022</v>
      </c>
      <c r="J141">
        <f>PRODUCT($I141:I$224)</f>
        <v>1.4885115215835123</v>
      </c>
    </row>
    <row r="142" spans="1:10" x14ac:dyDescent="0.3">
      <c r="A142" s="77" t="s">
        <v>189</v>
      </c>
      <c r="B142" s="71">
        <f t="shared" si="4"/>
        <v>1.485243984816915</v>
      </c>
      <c r="G142" s="77" t="s">
        <v>189</v>
      </c>
      <c r="H142">
        <v>0.54</v>
      </c>
      <c r="I142">
        <f t="shared" si="5"/>
        <v>1.0054000000000001</v>
      </c>
      <c r="J142">
        <f>PRODUCT($I142:I$224)</f>
        <v>1.485243984816915</v>
      </c>
    </row>
    <row r="143" spans="1:10" x14ac:dyDescent="0.3">
      <c r="A143" s="77" t="s">
        <v>190</v>
      </c>
      <c r="B143" s="71">
        <f t="shared" si="4"/>
        <v>1.4772667443971694</v>
      </c>
      <c r="G143" s="77" t="s">
        <v>190</v>
      </c>
      <c r="H143">
        <v>0.82</v>
      </c>
      <c r="I143">
        <f t="shared" si="5"/>
        <v>1.0082</v>
      </c>
      <c r="J143">
        <f>PRODUCT($I143:I$224)</f>
        <v>1.4772667443971694</v>
      </c>
    </row>
    <row r="144" spans="1:10" x14ac:dyDescent="0.3">
      <c r="A144" s="77" t="s">
        <v>191</v>
      </c>
      <c r="B144" s="71">
        <f t="shared" si="4"/>
        <v>1.465251680616118</v>
      </c>
      <c r="G144" s="77" t="s">
        <v>191</v>
      </c>
      <c r="H144">
        <v>1.01</v>
      </c>
      <c r="I144">
        <f t="shared" si="5"/>
        <v>1.0101</v>
      </c>
      <c r="J144">
        <f>PRODUCT($I144:I$224)</f>
        <v>1.465251680616118</v>
      </c>
    </row>
    <row r="145" spans="1:10" x14ac:dyDescent="0.3">
      <c r="A145" s="77" t="s">
        <v>192</v>
      </c>
      <c r="B145" s="71">
        <f t="shared" si="4"/>
        <v>1.4506006144105712</v>
      </c>
      <c r="G145" s="77" t="s">
        <v>192</v>
      </c>
      <c r="H145">
        <v>0.96</v>
      </c>
      <c r="I145">
        <f t="shared" si="5"/>
        <v>1.0096000000000001</v>
      </c>
      <c r="J145">
        <f>PRODUCT($I145:I$224)</f>
        <v>1.4506006144105712</v>
      </c>
    </row>
    <row r="146" spans="1:10" x14ac:dyDescent="0.3">
      <c r="A146" s="77" t="s">
        <v>193</v>
      </c>
      <c r="B146" s="71">
        <f t="shared" si="4"/>
        <v>1.4368072646697407</v>
      </c>
      <c r="G146" s="77" t="s">
        <v>193</v>
      </c>
      <c r="H146">
        <v>1.27</v>
      </c>
      <c r="I146">
        <f t="shared" si="5"/>
        <v>1.0126999999999999</v>
      </c>
      <c r="J146">
        <f>PRODUCT($I146:I$224)</f>
        <v>1.4368072646697407</v>
      </c>
    </row>
    <row r="147" spans="1:10" x14ac:dyDescent="0.3">
      <c r="A147" s="77" t="s">
        <v>194</v>
      </c>
      <c r="B147" s="71">
        <f t="shared" si="4"/>
        <v>1.4187886488296053</v>
      </c>
      <c r="G147" s="77" t="s">
        <v>194</v>
      </c>
      <c r="H147">
        <v>0.9</v>
      </c>
      <c r="I147">
        <f t="shared" si="5"/>
        <v>1.0089999999999999</v>
      </c>
      <c r="J147">
        <f>PRODUCT($I147:I$224)</f>
        <v>1.4187886488296053</v>
      </c>
    </row>
    <row r="148" spans="1:10" x14ac:dyDescent="0.3">
      <c r="A148" s="77" t="s">
        <v>195</v>
      </c>
      <c r="B148" s="71">
        <f t="shared" si="4"/>
        <v>1.4061334477994123</v>
      </c>
      <c r="G148" s="77" t="s">
        <v>195</v>
      </c>
      <c r="H148">
        <v>0.43</v>
      </c>
      <c r="I148">
        <f t="shared" si="5"/>
        <v>1.0043</v>
      </c>
      <c r="J148">
        <f>PRODUCT($I148:I$224)</f>
        <v>1.4061334477994123</v>
      </c>
    </row>
    <row r="149" spans="1:10" x14ac:dyDescent="0.3">
      <c r="A149" s="77" t="s">
        <v>196</v>
      </c>
      <c r="B149" s="71">
        <f t="shared" si="4"/>
        <v>1.4001129620625419</v>
      </c>
      <c r="G149" s="77" t="s">
        <v>196</v>
      </c>
      <c r="H149">
        <v>0.61</v>
      </c>
      <c r="I149">
        <f t="shared" si="5"/>
        <v>1.0061</v>
      </c>
      <c r="J149">
        <f>PRODUCT($I149:I$224)</f>
        <v>1.4001129620625419</v>
      </c>
    </row>
    <row r="150" spans="1:10" x14ac:dyDescent="0.3">
      <c r="A150" s="77" t="s">
        <v>197</v>
      </c>
      <c r="B150" s="71">
        <f t="shared" si="4"/>
        <v>1.3916240553250592</v>
      </c>
      <c r="G150" s="77" t="s">
        <v>197</v>
      </c>
      <c r="H150">
        <v>0.78</v>
      </c>
      <c r="I150">
        <f t="shared" si="5"/>
        <v>1.0078</v>
      </c>
      <c r="J150">
        <f>PRODUCT($I150:I$224)</f>
        <v>1.3916240553250592</v>
      </c>
    </row>
    <row r="151" spans="1:10" x14ac:dyDescent="0.3">
      <c r="A151" s="77" t="s">
        <v>198</v>
      </c>
      <c r="B151" s="71">
        <f t="shared" si="4"/>
        <v>1.3808533988143086</v>
      </c>
      <c r="G151" s="77" t="s">
        <v>198</v>
      </c>
      <c r="H151">
        <v>0.35</v>
      </c>
      <c r="I151">
        <f t="shared" si="5"/>
        <v>1.0035000000000001</v>
      </c>
      <c r="J151">
        <f>PRODUCT($I151:I$224)</f>
        <v>1.3808533988143086</v>
      </c>
    </row>
    <row r="152" spans="1:10" x14ac:dyDescent="0.3">
      <c r="A152" s="77" t="s">
        <v>199</v>
      </c>
      <c r="B152" s="71">
        <f t="shared" si="4"/>
        <v>1.3760372683749946</v>
      </c>
      <c r="G152" s="77" t="s">
        <v>199</v>
      </c>
      <c r="H152">
        <v>0.52</v>
      </c>
      <c r="I152">
        <f t="shared" si="5"/>
        <v>1.0052000000000001</v>
      </c>
      <c r="J152">
        <f>PRODUCT($I152:I$224)</f>
        <v>1.3760372683749946</v>
      </c>
    </row>
    <row r="153" spans="1:10" x14ac:dyDescent="0.3">
      <c r="A153" s="77" t="s">
        <v>200</v>
      </c>
      <c r="B153" s="71">
        <f t="shared" si="4"/>
        <v>1.3689188901462339</v>
      </c>
      <c r="G153" s="77" t="s">
        <v>200</v>
      </c>
      <c r="H153">
        <v>0.44</v>
      </c>
      <c r="I153">
        <f t="shared" si="5"/>
        <v>1.0044</v>
      </c>
      <c r="J153">
        <f>PRODUCT($I153:I$224)</f>
        <v>1.3689188901462339</v>
      </c>
    </row>
    <row r="154" spans="1:10" x14ac:dyDescent="0.3">
      <c r="A154" s="77" t="s">
        <v>201</v>
      </c>
      <c r="B154" s="71">
        <f t="shared" si="4"/>
        <v>1.3629220332001544</v>
      </c>
      <c r="G154" s="77" t="s">
        <v>201</v>
      </c>
      <c r="H154">
        <v>0.08</v>
      </c>
      <c r="I154">
        <f t="shared" si="5"/>
        <v>1.0007999999999999</v>
      </c>
      <c r="J154">
        <f>PRODUCT($I154:I$224)</f>
        <v>1.3629220332001544</v>
      </c>
    </row>
    <row r="155" spans="1:10" x14ac:dyDescent="0.3">
      <c r="A155" s="77" t="s">
        <v>202</v>
      </c>
      <c r="B155" s="71">
        <f t="shared" si="4"/>
        <v>1.3618325671464375</v>
      </c>
      <c r="G155" s="77" t="s">
        <v>202</v>
      </c>
      <c r="H155">
        <v>0.26</v>
      </c>
      <c r="I155">
        <f t="shared" si="5"/>
        <v>1.0025999999999999</v>
      </c>
      <c r="J155">
        <f>PRODUCT($I155:I$224)</f>
        <v>1.3618325671464375</v>
      </c>
    </row>
    <row r="156" spans="1:10" x14ac:dyDescent="0.3">
      <c r="A156" s="77" t="s">
        <v>203</v>
      </c>
      <c r="B156" s="71">
        <f t="shared" si="4"/>
        <v>1.3583009845865126</v>
      </c>
      <c r="G156" s="77" t="s">
        <v>203</v>
      </c>
      <c r="H156">
        <v>0.18</v>
      </c>
      <c r="I156">
        <f t="shared" si="5"/>
        <v>1.0018</v>
      </c>
      <c r="J156">
        <f>PRODUCT($I156:I$224)</f>
        <v>1.3583009845865126</v>
      </c>
    </row>
    <row r="157" spans="1:10" x14ac:dyDescent="0.3">
      <c r="A157" s="77" t="s">
        <v>204</v>
      </c>
      <c r="B157" s="71">
        <f t="shared" si="4"/>
        <v>1.3558604358020689</v>
      </c>
      <c r="G157" s="77" t="s">
        <v>204</v>
      </c>
      <c r="H157">
        <v>0.3</v>
      </c>
      <c r="I157">
        <f t="shared" si="5"/>
        <v>1.0029999999999999</v>
      </c>
      <c r="J157">
        <f>PRODUCT($I157:I$224)</f>
        <v>1.3558604358020689</v>
      </c>
    </row>
    <row r="158" spans="1:10" x14ac:dyDescent="0.3">
      <c r="A158" s="77" t="s">
        <v>205</v>
      </c>
      <c r="B158" s="71">
        <f t="shared" si="4"/>
        <v>1.3518050207398495</v>
      </c>
      <c r="G158" s="77" t="s">
        <v>205</v>
      </c>
      <c r="H158">
        <v>0.38</v>
      </c>
      <c r="I158">
        <f t="shared" si="5"/>
        <v>1.0038</v>
      </c>
      <c r="J158">
        <f>PRODUCT($I158:I$224)</f>
        <v>1.3518050207398495</v>
      </c>
    </row>
    <row r="159" spans="1:10" x14ac:dyDescent="0.3">
      <c r="A159" s="77" t="s">
        <v>206</v>
      </c>
      <c r="B159" s="71">
        <f t="shared" si="4"/>
        <v>1.3466876078300951</v>
      </c>
      <c r="G159" s="77" t="s">
        <v>206</v>
      </c>
      <c r="H159">
        <v>0.33</v>
      </c>
      <c r="I159">
        <f t="shared" si="5"/>
        <v>1.0033000000000001</v>
      </c>
      <c r="J159">
        <f>PRODUCT($I159:I$224)</f>
        <v>1.3466876078300951</v>
      </c>
    </row>
    <row r="160" spans="1:10" x14ac:dyDescent="0.3">
      <c r="A160" s="77" t="s">
        <v>207</v>
      </c>
      <c r="B160" s="71">
        <f t="shared" si="4"/>
        <v>1.3422581559155717</v>
      </c>
      <c r="G160" s="77" t="s">
        <v>207</v>
      </c>
      <c r="H160">
        <v>0.25</v>
      </c>
      <c r="I160">
        <f t="shared" si="5"/>
        <v>1.0024999999999999</v>
      </c>
      <c r="J160">
        <f>PRODUCT($I160:I$224)</f>
        <v>1.3422581559155717</v>
      </c>
    </row>
    <row r="161" spans="1:10" x14ac:dyDescent="0.3">
      <c r="A161" s="77" t="s">
        <v>208</v>
      </c>
      <c r="B161" s="71">
        <f t="shared" si="4"/>
        <v>1.3389108787187751</v>
      </c>
      <c r="G161" s="77" t="s">
        <v>208</v>
      </c>
      <c r="H161">
        <v>0.14000000000000001</v>
      </c>
      <c r="I161">
        <f t="shared" si="5"/>
        <v>1.0014000000000001</v>
      </c>
      <c r="J161">
        <f>PRODUCT($I161:I$224)</f>
        <v>1.3389108787187751</v>
      </c>
    </row>
    <row r="162" spans="1:10" x14ac:dyDescent="0.3">
      <c r="A162" s="77" t="s">
        <v>209</v>
      </c>
      <c r="B162" s="71">
        <f t="shared" si="4"/>
        <v>1.3370390240850569</v>
      </c>
      <c r="G162" s="77" t="s">
        <v>209</v>
      </c>
      <c r="H162">
        <v>0.31</v>
      </c>
      <c r="I162">
        <f t="shared" si="5"/>
        <v>1.0031000000000001</v>
      </c>
      <c r="J162">
        <f>PRODUCT($I162:I$224)</f>
        <v>1.3370390240850569</v>
      </c>
    </row>
    <row r="163" spans="1:10" x14ac:dyDescent="0.3">
      <c r="A163" s="77" t="s">
        <v>210</v>
      </c>
      <c r="B163" s="71">
        <f t="shared" si="4"/>
        <v>1.3329070123467819</v>
      </c>
      <c r="G163" s="77" t="s">
        <v>210</v>
      </c>
      <c r="H163">
        <v>-0.23</v>
      </c>
      <c r="I163">
        <f t="shared" si="5"/>
        <v>0.99770000000000003</v>
      </c>
      <c r="J163">
        <f>PRODUCT($I163:I$224)</f>
        <v>1.3329070123467819</v>
      </c>
    </row>
    <row r="164" spans="1:10" x14ac:dyDescent="0.3">
      <c r="A164" s="77" t="s">
        <v>211</v>
      </c>
      <c r="B164" s="71">
        <f t="shared" si="4"/>
        <v>1.3359797658081403</v>
      </c>
      <c r="G164" s="77" t="s">
        <v>211</v>
      </c>
      <c r="H164">
        <v>0.24</v>
      </c>
      <c r="I164">
        <f t="shared" si="5"/>
        <v>1.0024</v>
      </c>
      <c r="J164">
        <f>PRODUCT($I164:I$224)</f>
        <v>1.3359797658081403</v>
      </c>
    </row>
    <row r="165" spans="1:10" x14ac:dyDescent="0.3">
      <c r="A165" s="77" t="s">
        <v>212</v>
      </c>
      <c r="B165" s="71">
        <f t="shared" si="4"/>
        <v>1.3327810911892852</v>
      </c>
      <c r="G165" s="77" t="s">
        <v>212</v>
      </c>
      <c r="H165">
        <v>0.19</v>
      </c>
      <c r="I165">
        <f t="shared" si="5"/>
        <v>1.0019</v>
      </c>
      <c r="J165">
        <f>PRODUCT($I165:I$224)</f>
        <v>1.3327810911892852</v>
      </c>
    </row>
    <row r="166" spans="1:10" x14ac:dyDescent="0.3">
      <c r="A166" s="77" t="s">
        <v>213</v>
      </c>
      <c r="B166" s="71">
        <f t="shared" si="4"/>
        <v>1.3302536093315558</v>
      </c>
      <c r="G166" s="77" t="s">
        <v>213</v>
      </c>
      <c r="H166">
        <v>0.16</v>
      </c>
      <c r="I166">
        <f t="shared" si="5"/>
        <v>1.0016</v>
      </c>
      <c r="J166">
        <f>PRODUCT($I166:I$224)</f>
        <v>1.3302536093315558</v>
      </c>
    </row>
    <row r="167" spans="1:10" x14ac:dyDescent="0.3">
      <c r="A167" s="77" t="s">
        <v>214</v>
      </c>
      <c r="B167" s="71">
        <f t="shared" si="4"/>
        <v>1.3281286035658508</v>
      </c>
      <c r="G167" s="77" t="s">
        <v>214</v>
      </c>
      <c r="H167">
        <v>0.42</v>
      </c>
      <c r="I167">
        <f t="shared" si="5"/>
        <v>1.0042</v>
      </c>
      <c r="J167">
        <f>PRODUCT($I167:I$224)</f>
        <v>1.3281286035658508</v>
      </c>
    </row>
    <row r="168" spans="1:10" x14ac:dyDescent="0.3">
      <c r="A168" s="77" t="s">
        <v>215</v>
      </c>
      <c r="B168" s="71">
        <f t="shared" si="4"/>
        <v>1.3225737936325941</v>
      </c>
      <c r="G168" s="77" t="s">
        <v>215</v>
      </c>
      <c r="H168">
        <v>0.28000000000000003</v>
      </c>
      <c r="I168">
        <f t="shared" si="5"/>
        <v>1.0027999999999999</v>
      </c>
      <c r="J168">
        <f>PRODUCT($I168:I$224)</f>
        <v>1.3225737936325941</v>
      </c>
    </row>
    <row r="169" spans="1:10" x14ac:dyDescent="0.3">
      <c r="A169" s="77" t="s">
        <v>216</v>
      </c>
      <c r="B169" s="71">
        <f t="shared" si="4"/>
        <v>1.3188809270368897</v>
      </c>
      <c r="G169" s="77" t="s">
        <v>216</v>
      </c>
      <c r="H169">
        <v>0.44</v>
      </c>
      <c r="I169">
        <f t="shared" si="5"/>
        <v>1.0044</v>
      </c>
      <c r="J169">
        <f>PRODUCT($I169:I$224)</f>
        <v>1.3188809270368897</v>
      </c>
    </row>
    <row r="170" spans="1:10" x14ac:dyDescent="0.3">
      <c r="A170" s="77" t="s">
        <v>217</v>
      </c>
      <c r="B170" s="71">
        <f t="shared" si="4"/>
        <v>1.3131032726372855</v>
      </c>
      <c r="G170" s="77" t="s">
        <v>217</v>
      </c>
      <c r="H170">
        <v>0.28999999999999998</v>
      </c>
      <c r="I170">
        <f t="shared" si="5"/>
        <v>1.0028999999999999</v>
      </c>
      <c r="J170">
        <f>PRODUCT($I170:I$224)</f>
        <v>1.3131032726372855</v>
      </c>
    </row>
    <row r="171" spans="1:10" x14ac:dyDescent="0.3">
      <c r="A171" s="77" t="s">
        <v>218</v>
      </c>
      <c r="B171" s="71">
        <f t="shared" si="4"/>
        <v>1.3093062844124905</v>
      </c>
      <c r="G171" s="77" t="s">
        <v>218</v>
      </c>
      <c r="H171">
        <v>0.32</v>
      </c>
      <c r="I171">
        <f t="shared" si="5"/>
        <v>1.0032000000000001</v>
      </c>
      <c r="J171">
        <f>PRODUCT($I171:I$224)</f>
        <v>1.3093062844124905</v>
      </c>
    </row>
    <row r="172" spans="1:10" x14ac:dyDescent="0.3">
      <c r="A172" s="77" t="s">
        <v>219</v>
      </c>
      <c r="B172" s="71">
        <f t="shared" si="4"/>
        <v>1.3051298688322268</v>
      </c>
      <c r="G172" s="77" t="s">
        <v>219</v>
      </c>
      <c r="H172">
        <v>0.09</v>
      </c>
      <c r="I172">
        <f t="shared" si="5"/>
        <v>1.0008999999999999</v>
      </c>
      <c r="J172">
        <f>PRODUCT($I172:I$224)</f>
        <v>1.3051298688322268</v>
      </c>
    </row>
    <row r="173" spans="1:10" x14ac:dyDescent="0.3">
      <c r="A173" s="77" t="s">
        <v>220</v>
      </c>
      <c r="B173" s="71">
        <f t="shared" si="4"/>
        <v>1.3039563081548879</v>
      </c>
      <c r="G173" s="77" t="s">
        <v>220</v>
      </c>
      <c r="H173">
        <v>0.22</v>
      </c>
      <c r="I173">
        <f t="shared" si="5"/>
        <v>1.0022</v>
      </c>
      <c r="J173">
        <f>PRODUCT($I173:I$224)</f>
        <v>1.3039563081548879</v>
      </c>
    </row>
    <row r="174" spans="1:10" x14ac:dyDescent="0.3">
      <c r="A174" s="77" t="s">
        <v>221</v>
      </c>
      <c r="B174" s="71">
        <f t="shared" si="4"/>
        <v>1.3010939015714302</v>
      </c>
      <c r="G174" s="77" t="s">
        <v>221</v>
      </c>
      <c r="H174">
        <v>0.4</v>
      </c>
      <c r="I174">
        <f t="shared" si="5"/>
        <v>1.004</v>
      </c>
      <c r="J174">
        <f>PRODUCT($I174:I$224)</f>
        <v>1.3010939015714302</v>
      </c>
    </row>
    <row r="175" spans="1:10" x14ac:dyDescent="0.3">
      <c r="A175" s="77" t="s">
        <v>222</v>
      </c>
      <c r="B175" s="71">
        <f t="shared" si="4"/>
        <v>1.2959102605293134</v>
      </c>
      <c r="G175" s="77" t="s">
        <v>222</v>
      </c>
      <c r="H175">
        <v>1.26</v>
      </c>
      <c r="I175">
        <f t="shared" si="5"/>
        <v>1.0125999999999999</v>
      </c>
      <c r="J175">
        <f>PRODUCT($I175:I$224)</f>
        <v>1.2959102605293134</v>
      </c>
    </row>
    <row r="176" spans="1:10" x14ac:dyDescent="0.3">
      <c r="A176" s="77" t="s">
        <v>223</v>
      </c>
      <c r="B176" s="71">
        <f t="shared" si="4"/>
        <v>1.2797849699084682</v>
      </c>
      <c r="G176" s="77" t="s">
        <v>223</v>
      </c>
      <c r="H176">
        <v>0.33</v>
      </c>
      <c r="I176">
        <f t="shared" si="5"/>
        <v>1.0033000000000001</v>
      </c>
      <c r="J176">
        <f>PRODUCT($I176:I$224)</f>
        <v>1.2797849699084682</v>
      </c>
    </row>
    <row r="177" spans="1:10" x14ac:dyDescent="0.3">
      <c r="A177" s="77" t="s">
        <v>224</v>
      </c>
      <c r="B177" s="71">
        <f t="shared" si="4"/>
        <v>1.2755755705257323</v>
      </c>
      <c r="G177" s="77" t="s">
        <v>224</v>
      </c>
      <c r="H177">
        <v>-0.09</v>
      </c>
      <c r="I177">
        <f t="shared" si="5"/>
        <v>0.99909999999999999</v>
      </c>
      <c r="J177">
        <f>PRODUCT($I177:I$224)</f>
        <v>1.2755755705257323</v>
      </c>
    </row>
    <row r="178" spans="1:10" x14ac:dyDescent="0.3">
      <c r="A178" s="77" t="s">
        <v>225</v>
      </c>
      <c r="B178" s="71">
        <f t="shared" si="4"/>
        <v>1.2767246226861497</v>
      </c>
      <c r="G178" s="77" t="s">
        <v>225</v>
      </c>
      <c r="H178">
        <v>0.48</v>
      </c>
      <c r="I178">
        <f t="shared" si="5"/>
        <v>1.0047999999999999</v>
      </c>
      <c r="J178">
        <f>PRODUCT($I178:I$224)</f>
        <v>1.2767246226861497</v>
      </c>
    </row>
    <row r="179" spans="1:10" x14ac:dyDescent="0.3">
      <c r="A179" s="77" t="s">
        <v>226</v>
      </c>
      <c r="B179" s="71">
        <f t="shared" si="4"/>
        <v>1.2706256197115346</v>
      </c>
      <c r="G179" s="77" t="s">
        <v>226</v>
      </c>
      <c r="H179">
        <v>0.45</v>
      </c>
      <c r="I179">
        <f t="shared" si="5"/>
        <v>1.0044999999999999</v>
      </c>
      <c r="J179">
        <f>PRODUCT($I179:I$224)</f>
        <v>1.2706256197115346</v>
      </c>
    </row>
    <row r="180" spans="1:10" x14ac:dyDescent="0.3">
      <c r="A180" s="77" t="s">
        <v>227</v>
      </c>
      <c r="B180" s="71">
        <f t="shared" si="4"/>
        <v>1.264933419324574</v>
      </c>
      <c r="G180" s="77" t="s">
        <v>227</v>
      </c>
      <c r="H180">
        <v>-0.21</v>
      </c>
      <c r="I180">
        <f t="shared" si="5"/>
        <v>0.99790000000000001</v>
      </c>
      <c r="J180">
        <f>PRODUCT($I180:I$224)</f>
        <v>1.264933419324574</v>
      </c>
    </row>
    <row r="181" spans="1:10" x14ac:dyDescent="0.3">
      <c r="A181" s="77" t="s">
        <v>228</v>
      </c>
      <c r="B181" s="71">
        <f t="shared" si="4"/>
        <v>1.2675953696007343</v>
      </c>
      <c r="G181" s="77" t="s">
        <v>228</v>
      </c>
      <c r="H181">
        <v>0.15</v>
      </c>
      <c r="I181">
        <f t="shared" si="5"/>
        <v>1.0015000000000001</v>
      </c>
      <c r="J181">
        <f>PRODUCT($I181:I$224)</f>
        <v>1.2675953696007343</v>
      </c>
    </row>
    <row r="182" spans="1:10" x14ac:dyDescent="0.3">
      <c r="A182" s="77" t="s">
        <v>229</v>
      </c>
      <c r="B182" s="71">
        <f t="shared" si="4"/>
        <v>1.2656968243641888</v>
      </c>
      <c r="G182" s="77" t="s">
        <v>229</v>
      </c>
      <c r="H182">
        <v>0.32</v>
      </c>
      <c r="I182">
        <f t="shared" si="5"/>
        <v>1.0032000000000001</v>
      </c>
      <c r="J182">
        <f>PRODUCT($I182:I$224)</f>
        <v>1.2656968243641888</v>
      </c>
    </row>
    <row r="183" spans="1:10" x14ac:dyDescent="0.3">
      <c r="A183" s="77" t="s">
        <v>230</v>
      </c>
      <c r="B183" s="71">
        <f t="shared" si="4"/>
        <v>1.2616595139196463</v>
      </c>
      <c r="G183" s="77" t="s">
        <v>230</v>
      </c>
      <c r="H183">
        <v>0.43</v>
      </c>
      <c r="I183">
        <f t="shared" si="5"/>
        <v>1.0043</v>
      </c>
      <c r="J183">
        <f>PRODUCT($I183:I$224)</f>
        <v>1.2616595139196463</v>
      </c>
    </row>
    <row r="184" spans="1:10" x14ac:dyDescent="0.3">
      <c r="A184" s="77" t="s">
        <v>231</v>
      </c>
      <c r="B184" s="71">
        <f t="shared" si="4"/>
        <v>1.25625760621293</v>
      </c>
      <c r="G184" s="77" t="s">
        <v>231</v>
      </c>
      <c r="H184">
        <v>0.75</v>
      </c>
      <c r="I184">
        <f t="shared" si="5"/>
        <v>1.0075000000000001</v>
      </c>
      <c r="J184">
        <f>PRODUCT($I184:I$224)</f>
        <v>1.25625760621293</v>
      </c>
    </row>
    <row r="185" spans="1:10" x14ac:dyDescent="0.3">
      <c r="A185" s="77" t="s">
        <v>232</v>
      </c>
      <c r="B185" s="71">
        <f t="shared" si="4"/>
        <v>1.2469058126182926</v>
      </c>
      <c r="G185" s="77" t="s">
        <v>232</v>
      </c>
      <c r="H185">
        <v>0.56999999999999995</v>
      </c>
      <c r="I185">
        <f t="shared" si="5"/>
        <v>1.0057</v>
      </c>
      <c r="J185">
        <f>PRODUCT($I185:I$224)</f>
        <v>1.2469058126182926</v>
      </c>
    </row>
    <row r="186" spans="1:10" x14ac:dyDescent="0.3">
      <c r="A186" s="77" t="s">
        <v>233</v>
      </c>
      <c r="B186" s="71">
        <f t="shared" si="4"/>
        <v>1.2398387318467672</v>
      </c>
      <c r="G186" s="77" t="s">
        <v>233</v>
      </c>
      <c r="H186">
        <v>0.13</v>
      </c>
      <c r="I186">
        <f t="shared" si="5"/>
        <v>1.0013000000000001</v>
      </c>
      <c r="J186">
        <f>PRODUCT($I186:I$224)</f>
        <v>1.2398387318467672</v>
      </c>
    </row>
    <row r="187" spans="1:10" x14ac:dyDescent="0.3">
      <c r="A187" s="77" t="s">
        <v>234</v>
      </c>
      <c r="B187" s="71">
        <f t="shared" si="4"/>
        <v>1.2382290341024329</v>
      </c>
      <c r="G187" s="77" t="s">
        <v>234</v>
      </c>
      <c r="H187">
        <v>0.01</v>
      </c>
      <c r="I187">
        <f t="shared" si="5"/>
        <v>1.0001</v>
      </c>
      <c r="J187">
        <f>PRODUCT($I187:I$224)</f>
        <v>1.2382290341024329</v>
      </c>
    </row>
    <row r="188" spans="1:10" x14ac:dyDescent="0.3">
      <c r="A188" s="77" t="s">
        <v>235</v>
      </c>
      <c r="B188" s="71">
        <f t="shared" si="4"/>
        <v>1.2381052235800747</v>
      </c>
      <c r="G188" s="77" t="s">
        <v>235</v>
      </c>
      <c r="H188">
        <v>0.19</v>
      </c>
      <c r="I188">
        <f t="shared" si="5"/>
        <v>1.0019</v>
      </c>
      <c r="J188">
        <f>PRODUCT($I188:I$224)</f>
        <v>1.2381052235800747</v>
      </c>
    </row>
    <row r="189" spans="1:10" x14ac:dyDescent="0.3">
      <c r="A189" s="77" t="s">
        <v>236</v>
      </c>
      <c r="B189" s="71">
        <f t="shared" si="4"/>
        <v>1.2357572847390708</v>
      </c>
      <c r="G189" s="77" t="s">
        <v>236</v>
      </c>
      <c r="H189">
        <v>0.11</v>
      </c>
      <c r="I189">
        <f t="shared" si="5"/>
        <v>1.0011000000000001</v>
      </c>
      <c r="J189">
        <f>PRODUCT($I189:I$224)</f>
        <v>1.2357572847390708</v>
      </c>
    </row>
    <row r="190" spans="1:10" x14ac:dyDescent="0.3">
      <c r="A190" s="77" t="s">
        <v>237</v>
      </c>
      <c r="B190" s="71">
        <f t="shared" si="4"/>
        <v>1.2343994453491869</v>
      </c>
      <c r="G190" s="77" t="s">
        <v>237</v>
      </c>
      <c r="H190">
        <v>-0.04</v>
      </c>
      <c r="I190">
        <f t="shared" si="5"/>
        <v>0.99960000000000004</v>
      </c>
      <c r="J190">
        <f>PRODUCT($I190:I$224)</f>
        <v>1.2343994453491869</v>
      </c>
    </row>
    <row r="191" spans="1:10" x14ac:dyDescent="0.3">
      <c r="A191" s="77" t="s">
        <v>238</v>
      </c>
      <c r="B191" s="71">
        <f t="shared" si="4"/>
        <v>1.2348934027102711</v>
      </c>
      <c r="G191" s="77" t="s">
        <v>238</v>
      </c>
      <c r="H191">
        <v>0.1</v>
      </c>
      <c r="I191">
        <f t="shared" si="5"/>
        <v>1.0009999999999999</v>
      </c>
      <c r="J191">
        <f>PRODUCT($I191:I$224)</f>
        <v>1.2348934027102711</v>
      </c>
    </row>
    <row r="192" spans="1:10" x14ac:dyDescent="0.3">
      <c r="A192" s="77" t="s">
        <v>239</v>
      </c>
      <c r="B192" s="71">
        <f t="shared" si="4"/>
        <v>1.2336597429673035</v>
      </c>
      <c r="G192" s="77" t="s">
        <v>239</v>
      </c>
      <c r="H192">
        <v>0.51</v>
      </c>
      <c r="I192">
        <f t="shared" si="5"/>
        <v>1.0051000000000001</v>
      </c>
      <c r="J192">
        <f>PRODUCT($I192:I$224)</f>
        <v>1.2336597429673035</v>
      </c>
    </row>
    <row r="193" spans="1:10" x14ac:dyDescent="0.3">
      <c r="A193" s="77" t="s">
        <v>240</v>
      </c>
      <c r="B193" s="71">
        <f t="shared" si="4"/>
        <v>1.2274000029522472</v>
      </c>
      <c r="G193" s="77" t="s">
        <v>240</v>
      </c>
      <c r="H193">
        <v>1.1499999999999999</v>
      </c>
      <c r="I193">
        <f t="shared" si="5"/>
        <v>1.0115000000000001</v>
      </c>
      <c r="J193">
        <f>PRODUCT($I193:I$224)</f>
        <v>1.2274000029522472</v>
      </c>
    </row>
    <row r="194" spans="1:10" x14ac:dyDescent="0.3">
      <c r="A194" s="77" t="s">
        <v>241</v>
      </c>
      <c r="B194" s="71">
        <f t="shared" ref="B194:B223" si="6">J194</f>
        <v>1.2134453810699433</v>
      </c>
      <c r="G194" s="77" t="s">
        <v>241</v>
      </c>
      <c r="H194">
        <v>0.21</v>
      </c>
      <c r="I194">
        <f t="shared" si="5"/>
        <v>1.0021</v>
      </c>
      <c r="J194">
        <f>PRODUCT($I194:I$224)</f>
        <v>1.2134453810699433</v>
      </c>
    </row>
    <row r="195" spans="1:10" x14ac:dyDescent="0.3">
      <c r="A195" s="77" t="s">
        <v>242</v>
      </c>
      <c r="B195" s="71">
        <f t="shared" si="6"/>
        <v>1.2109024858496586</v>
      </c>
      <c r="G195" s="77" t="s">
        <v>242</v>
      </c>
      <c r="H195">
        <v>0.25</v>
      </c>
      <c r="I195">
        <f t="shared" ref="I195:I224" si="7">1+H195%</f>
        <v>1.0024999999999999</v>
      </c>
      <c r="J195">
        <f>PRODUCT($I195:I$224)</f>
        <v>1.2109024858496586</v>
      </c>
    </row>
    <row r="196" spans="1:10" x14ac:dyDescent="0.3">
      <c r="A196" s="77" t="s">
        <v>243</v>
      </c>
      <c r="B196" s="71">
        <f t="shared" si="6"/>
        <v>1.2078827789024025</v>
      </c>
      <c r="G196" s="77" t="s">
        <v>243</v>
      </c>
      <c r="H196">
        <v>7.0000000000000007E-2</v>
      </c>
      <c r="I196">
        <f t="shared" si="7"/>
        <v>1.0006999999999999</v>
      </c>
      <c r="J196">
        <f>PRODUCT($I196:I$224)</f>
        <v>1.2078827789024025</v>
      </c>
    </row>
    <row r="197" spans="1:10" x14ac:dyDescent="0.3">
      <c r="A197" s="77" t="s">
        <v>244</v>
      </c>
      <c r="B197" s="71">
        <f t="shared" si="6"/>
        <v>1.2070378524057184</v>
      </c>
      <c r="G197" s="77" t="s">
        <v>244</v>
      </c>
      <c r="H197">
        <v>-0.31</v>
      </c>
      <c r="I197">
        <f t="shared" si="7"/>
        <v>0.99690000000000001</v>
      </c>
      <c r="J197">
        <f>PRODUCT($I197:I$224)</f>
        <v>1.2070378524057184</v>
      </c>
    </row>
    <row r="198" spans="1:10" x14ac:dyDescent="0.3">
      <c r="A198" s="77" t="s">
        <v>245</v>
      </c>
      <c r="B198" s="71">
        <f t="shared" si="6"/>
        <v>1.210791305452622</v>
      </c>
      <c r="G198" s="77" t="s">
        <v>245</v>
      </c>
      <c r="H198">
        <v>-0.38</v>
      </c>
      <c r="I198">
        <f t="shared" si="7"/>
        <v>0.99619999999999997</v>
      </c>
      <c r="J198">
        <f>PRODUCT($I198:I$224)</f>
        <v>1.210791305452622</v>
      </c>
    </row>
    <row r="199" spans="1:10" x14ac:dyDescent="0.3">
      <c r="A199" s="77" t="s">
        <v>246</v>
      </c>
      <c r="B199" s="71">
        <f t="shared" si="6"/>
        <v>1.2154098629317622</v>
      </c>
      <c r="G199" s="77" t="s">
        <v>246</v>
      </c>
      <c r="H199">
        <v>0.26</v>
      </c>
      <c r="I199">
        <f t="shared" si="7"/>
        <v>1.0025999999999999</v>
      </c>
      <c r="J199">
        <f>PRODUCT($I199:I$224)</f>
        <v>1.2154098629317622</v>
      </c>
    </row>
    <row r="200" spans="1:10" x14ac:dyDescent="0.3">
      <c r="A200" s="77" t="s">
        <v>247</v>
      </c>
      <c r="B200" s="71">
        <f t="shared" si="6"/>
        <v>1.2122579921521668</v>
      </c>
      <c r="G200" s="77" t="s">
        <v>247</v>
      </c>
      <c r="H200">
        <v>0.36</v>
      </c>
      <c r="I200">
        <f t="shared" si="7"/>
        <v>1.0036</v>
      </c>
      <c r="J200">
        <f>PRODUCT($I200:I$224)</f>
        <v>1.2122579921521668</v>
      </c>
    </row>
    <row r="201" spans="1:10" x14ac:dyDescent="0.3">
      <c r="A201" s="77" t="s">
        <v>248</v>
      </c>
      <c r="B201" s="71">
        <f t="shared" si="6"/>
        <v>1.2079095178877706</v>
      </c>
      <c r="G201" s="77" t="s">
        <v>248</v>
      </c>
      <c r="H201">
        <v>0.24</v>
      </c>
      <c r="I201">
        <f t="shared" si="7"/>
        <v>1.0024</v>
      </c>
      <c r="J201">
        <f>PRODUCT($I201:I$224)</f>
        <v>1.2079095178877706</v>
      </c>
    </row>
    <row r="202" spans="1:10" x14ac:dyDescent="0.3">
      <c r="A202" s="77" t="s">
        <v>249</v>
      </c>
      <c r="B202" s="71">
        <f t="shared" si="6"/>
        <v>1.2050174759455015</v>
      </c>
      <c r="G202" s="77" t="s">
        <v>249</v>
      </c>
      <c r="H202">
        <v>0.64</v>
      </c>
      <c r="I202">
        <f t="shared" si="7"/>
        <v>1.0064</v>
      </c>
      <c r="J202">
        <f>PRODUCT($I202:I$224)</f>
        <v>1.2050174759455015</v>
      </c>
    </row>
    <row r="203" spans="1:10" x14ac:dyDescent="0.3">
      <c r="A203" s="77" t="s">
        <v>250</v>
      </c>
      <c r="B203" s="71">
        <f t="shared" si="6"/>
        <v>1.1973544077359912</v>
      </c>
      <c r="G203" s="77" t="s">
        <v>250</v>
      </c>
      <c r="H203">
        <v>0.86</v>
      </c>
      <c r="I203">
        <f t="shared" si="7"/>
        <v>1.0085999999999999</v>
      </c>
      <c r="J203">
        <f>PRODUCT($I203:I$224)</f>
        <v>1.1973544077359912</v>
      </c>
    </row>
    <row r="204" spans="1:10" x14ac:dyDescent="0.3">
      <c r="A204" s="77" t="s">
        <v>251</v>
      </c>
      <c r="B204" s="71">
        <f t="shared" si="6"/>
        <v>1.1871449610707825</v>
      </c>
      <c r="G204" s="77" t="s">
        <v>251</v>
      </c>
      <c r="H204">
        <v>0.89</v>
      </c>
      <c r="I204">
        <f t="shared" si="7"/>
        <v>1.0088999999999999</v>
      </c>
      <c r="J204">
        <f>PRODUCT($I204:I$224)</f>
        <v>1.1871449610707825</v>
      </c>
    </row>
    <row r="205" spans="1:10" x14ac:dyDescent="0.3">
      <c r="A205" s="77" t="s">
        <v>252</v>
      </c>
      <c r="B205" s="71">
        <f t="shared" si="6"/>
        <v>1.1766725751519314</v>
      </c>
      <c r="G205" s="77" t="s">
        <v>252</v>
      </c>
      <c r="H205">
        <v>1.35</v>
      </c>
      <c r="I205">
        <f t="shared" si="7"/>
        <v>1.0135000000000001</v>
      </c>
      <c r="J205">
        <f>PRODUCT($I205:I$224)</f>
        <v>1.1766725751519314</v>
      </c>
    </row>
    <row r="206" spans="1:10" x14ac:dyDescent="0.3">
      <c r="A206" s="77" t="s">
        <v>253</v>
      </c>
      <c r="B206" s="71">
        <f t="shared" si="6"/>
        <v>1.1609990874710709</v>
      </c>
      <c r="G206" s="77" t="s">
        <v>253</v>
      </c>
      <c r="H206">
        <v>0.25</v>
      </c>
      <c r="I206">
        <f t="shared" si="7"/>
        <v>1.0024999999999999</v>
      </c>
      <c r="J206">
        <f>PRODUCT($I206:I$224)</f>
        <v>1.1609990874710709</v>
      </c>
    </row>
    <row r="207" spans="1:10" x14ac:dyDescent="0.3">
      <c r="A207" s="77" t="s">
        <v>254</v>
      </c>
      <c r="B207" s="71">
        <f t="shared" si="6"/>
        <v>1.1581038279013178</v>
      </c>
      <c r="G207" s="77" t="s">
        <v>254</v>
      </c>
      <c r="H207">
        <v>0.86</v>
      </c>
      <c r="I207">
        <f t="shared" si="7"/>
        <v>1.0085999999999999</v>
      </c>
      <c r="J207">
        <f>PRODUCT($I207:I$224)</f>
        <v>1.1581038279013178</v>
      </c>
    </row>
    <row r="208" spans="1:10" x14ac:dyDescent="0.3">
      <c r="A208" s="77" t="s">
        <v>255</v>
      </c>
      <c r="B208" s="71">
        <f t="shared" si="6"/>
        <v>1.1482290580024967</v>
      </c>
      <c r="G208" s="77" t="s">
        <v>255</v>
      </c>
      <c r="H208">
        <v>0.93</v>
      </c>
      <c r="I208">
        <f t="shared" si="7"/>
        <v>1.0093000000000001</v>
      </c>
      <c r="J208">
        <f>PRODUCT($I208:I$224)</f>
        <v>1.1482290580024967</v>
      </c>
    </row>
    <row r="209" spans="1:10" x14ac:dyDescent="0.3">
      <c r="A209" s="77" t="s">
        <v>256</v>
      </c>
      <c r="B209" s="71">
        <f t="shared" si="6"/>
        <v>1.1376489230184248</v>
      </c>
      <c r="G209" s="77" t="s">
        <v>256</v>
      </c>
      <c r="H209">
        <v>0.31</v>
      </c>
      <c r="I209">
        <f t="shared" si="7"/>
        <v>1.0031000000000001</v>
      </c>
      <c r="J209">
        <f>PRODUCT($I209:I$224)</f>
        <v>1.1376489230184248</v>
      </c>
    </row>
    <row r="210" spans="1:10" x14ac:dyDescent="0.3">
      <c r="A210" s="77" t="s">
        <v>257</v>
      </c>
      <c r="B210" s="71">
        <f t="shared" si="6"/>
        <v>1.1341331103762584</v>
      </c>
      <c r="G210" s="77" t="s">
        <v>257</v>
      </c>
      <c r="H210">
        <v>0.83</v>
      </c>
      <c r="I210">
        <f t="shared" si="7"/>
        <v>1.0083</v>
      </c>
      <c r="J210">
        <f>PRODUCT($I210:I$224)</f>
        <v>1.1341331103762584</v>
      </c>
    </row>
    <row r="211" spans="1:10" x14ac:dyDescent="0.3">
      <c r="A211" s="77" t="s">
        <v>258</v>
      </c>
      <c r="B211" s="71">
        <f t="shared" si="6"/>
        <v>1.1247972928456398</v>
      </c>
      <c r="G211" s="77" t="s">
        <v>258</v>
      </c>
      <c r="H211">
        <v>0.53</v>
      </c>
      <c r="I211">
        <f t="shared" si="7"/>
        <v>1.0053000000000001</v>
      </c>
      <c r="J211">
        <f>PRODUCT($I211:I$224)</f>
        <v>1.1247972928456398</v>
      </c>
    </row>
    <row r="212" spans="1:10" x14ac:dyDescent="0.3">
      <c r="A212" s="77" t="s">
        <v>259</v>
      </c>
      <c r="B212" s="71">
        <f t="shared" si="6"/>
        <v>1.1188672961759074</v>
      </c>
      <c r="G212" s="77" t="s">
        <v>259</v>
      </c>
      <c r="H212">
        <v>0.96</v>
      </c>
      <c r="I212">
        <f t="shared" si="7"/>
        <v>1.0096000000000001</v>
      </c>
      <c r="J212">
        <f>PRODUCT($I212:I$224)</f>
        <v>1.1188672961759074</v>
      </c>
    </row>
    <row r="213" spans="1:10" x14ac:dyDescent="0.3">
      <c r="A213" s="77" t="s">
        <v>260</v>
      </c>
      <c r="B213" s="71">
        <f t="shared" si="6"/>
        <v>1.1082283044531569</v>
      </c>
      <c r="G213" s="77" t="s">
        <v>260</v>
      </c>
      <c r="H213">
        <v>0.87</v>
      </c>
      <c r="I213">
        <f t="shared" si="7"/>
        <v>1.0086999999999999</v>
      </c>
      <c r="J213">
        <f>PRODUCT($I213:I$224)</f>
        <v>1.1082283044531569</v>
      </c>
    </row>
    <row r="214" spans="1:10" x14ac:dyDescent="0.3">
      <c r="A214" s="77" t="s">
        <v>261</v>
      </c>
      <c r="B214" s="71">
        <f t="shared" si="6"/>
        <v>1.0986698765273688</v>
      </c>
      <c r="G214" s="77" t="s">
        <v>261</v>
      </c>
      <c r="H214">
        <v>1.1599999999999999</v>
      </c>
      <c r="I214">
        <f t="shared" si="7"/>
        <v>1.0116000000000001</v>
      </c>
      <c r="J214">
        <f>PRODUCT($I214:I$224)</f>
        <v>1.0986698765273688</v>
      </c>
    </row>
    <row r="215" spans="1:10" x14ac:dyDescent="0.3">
      <c r="A215" s="77" t="s">
        <v>262</v>
      </c>
      <c r="B215" s="71">
        <f t="shared" si="6"/>
        <v>1.0860714477336584</v>
      </c>
      <c r="G215" s="77" t="s">
        <v>262</v>
      </c>
      <c r="H215">
        <v>1.25</v>
      </c>
      <c r="I215">
        <f t="shared" si="7"/>
        <v>1.0125</v>
      </c>
      <c r="J215">
        <f>PRODUCT($I215:I$224)</f>
        <v>1.0860714477336584</v>
      </c>
    </row>
    <row r="216" spans="1:10" x14ac:dyDescent="0.3">
      <c r="A216" s="77" t="s">
        <v>263</v>
      </c>
      <c r="B216" s="71">
        <f t="shared" si="6"/>
        <v>1.0726631582554651</v>
      </c>
      <c r="G216" s="77" t="s">
        <v>263</v>
      </c>
      <c r="H216">
        <v>0.95</v>
      </c>
      <c r="I216">
        <f t="shared" si="7"/>
        <v>1.0095000000000001</v>
      </c>
      <c r="J216">
        <f>PRODUCT($I216:I$224)</f>
        <v>1.0726631582554651</v>
      </c>
    </row>
    <row r="217" spans="1:10" x14ac:dyDescent="0.3">
      <c r="A217" s="77" t="s">
        <v>264</v>
      </c>
      <c r="B217" s="71">
        <f t="shared" si="6"/>
        <v>1.0625687550821843</v>
      </c>
      <c r="G217" s="77" t="s">
        <v>264</v>
      </c>
      <c r="H217">
        <v>0.73</v>
      </c>
      <c r="I217">
        <f t="shared" si="7"/>
        <v>1.0073000000000001</v>
      </c>
      <c r="J217">
        <f>PRODUCT($I217:I$224)</f>
        <v>1.0625687550821843</v>
      </c>
    </row>
    <row r="218" spans="1:10" x14ac:dyDescent="0.3">
      <c r="A218" s="77" t="s">
        <v>265</v>
      </c>
      <c r="B218" s="71">
        <f t="shared" si="6"/>
        <v>1.0548682170973733</v>
      </c>
      <c r="G218" s="77" t="s">
        <v>265</v>
      </c>
      <c r="H218">
        <v>0.54</v>
      </c>
      <c r="I218">
        <f t="shared" si="7"/>
        <v>1.0054000000000001</v>
      </c>
      <c r="J218">
        <f>PRODUCT($I218:I$224)</f>
        <v>1.0548682170973733</v>
      </c>
    </row>
    <row r="219" spans="1:10" x14ac:dyDescent="0.3">
      <c r="A219" s="77" t="s">
        <v>266</v>
      </c>
      <c r="B219" s="71">
        <f t="shared" si="6"/>
        <v>1.0492025234706317</v>
      </c>
      <c r="D219" s="81"/>
      <c r="G219" s="77" t="s">
        <v>266</v>
      </c>
      <c r="H219">
        <v>1.01</v>
      </c>
      <c r="I219">
        <f t="shared" si="7"/>
        <v>1.0101</v>
      </c>
      <c r="J219">
        <f>PRODUCT($I219:I$224)</f>
        <v>1.0492025234706317</v>
      </c>
    </row>
    <row r="220" spans="1:10" x14ac:dyDescent="0.3">
      <c r="A220" s="77" t="s">
        <v>267</v>
      </c>
      <c r="B220" s="71">
        <f t="shared" si="6"/>
        <v>1.0387115369474624</v>
      </c>
      <c r="D220" s="81"/>
      <c r="G220" s="77" t="s">
        <v>267</v>
      </c>
      <c r="H220">
        <v>1.62</v>
      </c>
      <c r="I220">
        <f t="shared" si="7"/>
        <v>1.0162</v>
      </c>
      <c r="J220">
        <f>PRODUCT($I220:I$224)</f>
        <v>1.0387115369474624</v>
      </c>
    </row>
    <row r="221" spans="1:10" x14ac:dyDescent="0.3">
      <c r="A221" s="77" t="s">
        <v>268</v>
      </c>
      <c r="B221" s="71">
        <f t="shared" si="6"/>
        <v>1.0221526637939999</v>
      </c>
      <c r="D221" s="81"/>
      <c r="G221" s="77" t="s">
        <v>268</v>
      </c>
      <c r="H221">
        <v>1.06</v>
      </c>
      <c r="I221">
        <f t="shared" si="7"/>
        <v>1.0105999999999999</v>
      </c>
      <c r="J221">
        <f>PRODUCT($I221:I$224)</f>
        <v>1.0221526637939999</v>
      </c>
    </row>
    <row r="222" spans="1:10" x14ac:dyDescent="0.3">
      <c r="A222" s="77" t="s">
        <v>269</v>
      </c>
      <c r="B222" s="71">
        <f t="shared" si="6"/>
        <v>1.0114314899999999</v>
      </c>
      <c r="D222" s="81"/>
      <c r="G222" s="77" t="s">
        <v>269</v>
      </c>
      <c r="H222">
        <v>0.47</v>
      </c>
      <c r="I222">
        <f t="shared" si="7"/>
        <v>1.0046999999999999</v>
      </c>
      <c r="J222">
        <f>PRODUCT($I222:I$224)</f>
        <v>1.0114314899999999</v>
      </c>
    </row>
    <row r="223" spans="1:10" x14ac:dyDescent="0.3">
      <c r="A223" s="77" t="s">
        <v>270</v>
      </c>
      <c r="B223" s="71">
        <f t="shared" si="6"/>
        <v>1.0066999999999999</v>
      </c>
      <c r="D223" s="81"/>
      <c r="G223" s="77" t="s">
        <v>270</v>
      </c>
      <c r="H223">
        <v>0.67</v>
      </c>
      <c r="I223">
        <f t="shared" si="7"/>
        <v>1.0066999999999999</v>
      </c>
      <c r="J223">
        <f>PRODUCT($I223:I$224)</f>
        <v>1.0066999999999999</v>
      </c>
    </row>
    <row r="224" spans="1:10" x14ac:dyDescent="0.3">
      <c r="A224" s="77" t="s">
        <v>282</v>
      </c>
      <c r="B224" s="71">
        <f>J224</f>
        <v>1</v>
      </c>
      <c r="D224" s="81"/>
      <c r="G224" s="77" t="s">
        <v>282</v>
      </c>
      <c r="H224">
        <v>0</v>
      </c>
      <c r="I224">
        <f t="shared" si="7"/>
        <v>1</v>
      </c>
      <c r="J224">
        <f>PRODUCT($I$224:I224)</f>
        <v>1</v>
      </c>
    </row>
    <row r="225" spans="1:2" x14ac:dyDescent="0.3">
      <c r="A225" s="3" t="s">
        <v>40</v>
      </c>
      <c r="B225" s="71">
        <f>VLOOKUP("dez/2006",$A$2:$B$223,2,FALSE)</f>
        <v>2.4805784675167408</v>
      </c>
    </row>
    <row r="226" spans="1:2" x14ac:dyDescent="0.3">
      <c r="A226" s="3" t="s">
        <v>41</v>
      </c>
      <c r="B226" s="71">
        <f>VLOOKUP("dez/2007",$A$2:$B$223,2,FALSE)</f>
        <v>2.3808737514972687</v>
      </c>
    </row>
    <row r="227" spans="1:2" x14ac:dyDescent="0.3">
      <c r="A227" s="3" t="s">
        <v>42</v>
      </c>
      <c r="B227" s="71">
        <f>VLOOKUP("dez/2008",$A$2:$B$223,2,FALSE)</f>
        <v>2.2379135123440301</v>
      </c>
    </row>
    <row r="228" spans="1:2" x14ac:dyDescent="0.3">
      <c r="A228" s="3" t="s">
        <v>43</v>
      </c>
      <c r="B228" s="71">
        <f>VLOOKUP("dez/2009",$A$2:$B$223,2,FALSE)</f>
        <v>2.1473285934295014</v>
      </c>
    </row>
    <row r="229" spans="1:2" x14ac:dyDescent="0.3">
      <c r="A229" s="3" t="s">
        <v>44</v>
      </c>
      <c r="B229" s="71">
        <f>VLOOKUP("dez/2010",$A$2:$B$223,2,FALSE)</f>
        <v>2.032773113972139</v>
      </c>
    </row>
    <row r="230" spans="1:2" x14ac:dyDescent="0.3">
      <c r="A230" s="3" t="s">
        <v>45</v>
      </c>
      <c r="B230" s="71">
        <f>VLOOKUP("dez/2011",$A$2:$B$223,2,FALSE)</f>
        <v>1.9061857173887404</v>
      </c>
    </row>
    <row r="231" spans="1:2" x14ac:dyDescent="0.3">
      <c r="A231" s="3" t="s">
        <v>46</v>
      </c>
      <c r="B231" s="71">
        <f>VLOOKUP("dez/2012",$A$2:$B$223,2,FALSE)</f>
        <v>1.806228269989006</v>
      </c>
    </row>
    <row r="232" spans="1:2" x14ac:dyDescent="0.3">
      <c r="A232" s="3" t="s">
        <v>47</v>
      </c>
      <c r="B232" s="71">
        <f>VLOOKUP("dez/2013",$A$2:$B$223,2,FALSE)</f>
        <v>1.7076234467431</v>
      </c>
    </row>
    <row r="233" spans="1:2" x14ac:dyDescent="0.3">
      <c r="A233" s="3" t="s">
        <v>48</v>
      </c>
      <c r="B233" s="71">
        <f>VLOOKUP("dez/2014",$A$2:$B$223,2,FALSE)</f>
        <v>1.6025681451674816</v>
      </c>
    </row>
    <row r="234" spans="1:2" x14ac:dyDescent="0.3">
      <c r="A234" s="3" t="s">
        <v>271</v>
      </c>
      <c r="B234" s="71">
        <f>VLOOKUP("dez/2015",$A$2:$B$223,2,FALSE)</f>
        <v>1.4506006144105712</v>
      </c>
    </row>
    <row r="235" spans="1:2" x14ac:dyDescent="0.3">
      <c r="A235" s="3" t="s">
        <v>272</v>
      </c>
      <c r="B235" s="71">
        <f>VLOOKUP("dez/2016",$A$2:$B$223,2,FALSE)</f>
        <v>1.3558604358020689</v>
      </c>
    </row>
    <row r="236" spans="1:2" x14ac:dyDescent="0.3">
      <c r="A236" s="3" t="s">
        <v>273</v>
      </c>
      <c r="B236" s="71">
        <f>VLOOKUP("dez/2017",$A$2:$B$223,2,FALSE)</f>
        <v>1.3188809270368897</v>
      </c>
    </row>
    <row r="237" spans="1:2" x14ac:dyDescent="0.3">
      <c r="A237" s="3" t="s">
        <v>274</v>
      </c>
      <c r="B237" s="71">
        <f>VLOOKUP("dez/2018",$A$2:$B$223,2,FALSE)</f>
        <v>1.2675953696007343</v>
      </c>
    </row>
    <row r="238" spans="1:2" x14ac:dyDescent="0.3">
      <c r="A238" s="3" t="s">
        <v>275</v>
      </c>
      <c r="B238" s="71">
        <f>VLOOKUP("dez/2019",$A$2:$B$209,2,FALSE)</f>
        <v>1.2274000029522472</v>
      </c>
    </row>
    <row r="239" spans="1:2" x14ac:dyDescent="0.3">
      <c r="A239" s="3" t="s">
        <v>276</v>
      </c>
      <c r="B239" s="71">
        <f>VLOOKUP("dez/2020",$A$2:$B$223,2,FALSE)</f>
        <v>1.1766725751519314</v>
      </c>
    </row>
    <row r="240" spans="1:2" x14ac:dyDescent="0.3">
      <c r="A240" s="3" t="s">
        <v>277</v>
      </c>
      <c r="B240" s="71">
        <f>VLOOKUP("dez/2021",$A$2:$B$223,2,FALSE)</f>
        <v>1.0625687550821843</v>
      </c>
    </row>
    <row r="241" spans="1:1" x14ac:dyDescent="0.3">
      <c r="A241" s="3"/>
    </row>
    <row r="242" spans="1:1" x14ac:dyDescent="0.3">
      <c r="A242" s="3"/>
    </row>
    <row r="243" spans="1:1" x14ac:dyDescent="0.3">
      <c r="A243" s="3"/>
    </row>
    <row r="244" spans="1:1" x14ac:dyDescent="0.3">
      <c r="A244" s="3"/>
    </row>
    <row r="245" spans="1:1" x14ac:dyDescent="0.3">
      <c r="A245" s="3"/>
    </row>
    <row r="246" spans="1:1" x14ac:dyDescent="0.3">
      <c r="A246" s="3"/>
    </row>
    <row r="247" spans="1:1" x14ac:dyDescent="0.3">
      <c r="A247" s="3"/>
    </row>
    <row r="248" spans="1:1" x14ac:dyDescent="0.3">
      <c r="A248" s="3"/>
    </row>
    <row r="249" spans="1:1" x14ac:dyDescent="0.3">
      <c r="A249" s="3"/>
    </row>
    <row r="250" spans="1:1" x14ac:dyDescent="0.3">
      <c r="A250" s="3"/>
    </row>
    <row r="251" spans="1:1" x14ac:dyDescent="0.3">
      <c r="A251" s="3"/>
    </row>
    <row r="252" spans="1:1" x14ac:dyDescent="0.3">
      <c r="A252" s="3"/>
    </row>
    <row r="253" spans="1:1" x14ac:dyDescent="0.3">
      <c r="A253" s="3"/>
    </row>
    <row r="254" spans="1:1" x14ac:dyDescent="0.3">
      <c r="A254" s="3"/>
    </row>
    <row r="255" spans="1:1" x14ac:dyDescent="0.3">
      <c r="A255" s="3"/>
    </row>
    <row r="256" spans="1:1" x14ac:dyDescent="0.3">
      <c r="A256" s="3"/>
    </row>
    <row r="257" spans="1:1" x14ac:dyDescent="0.3">
      <c r="A257" s="3"/>
    </row>
    <row r="258" spans="1:1" x14ac:dyDescent="0.3">
      <c r="A258" s="3"/>
    </row>
    <row r="259" spans="1:1" x14ac:dyDescent="0.3">
      <c r="A259" s="3"/>
    </row>
    <row r="260" spans="1:1" x14ac:dyDescent="0.3">
      <c r="A260" s="3"/>
    </row>
    <row r="261" spans="1:1" x14ac:dyDescent="0.3">
      <c r="A261" s="3"/>
    </row>
    <row r="262" spans="1:1" x14ac:dyDescent="0.3">
      <c r="A262" s="3"/>
    </row>
    <row r="263" spans="1:1" x14ac:dyDescent="0.3">
      <c r="A263" s="3"/>
    </row>
    <row r="264" spans="1:1" x14ac:dyDescent="0.3">
      <c r="A264" s="3"/>
    </row>
    <row r="265" spans="1:1" x14ac:dyDescent="0.3">
      <c r="A265" s="3"/>
    </row>
    <row r="266" spans="1:1" x14ac:dyDescent="0.3">
      <c r="A266" s="3"/>
    </row>
    <row r="267" spans="1:1" x14ac:dyDescent="0.3">
      <c r="A267" s="3"/>
    </row>
    <row r="268" spans="1:1" x14ac:dyDescent="0.3">
      <c r="A268" s="3"/>
    </row>
    <row r="269" spans="1:1" x14ac:dyDescent="0.3">
      <c r="A269" s="3"/>
    </row>
    <row r="270" spans="1:1" x14ac:dyDescent="0.3">
      <c r="A270" s="3"/>
    </row>
    <row r="271" spans="1:1" x14ac:dyDescent="0.3">
      <c r="A271" s="3"/>
    </row>
    <row r="272" spans="1:1" x14ac:dyDescent="0.3">
      <c r="A272" s="3"/>
    </row>
    <row r="273" spans="1:1" x14ac:dyDescent="0.3">
      <c r="A273" s="3"/>
    </row>
    <row r="274" spans="1:1" x14ac:dyDescent="0.3">
      <c r="A274" s="3"/>
    </row>
    <row r="275" spans="1:1" x14ac:dyDescent="0.3">
      <c r="A275" s="3"/>
    </row>
    <row r="276" spans="1:1" x14ac:dyDescent="0.3">
      <c r="A276" s="3"/>
    </row>
    <row r="277" spans="1:1" x14ac:dyDescent="0.3">
      <c r="A277" s="3"/>
    </row>
    <row r="278" spans="1:1" x14ac:dyDescent="0.3">
      <c r="A278" s="3"/>
    </row>
    <row r="279" spans="1:1" x14ac:dyDescent="0.3">
      <c r="A279" s="3"/>
    </row>
    <row r="280" spans="1:1" x14ac:dyDescent="0.3">
      <c r="A280" s="3"/>
    </row>
    <row r="281" spans="1:1" x14ac:dyDescent="0.3">
      <c r="A281" s="3"/>
    </row>
    <row r="282" spans="1:1" x14ac:dyDescent="0.3">
      <c r="A282" s="3"/>
    </row>
    <row r="283" spans="1:1" x14ac:dyDescent="0.3">
      <c r="A283" s="3"/>
    </row>
    <row r="284" spans="1:1" x14ac:dyDescent="0.3">
      <c r="A284" s="3"/>
    </row>
    <row r="285" spans="1:1" x14ac:dyDescent="0.3">
      <c r="A285" s="3"/>
    </row>
    <row r="286" spans="1:1" x14ac:dyDescent="0.3">
      <c r="A286" s="3"/>
    </row>
    <row r="287" spans="1:1" x14ac:dyDescent="0.3">
      <c r="A287" s="3"/>
    </row>
    <row r="288" spans="1:1" x14ac:dyDescent="0.3">
      <c r="A288" s="3"/>
    </row>
    <row r="289" spans="1:1" x14ac:dyDescent="0.3">
      <c r="A289" s="3"/>
    </row>
    <row r="290" spans="1:1" x14ac:dyDescent="0.3">
      <c r="A290" s="3"/>
    </row>
    <row r="291" spans="1:1" x14ac:dyDescent="0.3">
      <c r="A291" s="3"/>
    </row>
    <row r="292" spans="1:1" x14ac:dyDescent="0.3">
      <c r="A292" s="3"/>
    </row>
    <row r="293" spans="1:1" x14ac:dyDescent="0.3">
      <c r="A293" s="3"/>
    </row>
    <row r="294" spans="1:1" x14ac:dyDescent="0.3">
      <c r="A294" s="3"/>
    </row>
    <row r="295" spans="1:1" x14ac:dyDescent="0.3">
      <c r="A295" s="3"/>
    </row>
    <row r="296" spans="1:1" x14ac:dyDescent="0.3">
      <c r="A296" s="3"/>
    </row>
    <row r="297" spans="1:1" x14ac:dyDescent="0.3">
      <c r="A297" s="3"/>
    </row>
    <row r="298" spans="1:1" x14ac:dyDescent="0.3">
      <c r="A298" s="3"/>
    </row>
    <row r="299" spans="1:1" x14ac:dyDescent="0.3">
      <c r="A299" s="3"/>
    </row>
    <row r="300" spans="1:1" x14ac:dyDescent="0.3">
      <c r="A300" s="3"/>
    </row>
    <row r="301" spans="1:1" x14ac:dyDescent="0.3">
      <c r="A301" s="3"/>
    </row>
    <row r="302" spans="1:1" x14ac:dyDescent="0.3">
      <c r="A302" s="3"/>
    </row>
    <row r="303" spans="1:1" x14ac:dyDescent="0.3">
      <c r="A303" s="3"/>
    </row>
    <row r="304" spans="1:1" x14ac:dyDescent="0.3">
      <c r="A304" s="3"/>
    </row>
    <row r="305" spans="1:1" x14ac:dyDescent="0.3">
      <c r="A305" s="3"/>
    </row>
    <row r="306" spans="1:1" x14ac:dyDescent="0.3">
      <c r="A306" s="3"/>
    </row>
    <row r="307" spans="1:1" x14ac:dyDescent="0.3">
      <c r="A307" s="3"/>
    </row>
    <row r="308" spans="1:1" x14ac:dyDescent="0.3">
      <c r="A308" s="3"/>
    </row>
    <row r="309" spans="1:1" x14ac:dyDescent="0.3">
      <c r="A309" s="3"/>
    </row>
    <row r="310" spans="1:1" x14ac:dyDescent="0.3">
      <c r="A310" s="3"/>
    </row>
    <row r="311" spans="1:1" x14ac:dyDescent="0.3">
      <c r="A311" s="3"/>
    </row>
    <row r="312" spans="1:1" x14ac:dyDescent="0.3">
      <c r="A312" s="3"/>
    </row>
    <row r="313" spans="1:1" x14ac:dyDescent="0.3">
      <c r="A313" s="3"/>
    </row>
    <row r="314" spans="1:1" x14ac:dyDescent="0.3">
      <c r="A314" s="3"/>
    </row>
    <row r="315" spans="1:1" x14ac:dyDescent="0.3">
      <c r="A315" s="3"/>
    </row>
    <row r="316" spans="1:1" x14ac:dyDescent="0.3">
      <c r="A316" s="3"/>
    </row>
    <row r="317" spans="1:1" x14ac:dyDescent="0.3">
      <c r="A317" s="3"/>
    </row>
    <row r="318" spans="1:1" x14ac:dyDescent="0.3">
      <c r="A318" s="3"/>
    </row>
    <row r="319" spans="1:1" x14ac:dyDescent="0.3">
      <c r="A319" s="3"/>
    </row>
    <row r="320" spans="1:1" x14ac:dyDescent="0.3">
      <c r="A320" s="3"/>
    </row>
    <row r="321" spans="1:1" x14ac:dyDescent="0.3">
      <c r="A321" s="3"/>
    </row>
    <row r="322" spans="1:1" x14ac:dyDescent="0.3">
      <c r="A322" s="3"/>
    </row>
    <row r="323" spans="1:1" x14ac:dyDescent="0.3">
      <c r="A323" s="3"/>
    </row>
    <row r="324" spans="1:1" x14ac:dyDescent="0.3">
      <c r="A324" s="3"/>
    </row>
    <row r="325" spans="1:1" x14ac:dyDescent="0.3">
      <c r="A325" s="3"/>
    </row>
    <row r="326" spans="1:1" x14ac:dyDescent="0.3">
      <c r="A326" s="3"/>
    </row>
    <row r="327" spans="1:1" x14ac:dyDescent="0.3">
      <c r="A327" s="3"/>
    </row>
    <row r="328" spans="1:1" x14ac:dyDescent="0.3">
      <c r="A328" s="3"/>
    </row>
    <row r="329" spans="1:1" x14ac:dyDescent="0.3">
      <c r="A329" s="3"/>
    </row>
    <row r="330" spans="1:1" x14ac:dyDescent="0.3">
      <c r="A330" s="3"/>
    </row>
    <row r="331" spans="1:1" x14ac:dyDescent="0.3">
      <c r="A331" s="3"/>
    </row>
    <row r="332" spans="1:1" x14ac:dyDescent="0.3">
      <c r="A332" s="3"/>
    </row>
    <row r="333" spans="1:1" x14ac:dyDescent="0.3">
      <c r="A333" s="3"/>
    </row>
    <row r="334" spans="1:1" x14ac:dyDescent="0.3">
      <c r="A334" s="3"/>
    </row>
    <row r="335" spans="1:1" x14ac:dyDescent="0.3">
      <c r="A335" s="3"/>
    </row>
    <row r="336" spans="1:1" x14ac:dyDescent="0.3">
      <c r="A336" s="3"/>
    </row>
    <row r="337" spans="1:1" x14ac:dyDescent="0.3">
      <c r="A337" s="3"/>
    </row>
    <row r="338" spans="1:1" x14ac:dyDescent="0.3">
      <c r="A338" s="3"/>
    </row>
    <row r="339" spans="1:1" x14ac:dyDescent="0.3">
      <c r="A339" s="3"/>
    </row>
    <row r="340" spans="1:1" x14ac:dyDescent="0.3">
      <c r="A340" s="3"/>
    </row>
    <row r="341" spans="1:1" x14ac:dyDescent="0.3">
      <c r="A341" s="3"/>
    </row>
    <row r="342" spans="1:1" x14ac:dyDescent="0.3">
      <c r="A342" s="3"/>
    </row>
    <row r="343" spans="1:1" x14ac:dyDescent="0.3">
      <c r="A343" s="3"/>
    </row>
    <row r="344" spans="1:1" x14ac:dyDescent="0.3">
      <c r="A344" s="3"/>
    </row>
    <row r="345" spans="1:1" x14ac:dyDescent="0.3">
      <c r="A345" s="3"/>
    </row>
    <row r="346" spans="1:1" x14ac:dyDescent="0.3">
      <c r="A346" s="3"/>
    </row>
    <row r="347" spans="1:1" x14ac:dyDescent="0.3">
      <c r="A347" s="3"/>
    </row>
    <row r="348" spans="1:1" x14ac:dyDescent="0.3">
      <c r="A348" s="3"/>
    </row>
    <row r="349" spans="1:1" x14ac:dyDescent="0.3">
      <c r="A349" s="3"/>
    </row>
    <row r="350" spans="1:1" x14ac:dyDescent="0.3">
      <c r="A350" s="3"/>
    </row>
    <row r="351" spans="1:1" x14ac:dyDescent="0.3">
      <c r="A351" s="3"/>
    </row>
    <row r="352" spans="1:1" x14ac:dyDescent="0.3">
      <c r="A352" s="3"/>
    </row>
    <row r="353" spans="1:1" x14ac:dyDescent="0.3">
      <c r="A353" s="3"/>
    </row>
    <row r="354" spans="1:1" x14ac:dyDescent="0.3">
      <c r="A354" s="3"/>
    </row>
    <row r="355" spans="1:1" x14ac:dyDescent="0.3">
      <c r="A355" s="3"/>
    </row>
    <row r="356" spans="1:1" x14ac:dyDescent="0.3">
      <c r="A356" s="3"/>
    </row>
    <row r="357" spans="1:1" x14ac:dyDescent="0.3">
      <c r="A357" s="3"/>
    </row>
    <row r="358" spans="1:1" x14ac:dyDescent="0.3">
      <c r="A358" s="3"/>
    </row>
    <row r="359" spans="1:1" x14ac:dyDescent="0.3">
      <c r="A359" s="3"/>
    </row>
    <row r="360" spans="1:1" x14ac:dyDescent="0.3">
      <c r="A360" s="3"/>
    </row>
    <row r="361" spans="1:1" x14ac:dyDescent="0.3">
      <c r="A361" s="3"/>
    </row>
    <row r="362" spans="1:1" x14ac:dyDescent="0.3">
      <c r="A362" s="3"/>
    </row>
    <row r="363" spans="1:1" x14ac:dyDescent="0.3">
      <c r="A363" s="3"/>
    </row>
    <row r="364" spans="1:1" x14ac:dyDescent="0.3">
      <c r="A364" s="3"/>
    </row>
    <row r="365" spans="1:1" x14ac:dyDescent="0.3">
      <c r="A365" s="3"/>
    </row>
    <row r="366" spans="1:1" x14ac:dyDescent="0.3">
      <c r="A366" s="3"/>
    </row>
    <row r="367" spans="1:1" x14ac:dyDescent="0.3">
      <c r="A367" s="3"/>
    </row>
    <row r="368" spans="1:1" x14ac:dyDescent="0.3">
      <c r="A368" s="3"/>
    </row>
    <row r="369" spans="1:1" x14ac:dyDescent="0.3">
      <c r="A369" s="3"/>
    </row>
    <row r="370" spans="1:1" x14ac:dyDescent="0.3">
      <c r="A370" s="3"/>
    </row>
    <row r="371" spans="1:1" x14ac:dyDescent="0.3">
      <c r="A371" s="3"/>
    </row>
    <row r="372" spans="1:1" x14ac:dyDescent="0.3">
      <c r="A372" s="3"/>
    </row>
    <row r="373" spans="1:1" x14ac:dyDescent="0.3">
      <c r="A373" s="3"/>
    </row>
    <row r="374" spans="1:1" x14ac:dyDescent="0.3">
      <c r="A374" s="3"/>
    </row>
    <row r="375" spans="1:1" x14ac:dyDescent="0.3">
      <c r="A375" s="3"/>
    </row>
    <row r="376" spans="1:1" x14ac:dyDescent="0.3">
      <c r="A376" s="3"/>
    </row>
    <row r="377" spans="1:1" x14ac:dyDescent="0.3">
      <c r="A377" s="3"/>
    </row>
    <row r="378" spans="1:1" x14ac:dyDescent="0.3">
      <c r="A378" s="3"/>
    </row>
    <row r="379" spans="1:1" x14ac:dyDescent="0.3">
      <c r="A379" s="3"/>
    </row>
    <row r="380" spans="1:1" x14ac:dyDescent="0.3">
      <c r="A380" s="3"/>
    </row>
    <row r="381" spans="1:1" x14ac:dyDescent="0.3">
      <c r="A381" s="3"/>
    </row>
    <row r="382" spans="1:1" x14ac:dyDescent="0.3">
      <c r="A382" s="3"/>
    </row>
    <row r="383" spans="1:1" x14ac:dyDescent="0.3">
      <c r="A383" s="3"/>
    </row>
    <row r="384" spans="1:1" x14ac:dyDescent="0.3">
      <c r="A384" s="3"/>
    </row>
    <row r="385" spans="1:1" x14ac:dyDescent="0.3">
      <c r="A385" s="3"/>
    </row>
    <row r="386" spans="1:1" x14ac:dyDescent="0.3">
      <c r="A386" s="3"/>
    </row>
    <row r="387" spans="1:1" x14ac:dyDescent="0.3">
      <c r="A387" s="3"/>
    </row>
    <row r="388" spans="1:1" x14ac:dyDescent="0.3">
      <c r="A388" s="3"/>
    </row>
    <row r="389" spans="1:1" x14ac:dyDescent="0.3">
      <c r="A389" s="3"/>
    </row>
    <row r="390" spans="1:1" x14ac:dyDescent="0.3">
      <c r="A390" s="3"/>
    </row>
    <row r="391" spans="1:1" x14ac:dyDescent="0.3">
      <c r="A391" s="3"/>
    </row>
    <row r="392" spans="1:1" x14ac:dyDescent="0.3">
      <c r="A392" s="3"/>
    </row>
    <row r="393" spans="1:1" x14ac:dyDescent="0.3">
      <c r="A393" s="3"/>
    </row>
    <row r="394" spans="1:1" x14ac:dyDescent="0.3">
      <c r="A394" s="3"/>
    </row>
    <row r="395" spans="1:1" x14ac:dyDescent="0.3">
      <c r="A395" s="3"/>
    </row>
    <row r="396" spans="1:1" x14ac:dyDescent="0.3">
      <c r="A396" s="3"/>
    </row>
    <row r="397" spans="1:1" x14ac:dyDescent="0.3">
      <c r="A397" s="3"/>
    </row>
    <row r="398" spans="1:1" x14ac:dyDescent="0.3">
      <c r="A398" s="3"/>
    </row>
    <row r="399" spans="1:1" x14ac:dyDescent="0.3">
      <c r="A399" s="3"/>
    </row>
    <row r="400" spans="1:1" x14ac:dyDescent="0.3">
      <c r="A400" s="3"/>
    </row>
    <row r="401" spans="1:1" x14ac:dyDescent="0.3">
      <c r="A401" s="3"/>
    </row>
    <row r="402" spans="1:1" x14ac:dyDescent="0.3">
      <c r="A402" s="3"/>
    </row>
    <row r="403" spans="1:1" x14ac:dyDescent="0.3">
      <c r="A403" s="3"/>
    </row>
    <row r="404" spans="1:1" x14ac:dyDescent="0.3">
      <c r="A404" s="3"/>
    </row>
    <row r="405" spans="1:1" x14ac:dyDescent="0.3">
      <c r="A405" s="3"/>
    </row>
    <row r="406" spans="1:1" x14ac:dyDescent="0.3">
      <c r="A406" s="3"/>
    </row>
    <row r="407" spans="1:1" x14ac:dyDescent="0.3">
      <c r="A407" s="3"/>
    </row>
    <row r="408" spans="1:1" x14ac:dyDescent="0.3">
      <c r="A408" s="3"/>
    </row>
    <row r="409" spans="1:1" x14ac:dyDescent="0.3">
      <c r="A409" s="3"/>
    </row>
    <row r="410" spans="1:1" x14ac:dyDescent="0.3">
      <c r="A410" s="3"/>
    </row>
    <row r="411" spans="1:1" x14ac:dyDescent="0.3">
      <c r="A411" s="3"/>
    </row>
    <row r="412" spans="1:1" x14ac:dyDescent="0.3">
      <c r="A412" s="3"/>
    </row>
    <row r="413" spans="1:1" x14ac:dyDescent="0.3">
      <c r="A413" s="3"/>
    </row>
    <row r="414" spans="1:1" x14ac:dyDescent="0.3">
      <c r="A414" s="3"/>
    </row>
    <row r="415" spans="1:1" x14ac:dyDescent="0.3">
      <c r="A415" s="3"/>
    </row>
    <row r="416" spans="1:1" x14ac:dyDescent="0.3">
      <c r="A416" s="3"/>
    </row>
    <row r="417" spans="1:1" x14ac:dyDescent="0.3">
      <c r="A417" s="3"/>
    </row>
    <row r="418" spans="1:1" x14ac:dyDescent="0.3">
      <c r="A418" s="3"/>
    </row>
    <row r="419" spans="1:1" x14ac:dyDescent="0.3">
      <c r="A419" s="3"/>
    </row>
    <row r="420" spans="1:1" x14ac:dyDescent="0.3">
      <c r="A420" s="3"/>
    </row>
    <row r="421" spans="1:1" x14ac:dyDescent="0.3">
      <c r="A421" s="3"/>
    </row>
    <row r="422" spans="1:1" x14ac:dyDescent="0.3">
      <c r="A422" s="3"/>
    </row>
    <row r="423" spans="1:1" x14ac:dyDescent="0.3">
      <c r="A423" s="3"/>
    </row>
    <row r="424" spans="1:1" x14ac:dyDescent="0.3">
      <c r="A424" s="3"/>
    </row>
    <row r="425" spans="1:1" x14ac:dyDescent="0.3">
      <c r="A425" s="3"/>
    </row>
    <row r="426" spans="1:1" x14ac:dyDescent="0.3">
      <c r="A426" s="3"/>
    </row>
    <row r="427" spans="1:1" x14ac:dyDescent="0.3">
      <c r="A427" s="3"/>
    </row>
    <row r="428" spans="1:1" x14ac:dyDescent="0.3">
      <c r="A428" s="3"/>
    </row>
    <row r="429" spans="1:1" x14ac:dyDescent="0.3">
      <c r="A429" s="3"/>
    </row>
    <row r="430" spans="1:1" x14ac:dyDescent="0.3">
      <c r="A430" s="3"/>
    </row>
    <row r="431" spans="1:1" x14ac:dyDescent="0.3">
      <c r="A431" s="3"/>
    </row>
    <row r="432" spans="1:1" x14ac:dyDescent="0.3">
      <c r="A432" s="3"/>
    </row>
    <row r="433" spans="1:1" x14ac:dyDescent="0.3">
      <c r="A433" s="3"/>
    </row>
    <row r="434" spans="1:1" x14ac:dyDescent="0.3">
      <c r="A434" s="3"/>
    </row>
    <row r="435" spans="1:1" x14ac:dyDescent="0.3">
      <c r="A435" s="3"/>
    </row>
    <row r="436" spans="1:1" x14ac:dyDescent="0.3">
      <c r="A436" s="3"/>
    </row>
    <row r="437" spans="1:1" x14ac:dyDescent="0.3">
      <c r="A437" s="3"/>
    </row>
    <row r="438" spans="1:1" x14ac:dyDescent="0.3">
      <c r="A438" s="3"/>
    </row>
    <row r="439" spans="1:1" x14ac:dyDescent="0.3">
      <c r="A439" s="3"/>
    </row>
    <row r="440" spans="1:1" x14ac:dyDescent="0.3">
      <c r="A440" s="3"/>
    </row>
    <row r="441" spans="1:1" x14ac:dyDescent="0.3">
      <c r="A441" s="3"/>
    </row>
    <row r="442" spans="1:1" x14ac:dyDescent="0.3">
      <c r="A442" s="3"/>
    </row>
    <row r="443" spans="1:1" x14ac:dyDescent="0.3">
      <c r="A443" s="3"/>
    </row>
    <row r="444" spans="1:1" x14ac:dyDescent="0.3">
      <c r="A444" s="3"/>
    </row>
    <row r="445" spans="1:1" x14ac:dyDescent="0.3">
      <c r="A445" s="3"/>
    </row>
    <row r="446" spans="1:1" x14ac:dyDescent="0.3">
      <c r="A446" s="3"/>
    </row>
    <row r="447" spans="1:1" x14ac:dyDescent="0.3">
      <c r="A447" s="3"/>
    </row>
    <row r="448" spans="1:1" x14ac:dyDescent="0.3">
      <c r="A448" s="3"/>
    </row>
    <row r="449" spans="1:1" x14ac:dyDescent="0.3">
      <c r="A449" s="3"/>
    </row>
    <row r="450" spans="1:1" x14ac:dyDescent="0.3">
      <c r="A450" s="3"/>
    </row>
    <row r="451" spans="1:1" x14ac:dyDescent="0.3">
      <c r="A451" s="3"/>
    </row>
    <row r="452" spans="1:1" x14ac:dyDescent="0.3">
      <c r="A452" s="3"/>
    </row>
    <row r="453" spans="1:1" x14ac:dyDescent="0.3">
      <c r="A453" s="3"/>
    </row>
    <row r="454" spans="1:1" x14ac:dyDescent="0.3">
      <c r="A454" s="3"/>
    </row>
    <row r="455" spans="1:1" x14ac:dyDescent="0.3">
      <c r="A455" s="3"/>
    </row>
    <row r="456" spans="1:1" x14ac:dyDescent="0.3">
      <c r="A456" s="3"/>
    </row>
    <row r="457" spans="1:1" x14ac:dyDescent="0.3">
      <c r="A457" s="3"/>
    </row>
    <row r="458" spans="1:1" x14ac:dyDescent="0.3">
      <c r="A458" s="3"/>
    </row>
    <row r="459" spans="1:1" x14ac:dyDescent="0.3">
      <c r="A459" s="3"/>
    </row>
    <row r="460" spans="1:1" x14ac:dyDescent="0.3">
      <c r="A460" s="3"/>
    </row>
    <row r="461" spans="1:1" x14ac:dyDescent="0.3">
      <c r="A461" s="3"/>
    </row>
    <row r="462" spans="1:1" x14ac:dyDescent="0.3">
      <c r="A462" s="3"/>
    </row>
    <row r="463" spans="1:1" x14ac:dyDescent="0.3">
      <c r="A463" s="3"/>
    </row>
    <row r="464" spans="1:1" x14ac:dyDescent="0.3">
      <c r="A464" s="3"/>
    </row>
    <row r="465" spans="1:1" x14ac:dyDescent="0.3">
      <c r="A465" s="3"/>
    </row>
    <row r="466" spans="1:1" x14ac:dyDescent="0.3">
      <c r="A466" s="3"/>
    </row>
    <row r="467" spans="1:1" x14ac:dyDescent="0.3">
      <c r="A467" s="3"/>
    </row>
    <row r="468" spans="1:1" x14ac:dyDescent="0.3">
      <c r="A468" s="3"/>
    </row>
    <row r="469" spans="1:1" x14ac:dyDescent="0.3">
      <c r="A469" s="3"/>
    </row>
    <row r="470" spans="1:1" x14ac:dyDescent="0.3">
      <c r="A470" s="3"/>
    </row>
    <row r="471" spans="1:1" x14ac:dyDescent="0.3">
      <c r="A471" s="3"/>
    </row>
    <row r="472" spans="1:1" x14ac:dyDescent="0.3">
      <c r="A472" s="3"/>
    </row>
    <row r="473" spans="1:1" x14ac:dyDescent="0.3">
      <c r="A473" s="3"/>
    </row>
    <row r="474" spans="1:1" x14ac:dyDescent="0.3">
      <c r="A474" s="3"/>
    </row>
    <row r="475" spans="1:1" x14ac:dyDescent="0.3">
      <c r="A475" s="3"/>
    </row>
    <row r="476" spans="1:1" x14ac:dyDescent="0.3">
      <c r="A476" s="3"/>
    </row>
    <row r="477" spans="1:1" x14ac:dyDescent="0.3">
      <c r="A477" s="3"/>
    </row>
    <row r="478" spans="1:1" x14ac:dyDescent="0.3">
      <c r="A478" s="3"/>
    </row>
    <row r="479" spans="1:1" x14ac:dyDescent="0.3">
      <c r="A479" s="3"/>
    </row>
    <row r="480" spans="1:1" x14ac:dyDescent="0.3">
      <c r="A480" s="3"/>
    </row>
    <row r="481" spans="1:1" x14ac:dyDescent="0.3">
      <c r="A481" s="3"/>
    </row>
    <row r="482" spans="1:1" x14ac:dyDescent="0.3">
      <c r="A482" s="3"/>
    </row>
    <row r="483" spans="1:1" x14ac:dyDescent="0.3">
      <c r="A483" s="3"/>
    </row>
    <row r="484" spans="1:1" x14ac:dyDescent="0.3">
      <c r="A484" s="3"/>
    </row>
    <row r="485" spans="1:1" x14ac:dyDescent="0.3">
      <c r="A485" s="3"/>
    </row>
    <row r="486" spans="1:1" x14ac:dyDescent="0.3">
      <c r="A486" s="3"/>
    </row>
    <row r="487" spans="1:1" x14ac:dyDescent="0.3">
      <c r="A487" s="3"/>
    </row>
    <row r="488" spans="1:1" x14ac:dyDescent="0.3">
      <c r="A488" s="3"/>
    </row>
    <row r="489" spans="1:1" x14ac:dyDescent="0.3">
      <c r="A489" s="3"/>
    </row>
    <row r="490" spans="1:1" x14ac:dyDescent="0.3">
      <c r="A490" s="3"/>
    </row>
    <row r="491" spans="1:1" x14ac:dyDescent="0.3">
      <c r="A491" s="3"/>
    </row>
    <row r="492" spans="1:1" x14ac:dyDescent="0.3">
      <c r="A492" s="3"/>
    </row>
    <row r="493" spans="1:1" x14ac:dyDescent="0.3">
      <c r="A493" s="3"/>
    </row>
    <row r="494" spans="1:1" x14ac:dyDescent="0.3">
      <c r="A494" s="3"/>
    </row>
    <row r="495" spans="1:1" x14ac:dyDescent="0.3">
      <c r="A495" s="3"/>
    </row>
    <row r="496" spans="1:1" x14ac:dyDescent="0.3">
      <c r="A496" s="3"/>
    </row>
    <row r="497" spans="1:1" x14ac:dyDescent="0.3">
      <c r="A497" s="3"/>
    </row>
    <row r="498" spans="1:1" x14ac:dyDescent="0.3">
      <c r="A498" s="3"/>
    </row>
    <row r="499" spans="1:1" x14ac:dyDescent="0.3">
      <c r="A499" s="3"/>
    </row>
    <row r="500" spans="1:1" x14ac:dyDescent="0.3">
      <c r="A500" s="3"/>
    </row>
    <row r="501" spans="1:1" x14ac:dyDescent="0.3">
      <c r="A501" s="3"/>
    </row>
    <row r="502" spans="1:1" x14ac:dyDescent="0.3">
      <c r="A502" s="3"/>
    </row>
    <row r="503" spans="1:1" x14ac:dyDescent="0.3">
      <c r="A503" s="3"/>
    </row>
    <row r="504" spans="1:1" x14ac:dyDescent="0.3">
      <c r="A504" s="3"/>
    </row>
    <row r="505" spans="1:1" x14ac:dyDescent="0.3">
      <c r="A505" s="3"/>
    </row>
    <row r="506" spans="1:1" x14ac:dyDescent="0.3">
      <c r="A506" s="3"/>
    </row>
    <row r="507" spans="1:1" x14ac:dyDescent="0.3">
      <c r="A507" s="3"/>
    </row>
    <row r="508" spans="1:1" x14ac:dyDescent="0.3">
      <c r="A508" s="3"/>
    </row>
    <row r="509" spans="1:1" x14ac:dyDescent="0.3">
      <c r="A509" s="3"/>
    </row>
    <row r="510" spans="1:1" x14ac:dyDescent="0.3">
      <c r="A510" s="3"/>
    </row>
    <row r="511" spans="1:1" x14ac:dyDescent="0.3">
      <c r="A511" s="3"/>
    </row>
    <row r="512" spans="1:1" x14ac:dyDescent="0.3">
      <c r="A512" s="3"/>
    </row>
    <row r="513" spans="1:1" x14ac:dyDescent="0.3">
      <c r="A513" s="3"/>
    </row>
    <row r="514" spans="1:1" x14ac:dyDescent="0.3">
      <c r="A514" s="3"/>
    </row>
    <row r="515" spans="1:1" x14ac:dyDescent="0.3">
      <c r="A515" s="3"/>
    </row>
    <row r="516" spans="1:1" x14ac:dyDescent="0.3">
      <c r="A516" s="3"/>
    </row>
    <row r="517" spans="1:1" x14ac:dyDescent="0.3">
      <c r="A517" s="3"/>
    </row>
    <row r="518" spans="1:1" x14ac:dyDescent="0.3">
      <c r="A518" s="3"/>
    </row>
    <row r="519" spans="1:1" x14ac:dyDescent="0.3">
      <c r="A519" s="3"/>
    </row>
    <row r="520" spans="1:1" x14ac:dyDescent="0.3">
      <c r="A520" s="3"/>
    </row>
    <row r="521" spans="1:1" x14ac:dyDescent="0.3">
      <c r="A521" s="3"/>
    </row>
    <row r="522" spans="1:1" x14ac:dyDescent="0.3">
      <c r="A522" s="3"/>
    </row>
    <row r="523" spans="1:1" x14ac:dyDescent="0.3">
      <c r="A523" s="3"/>
    </row>
    <row r="524" spans="1:1" x14ac:dyDescent="0.3">
      <c r="A524" s="3"/>
    </row>
    <row r="525" spans="1:1" x14ac:dyDescent="0.3">
      <c r="A525" s="3"/>
    </row>
    <row r="526" spans="1:1" x14ac:dyDescent="0.3">
      <c r="A526" s="3"/>
    </row>
    <row r="527" spans="1:1" x14ac:dyDescent="0.3">
      <c r="A527" s="3"/>
    </row>
    <row r="528" spans="1:1" x14ac:dyDescent="0.3">
      <c r="A528" s="3"/>
    </row>
    <row r="529" spans="1:1" x14ac:dyDescent="0.3">
      <c r="A529" s="3"/>
    </row>
    <row r="530" spans="1:1" x14ac:dyDescent="0.3">
      <c r="A530" s="3"/>
    </row>
    <row r="531" spans="1:1" x14ac:dyDescent="0.3">
      <c r="A531" s="3"/>
    </row>
    <row r="532" spans="1:1" x14ac:dyDescent="0.3">
      <c r="A532" s="3"/>
    </row>
    <row r="533" spans="1:1" x14ac:dyDescent="0.3">
      <c r="A533" s="3"/>
    </row>
    <row r="534" spans="1:1" x14ac:dyDescent="0.3">
      <c r="A534" s="3"/>
    </row>
    <row r="535" spans="1:1" x14ac:dyDescent="0.3">
      <c r="A535" s="3"/>
    </row>
    <row r="536" spans="1:1" x14ac:dyDescent="0.3">
      <c r="A536" s="3"/>
    </row>
    <row r="537" spans="1:1" x14ac:dyDescent="0.3">
      <c r="A537" s="3"/>
    </row>
    <row r="538" spans="1:1" x14ac:dyDescent="0.3">
      <c r="A538" s="3"/>
    </row>
    <row r="539" spans="1:1" x14ac:dyDescent="0.3">
      <c r="A539" s="3"/>
    </row>
    <row r="540" spans="1:1" x14ac:dyDescent="0.3">
      <c r="A540" s="3"/>
    </row>
    <row r="541" spans="1:1" x14ac:dyDescent="0.3">
      <c r="A541" s="3"/>
    </row>
    <row r="542" spans="1:1" x14ac:dyDescent="0.3">
      <c r="A542" s="3"/>
    </row>
    <row r="543" spans="1:1" x14ac:dyDescent="0.3">
      <c r="A543" s="3"/>
    </row>
    <row r="544" spans="1:1" x14ac:dyDescent="0.3">
      <c r="A544" s="3"/>
    </row>
    <row r="545" spans="1:1" x14ac:dyDescent="0.3">
      <c r="A545" s="3"/>
    </row>
    <row r="546" spans="1:1" x14ac:dyDescent="0.3">
      <c r="A546" s="3"/>
    </row>
    <row r="547" spans="1:1" x14ac:dyDescent="0.3">
      <c r="A547" s="3"/>
    </row>
    <row r="548" spans="1:1" x14ac:dyDescent="0.3">
      <c r="A548" s="3"/>
    </row>
    <row r="549" spans="1:1" x14ac:dyDescent="0.3">
      <c r="A549" s="3"/>
    </row>
    <row r="550" spans="1:1" x14ac:dyDescent="0.3">
      <c r="A550" s="3"/>
    </row>
    <row r="551" spans="1:1" x14ac:dyDescent="0.3">
      <c r="A551" s="3"/>
    </row>
    <row r="552" spans="1:1" x14ac:dyDescent="0.3">
      <c r="A552" s="3"/>
    </row>
    <row r="553" spans="1:1" x14ac:dyDescent="0.3">
      <c r="A553" s="3"/>
    </row>
    <row r="554" spans="1:1" x14ac:dyDescent="0.3">
      <c r="A554" s="3"/>
    </row>
    <row r="555" spans="1:1" x14ac:dyDescent="0.3">
      <c r="A555" s="3"/>
    </row>
    <row r="556" spans="1:1" x14ac:dyDescent="0.3">
      <c r="A556" s="3"/>
    </row>
    <row r="557" spans="1:1" x14ac:dyDescent="0.3">
      <c r="A557" s="3"/>
    </row>
    <row r="558" spans="1:1" x14ac:dyDescent="0.3">
      <c r="A558" s="3"/>
    </row>
    <row r="559" spans="1:1" x14ac:dyDescent="0.3">
      <c r="A559" s="3"/>
    </row>
    <row r="560" spans="1:1" x14ac:dyDescent="0.3">
      <c r="A560" s="3"/>
    </row>
    <row r="561" spans="1:1" x14ac:dyDescent="0.3">
      <c r="A561" s="3"/>
    </row>
    <row r="562" spans="1:1" x14ac:dyDescent="0.3">
      <c r="A562" s="3"/>
    </row>
    <row r="563" spans="1:1" x14ac:dyDescent="0.3">
      <c r="A563" s="3"/>
    </row>
    <row r="564" spans="1:1" x14ac:dyDescent="0.3">
      <c r="A564" s="3"/>
    </row>
    <row r="565" spans="1:1" x14ac:dyDescent="0.3">
      <c r="A565" s="3"/>
    </row>
    <row r="566" spans="1:1" x14ac:dyDescent="0.3">
      <c r="A566" s="3"/>
    </row>
    <row r="567" spans="1:1" x14ac:dyDescent="0.3">
      <c r="A567" s="3"/>
    </row>
    <row r="568" spans="1:1" x14ac:dyDescent="0.3">
      <c r="A568" s="3"/>
    </row>
    <row r="569" spans="1:1" x14ac:dyDescent="0.3">
      <c r="A569" s="3"/>
    </row>
    <row r="570" spans="1:1" x14ac:dyDescent="0.3">
      <c r="A570" s="3"/>
    </row>
    <row r="571" spans="1:1" x14ac:dyDescent="0.3">
      <c r="A571" s="3"/>
    </row>
    <row r="572" spans="1:1" x14ac:dyDescent="0.3">
      <c r="A572" s="3"/>
    </row>
    <row r="573" spans="1:1" x14ac:dyDescent="0.3">
      <c r="A573" s="3"/>
    </row>
    <row r="574" spans="1:1" x14ac:dyDescent="0.3">
      <c r="A574" s="3"/>
    </row>
    <row r="575" spans="1:1" x14ac:dyDescent="0.3">
      <c r="A575" s="3"/>
    </row>
    <row r="576" spans="1:1" x14ac:dyDescent="0.3">
      <c r="A576" s="3"/>
    </row>
    <row r="577" spans="1:1" x14ac:dyDescent="0.3">
      <c r="A577" s="3"/>
    </row>
    <row r="578" spans="1:1" x14ac:dyDescent="0.3">
      <c r="A578" s="3"/>
    </row>
    <row r="579" spans="1:1" x14ac:dyDescent="0.3">
      <c r="A579" s="3"/>
    </row>
    <row r="580" spans="1:1" x14ac:dyDescent="0.3">
      <c r="A580" s="3"/>
    </row>
    <row r="581" spans="1:1" x14ac:dyDescent="0.3">
      <c r="A581" s="3"/>
    </row>
    <row r="582" spans="1:1" x14ac:dyDescent="0.3">
      <c r="A582" s="3"/>
    </row>
    <row r="583" spans="1:1" x14ac:dyDescent="0.3">
      <c r="A583" s="3"/>
    </row>
    <row r="584" spans="1:1" x14ac:dyDescent="0.3">
      <c r="A584" s="3"/>
    </row>
    <row r="585" spans="1:1" x14ac:dyDescent="0.3">
      <c r="A585" s="3"/>
    </row>
    <row r="586" spans="1:1" x14ac:dyDescent="0.3">
      <c r="A586" s="3"/>
    </row>
    <row r="587" spans="1:1" x14ac:dyDescent="0.3">
      <c r="A587" s="3"/>
    </row>
    <row r="588" spans="1:1" x14ac:dyDescent="0.3">
      <c r="A588" s="3"/>
    </row>
    <row r="589" spans="1:1" x14ac:dyDescent="0.3">
      <c r="A589" s="3"/>
    </row>
    <row r="590" spans="1:1" x14ac:dyDescent="0.3">
      <c r="A590" s="3"/>
    </row>
    <row r="591" spans="1:1" x14ac:dyDescent="0.3">
      <c r="A591" s="3"/>
    </row>
    <row r="592" spans="1:1" x14ac:dyDescent="0.3">
      <c r="A592" s="3"/>
    </row>
    <row r="593" spans="1:1" x14ac:dyDescent="0.3">
      <c r="A593" s="3"/>
    </row>
    <row r="594" spans="1:1" x14ac:dyDescent="0.3">
      <c r="A594" s="3"/>
    </row>
    <row r="595" spans="1:1" x14ac:dyDescent="0.3">
      <c r="A595" s="3"/>
    </row>
    <row r="596" spans="1:1" x14ac:dyDescent="0.3">
      <c r="A596" s="3"/>
    </row>
    <row r="597" spans="1:1" x14ac:dyDescent="0.3">
      <c r="A597" s="3"/>
    </row>
    <row r="598" spans="1:1" x14ac:dyDescent="0.3">
      <c r="A598" s="3"/>
    </row>
    <row r="599" spans="1:1" x14ac:dyDescent="0.3">
      <c r="A599" s="3"/>
    </row>
    <row r="600" spans="1:1" x14ac:dyDescent="0.3">
      <c r="A600" s="3"/>
    </row>
    <row r="601" spans="1:1" x14ac:dyDescent="0.3">
      <c r="A601" s="3"/>
    </row>
    <row r="602" spans="1:1" x14ac:dyDescent="0.3">
      <c r="A602" s="3"/>
    </row>
    <row r="603" spans="1:1" x14ac:dyDescent="0.3">
      <c r="A603" s="3"/>
    </row>
    <row r="604" spans="1:1" x14ac:dyDescent="0.3">
      <c r="A604" s="3"/>
    </row>
    <row r="605" spans="1:1" x14ac:dyDescent="0.3">
      <c r="A605" s="3"/>
    </row>
    <row r="606" spans="1:1" x14ac:dyDescent="0.3">
      <c r="A606" s="3"/>
    </row>
    <row r="607" spans="1:1" x14ac:dyDescent="0.3">
      <c r="A607" s="3"/>
    </row>
    <row r="608" spans="1:1" x14ac:dyDescent="0.3">
      <c r="A608" s="3"/>
    </row>
    <row r="609" spans="1:1" x14ac:dyDescent="0.3">
      <c r="A609" s="3"/>
    </row>
    <row r="610" spans="1:1" x14ac:dyDescent="0.3">
      <c r="A610" s="3"/>
    </row>
    <row r="611" spans="1:1" x14ac:dyDescent="0.3">
      <c r="A611" s="3"/>
    </row>
    <row r="612" spans="1:1" x14ac:dyDescent="0.3">
      <c r="A612" s="3"/>
    </row>
    <row r="613" spans="1:1" x14ac:dyDescent="0.3">
      <c r="A613" s="3"/>
    </row>
    <row r="614" spans="1:1" x14ac:dyDescent="0.3">
      <c r="A614" s="3"/>
    </row>
    <row r="615" spans="1:1" x14ac:dyDescent="0.3">
      <c r="A615" s="3"/>
    </row>
    <row r="616" spans="1:1" x14ac:dyDescent="0.3">
      <c r="A616" s="3"/>
    </row>
    <row r="617" spans="1:1" x14ac:dyDescent="0.3">
      <c r="A617" s="3"/>
    </row>
    <row r="618" spans="1:1" x14ac:dyDescent="0.3">
      <c r="A618" s="3"/>
    </row>
    <row r="619" spans="1:1" x14ac:dyDescent="0.3">
      <c r="A619" s="3"/>
    </row>
    <row r="620" spans="1:1" x14ac:dyDescent="0.3">
      <c r="A620" s="3"/>
    </row>
    <row r="621" spans="1:1" x14ac:dyDescent="0.3">
      <c r="A621" s="3"/>
    </row>
    <row r="622" spans="1:1" x14ac:dyDescent="0.3">
      <c r="A622" s="3"/>
    </row>
    <row r="623" spans="1:1" x14ac:dyDescent="0.3">
      <c r="A623" s="3"/>
    </row>
    <row r="624" spans="1:1" x14ac:dyDescent="0.3">
      <c r="A624" s="3"/>
    </row>
    <row r="625" spans="1:1" x14ac:dyDescent="0.3">
      <c r="A625" s="3"/>
    </row>
    <row r="626" spans="1:1" x14ac:dyDescent="0.3">
      <c r="A626" s="3"/>
    </row>
    <row r="627" spans="1:1" x14ac:dyDescent="0.3">
      <c r="A627" s="3"/>
    </row>
    <row r="628" spans="1:1" x14ac:dyDescent="0.3">
      <c r="A628" s="3"/>
    </row>
    <row r="629" spans="1:1" x14ac:dyDescent="0.3">
      <c r="A629" s="3"/>
    </row>
    <row r="630" spans="1:1" x14ac:dyDescent="0.3">
      <c r="A630" s="3"/>
    </row>
    <row r="631" spans="1:1" x14ac:dyDescent="0.3">
      <c r="A631" s="3"/>
    </row>
    <row r="632" spans="1:1" x14ac:dyDescent="0.3">
      <c r="A632" s="3"/>
    </row>
    <row r="633" spans="1:1" x14ac:dyDescent="0.3">
      <c r="A633" s="3"/>
    </row>
    <row r="634" spans="1:1" x14ac:dyDescent="0.3">
      <c r="A634" s="3"/>
    </row>
    <row r="635" spans="1:1" x14ac:dyDescent="0.3">
      <c r="A635" s="3"/>
    </row>
    <row r="636" spans="1:1" x14ac:dyDescent="0.3">
      <c r="A636" s="3"/>
    </row>
    <row r="637" spans="1:1" x14ac:dyDescent="0.3">
      <c r="A637" s="3"/>
    </row>
    <row r="638" spans="1:1" x14ac:dyDescent="0.3">
      <c r="A638" s="3"/>
    </row>
    <row r="639" spans="1:1" x14ac:dyDescent="0.3">
      <c r="A639" s="3"/>
    </row>
    <row r="640" spans="1:1" x14ac:dyDescent="0.3">
      <c r="A640" s="3"/>
    </row>
    <row r="641" spans="1:1" x14ac:dyDescent="0.3">
      <c r="A641" s="3"/>
    </row>
    <row r="642" spans="1:1" x14ac:dyDescent="0.3">
      <c r="A642" s="3"/>
    </row>
    <row r="643" spans="1:1" x14ac:dyDescent="0.3">
      <c r="A643" s="3"/>
    </row>
    <row r="644" spans="1:1" x14ac:dyDescent="0.3">
      <c r="A644" s="3"/>
    </row>
    <row r="645" spans="1:1" x14ac:dyDescent="0.3">
      <c r="A645" s="3"/>
    </row>
    <row r="646" spans="1:1" x14ac:dyDescent="0.3">
      <c r="A646" s="3"/>
    </row>
    <row r="647" spans="1:1" x14ac:dyDescent="0.3">
      <c r="A647" s="3"/>
    </row>
    <row r="648" spans="1:1" x14ac:dyDescent="0.3">
      <c r="A648" s="3"/>
    </row>
    <row r="649" spans="1:1" x14ac:dyDescent="0.3">
      <c r="A649" s="3"/>
    </row>
    <row r="650" spans="1:1" x14ac:dyDescent="0.3">
      <c r="A650" s="3"/>
    </row>
    <row r="651" spans="1:1" x14ac:dyDescent="0.3">
      <c r="A651" s="3"/>
    </row>
    <row r="652" spans="1:1" x14ac:dyDescent="0.3">
      <c r="A652" s="3"/>
    </row>
    <row r="653" spans="1:1" x14ac:dyDescent="0.3">
      <c r="A653" s="3"/>
    </row>
    <row r="654" spans="1:1" x14ac:dyDescent="0.3">
      <c r="A654" s="3"/>
    </row>
    <row r="655" spans="1:1" x14ac:dyDescent="0.3">
      <c r="A655" s="3"/>
    </row>
    <row r="656" spans="1:1" x14ac:dyDescent="0.3">
      <c r="A656" s="3"/>
    </row>
    <row r="657" spans="1:1" x14ac:dyDescent="0.3">
      <c r="A657" s="3"/>
    </row>
    <row r="658" spans="1:1" x14ac:dyDescent="0.3">
      <c r="A658" s="3"/>
    </row>
    <row r="659" spans="1:1" x14ac:dyDescent="0.3">
      <c r="A659" s="3"/>
    </row>
    <row r="660" spans="1:1" x14ac:dyDescent="0.3">
      <c r="A660" s="3"/>
    </row>
    <row r="661" spans="1:1" x14ac:dyDescent="0.3">
      <c r="A661" s="3"/>
    </row>
    <row r="662" spans="1:1" x14ac:dyDescent="0.3">
      <c r="A662" s="3"/>
    </row>
    <row r="663" spans="1:1" x14ac:dyDescent="0.3">
      <c r="A663" s="3"/>
    </row>
    <row r="664" spans="1:1" x14ac:dyDescent="0.3">
      <c r="A664" s="3"/>
    </row>
    <row r="665" spans="1:1" x14ac:dyDescent="0.3">
      <c r="A665" s="3"/>
    </row>
    <row r="666" spans="1:1" x14ac:dyDescent="0.3">
      <c r="A666" s="3"/>
    </row>
    <row r="667" spans="1:1" x14ac:dyDescent="0.3">
      <c r="A667" s="3"/>
    </row>
    <row r="668" spans="1:1" x14ac:dyDescent="0.3">
      <c r="A668" s="3"/>
    </row>
    <row r="669" spans="1:1" x14ac:dyDescent="0.3">
      <c r="A669" s="3"/>
    </row>
    <row r="670" spans="1:1" x14ac:dyDescent="0.3">
      <c r="A670" s="3"/>
    </row>
    <row r="671" spans="1:1" x14ac:dyDescent="0.3">
      <c r="A671" s="3"/>
    </row>
    <row r="672" spans="1:1" x14ac:dyDescent="0.3">
      <c r="A672" s="3"/>
    </row>
    <row r="673" spans="1:1" x14ac:dyDescent="0.3">
      <c r="A673" s="3"/>
    </row>
    <row r="674" spans="1:1" x14ac:dyDescent="0.3">
      <c r="A674" s="3"/>
    </row>
    <row r="675" spans="1:1" x14ac:dyDescent="0.3">
      <c r="A675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31"/>
  <sheetViews>
    <sheetView topLeftCell="A102" workbookViewId="0">
      <selection activeCell="D121" sqref="D121"/>
    </sheetView>
  </sheetViews>
  <sheetFormatPr defaultRowHeight="14.4" x14ac:dyDescent="0.3"/>
  <cols>
    <col min="1" max="1" width="10.6640625" bestFit="1" customWidth="1"/>
    <col min="2" max="2" width="13.5546875" bestFit="1" customWidth="1"/>
    <col min="3" max="3" width="16.44140625" bestFit="1" customWidth="1"/>
    <col min="4" max="4" width="17" style="70" bestFit="1" customWidth="1"/>
  </cols>
  <sheetData>
    <row r="1" spans="1:4" ht="15" thickBot="1" x14ac:dyDescent="0.35">
      <c r="A1" s="9" t="s">
        <v>10</v>
      </c>
      <c r="B1" s="10" t="s">
        <v>24</v>
      </c>
      <c r="C1" s="10" t="s">
        <v>26</v>
      </c>
      <c r="D1" s="78" t="s">
        <v>25</v>
      </c>
    </row>
    <row r="2" spans="1:4" ht="15" thickTop="1" x14ac:dyDescent="0.3">
      <c r="A2" s="77" t="s">
        <v>152</v>
      </c>
      <c r="B2" s="79">
        <v>0</v>
      </c>
      <c r="C2" s="80">
        <v>0.51239999999999997</v>
      </c>
      <c r="D2" s="70">
        <f t="shared" ref="D2:D33" ca="1" si="0">SUM(INDIRECT("$C" &amp; ROW($C2) &amp; ":$C$" &amp; (COUNTA($A:$A))) )/100-$C$188%</f>
        <v>0.55809000000000009</v>
      </c>
    </row>
    <row r="3" spans="1:4" x14ac:dyDescent="0.3">
      <c r="A3" s="77" t="s">
        <v>153</v>
      </c>
      <c r="B3" s="79">
        <v>0</v>
      </c>
      <c r="C3" s="80">
        <v>0.5</v>
      </c>
      <c r="D3" s="70">
        <f t="shared" ca="1" si="0"/>
        <v>0.55296599999999996</v>
      </c>
    </row>
    <row r="4" spans="1:4" x14ac:dyDescent="0.3">
      <c r="A4" s="77" t="s">
        <v>154</v>
      </c>
      <c r="B4" s="79">
        <v>0</v>
      </c>
      <c r="C4" s="80">
        <v>0.5</v>
      </c>
      <c r="D4" s="70">
        <f t="shared" ca="1" si="0"/>
        <v>0.54796599999999995</v>
      </c>
    </row>
    <row r="5" spans="1:4" x14ac:dyDescent="0.3">
      <c r="A5" s="77" t="s">
        <v>155</v>
      </c>
      <c r="B5" s="79">
        <v>0</v>
      </c>
      <c r="C5" s="80">
        <v>0.5</v>
      </c>
      <c r="D5" s="70">
        <f t="shared" ca="1" si="0"/>
        <v>0.54296599999999995</v>
      </c>
    </row>
    <row r="6" spans="1:4" x14ac:dyDescent="0.3">
      <c r="A6" s="77" t="s">
        <v>156</v>
      </c>
      <c r="B6" s="79">
        <v>0</v>
      </c>
      <c r="C6" s="80">
        <v>0.5</v>
      </c>
      <c r="D6" s="70">
        <f t="shared" ca="1" si="0"/>
        <v>0.53796599999999994</v>
      </c>
    </row>
    <row r="7" spans="1:4" x14ac:dyDescent="0.3">
      <c r="A7" s="77" t="s">
        <v>157</v>
      </c>
      <c r="B7" s="79">
        <v>0</v>
      </c>
      <c r="C7" s="80">
        <f t="shared" ref="C7:C14" si="1">0.5</f>
        <v>0.5</v>
      </c>
      <c r="D7" s="70">
        <f t="shared" ca="1" si="0"/>
        <v>0.53296600000000005</v>
      </c>
    </row>
    <row r="8" spans="1:4" x14ac:dyDescent="0.3">
      <c r="A8" s="77" t="s">
        <v>158</v>
      </c>
      <c r="B8" s="79">
        <v>0</v>
      </c>
      <c r="C8" s="80">
        <f t="shared" si="1"/>
        <v>0.5</v>
      </c>
      <c r="D8" s="70">
        <f t="shared" ca="1" si="0"/>
        <v>0.52796600000000005</v>
      </c>
    </row>
    <row r="9" spans="1:4" x14ac:dyDescent="0.3">
      <c r="A9" s="77" t="s">
        <v>159</v>
      </c>
      <c r="B9" s="79">
        <v>0</v>
      </c>
      <c r="C9" s="80">
        <f t="shared" si="1"/>
        <v>0.5</v>
      </c>
      <c r="D9" s="70">
        <f t="shared" ca="1" si="0"/>
        <v>0.52296599999999993</v>
      </c>
    </row>
    <row r="10" spans="1:4" x14ac:dyDescent="0.3">
      <c r="A10" s="77" t="s">
        <v>160</v>
      </c>
      <c r="B10" s="79">
        <v>0</v>
      </c>
      <c r="C10" s="80">
        <f t="shared" si="1"/>
        <v>0.5</v>
      </c>
      <c r="D10" s="70">
        <f t="shared" ca="1" si="0"/>
        <v>0.51796599999999993</v>
      </c>
    </row>
    <row r="11" spans="1:4" x14ac:dyDescent="0.3">
      <c r="A11" s="77" t="s">
        <v>161</v>
      </c>
      <c r="B11" s="79">
        <v>0</v>
      </c>
      <c r="C11" s="80">
        <f t="shared" si="1"/>
        <v>0.5</v>
      </c>
      <c r="D11" s="70">
        <f t="shared" ca="1" si="0"/>
        <v>0.51296600000000003</v>
      </c>
    </row>
    <row r="12" spans="1:4" x14ac:dyDescent="0.3">
      <c r="A12" s="77" t="s">
        <v>162</v>
      </c>
      <c r="B12" s="79">
        <v>0</v>
      </c>
      <c r="C12" s="80">
        <f t="shared" si="1"/>
        <v>0.5</v>
      </c>
      <c r="D12" s="70">
        <f t="shared" ca="1" si="0"/>
        <v>0.50796600000000003</v>
      </c>
    </row>
    <row r="13" spans="1:4" x14ac:dyDescent="0.3">
      <c r="A13" s="77" t="s">
        <v>163</v>
      </c>
      <c r="B13" s="79">
        <v>0</v>
      </c>
      <c r="C13" s="80">
        <f t="shared" si="1"/>
        <v>0.5</v>
      </c>
      <c r="D13" s="70">
        <f t="shared" ca="1" si="0"/>
        <v>0.50296599999999991</v>
      </c>
    </row>
    <row r="14" spans="1:4" x14ac:dyDescent="0.3">
      <c r="A14" s="77" t="s">
        <v>164</v>
      </c>
      <c r="B14" s="79">
        <v>0</v>
      </c>
      <c r="C14" s="80">
        <f t="shared" si="1"/>
        <v>0.5</v>
      </c>
      <c r="D14" s="70">
        <f t="shared" ca="1" si="0"/>
        <v>0.49796599999999991</v>
      </c>
    </row>
    <row r="15" spans="1:4" x14ac:dyDescent="0.3">
      <c r="A15" s="77" t="s">
        <v>165</v>
      </c>
      <c r="B15" s="79">
        <v>0</v>
      </c>
      <c r="C15" s="80">
        <v>0.48280000000000001</v>
      </c>
      <c r="D15" s="70">
        <f t="shared" ca="1" si="0"/>
        <v>0.49296599999999985</v>
      </c>
    </row>
    <row r="16" spans="1:4" x14ac:dyDescent="0.3">
      <c r="A16" s="77" t="s">
        <v>166</v>
      </c>
      <c r="B16" s="79">
        <v>0</v>
      </c>
      <c r="C16" s="80">
        <v>0.50790000000000002</v>
      </c>
      <c r="D16" s="70">
        <f t="shared" ca="1" si="0"/>
        <v>0.48813799999999985</v>
      </c>
    </row>
    <row r="17" spans="1:4" x14ac:dyDescent="0.3">
      <c r="A17" s="77" t="s">
        <v>167</v>
      </c>
      <c r="B17" s="79">
        <v>0</v>
      </c>
      <c r="C17" s="80">
        <v>0.59250000000000003</v>
      </c>
      <c r="D17" s="70">
        <f t="shared" ca="1" si="0"/>
        <v>0.48305899999999985</v>
      </c>
    </row>
    <row r="18" spans="1:4" x14ac:dyDescent="0.3">
      <c r="A18" s="77" t="s">
        <v>168</v>
      </c>
      <c r="B18" s="79">
        <v>0</v>
      </c>
      <c r="C18" s="80">
        <v>0.52080000000000004</v>
      </c>
      <c r="D18" s="70">
        <f t="shared" ca="1" si="0"/>
        <v>0.47713399999999995</v>
      </c>
    </row>
    <row r="19" spans="1:4" x14ac:dyDescent="0.3">
      <c r="A19" s="77" t="s">
        <v>169</v>
      </c>
      <c r="B19" s="79">
        <v>0</v>
      </c>
      <c r="C19" s="80">
        <v>0.54959999999999998</v>
      </c>
      <c r="D19" s="70">
        <f t="shared" ca="1" si="0"/>
        <v>0.47192600000000001</v>
      </c>
    </row>
    <row r="20" spans="1:4" x14ac:dyDescent="0.3">
      <c r="A20" s="77" t="s">
        <v>170</v>
      </c>
      <c r="B20" s="79">
        <v>0</v>
      </c>
      <c r="C20" s="80">
        <v>0.61319999999999997</v>
      </c>
      <c r="D20" s="70">
        <f t="shared" ca="1" si="0"/>
        <v>0.46643000000000001</v>
      </c>
    </row>
    <row r="21" spans="1:4" x14ac:dyDescent="0.3">
      <c r="A21" s="77" t="s">
        <v>171</v>
      </c>
      <c r="B21" s="79">
        <v>0</v>
      </c>
      <c r="C21" s="80">
        <v>0.55400000000000005</v>
      </c>
      <c r="D21" s="70">
        <f t="shared" ca="1" si="0"/>
        <v>0.4602980000000001</v>
      </c>
    </row>
    <row r="22" spans="1:4" x14ac:dyDescent="0.3">
      <c r="A22" s="77" t="s">
        <v>172</v>
      </c>
      <c r="B22" s="79">
        <v>0</v>
      </c>
      <c r="C22" s="80">
        <v>0.52669999999999995</v>
      </c>
      <c r="D22" s="70">
        <f t="shared" ca="1" si="0"/>
        <v>0.45475800000000016</v>
      </c>
    </row>
    <row r="23" spans="1:4" x14ac:dyDescent="0.3">
      <c r="A23" s="77" t="s">
        <v>173</v>
      </c>
      <c r="B23" s="79">
        <v>0</v>
      </c>
      <c r="C23" s="80">
        <v>0.54610000000000003</v>
      </c>
      <c r="D23" s="70">
        <f t="shared" ca="1" si="0"/>
        <v>0.44949100000000025</v>
      </c>
    </row>
    <row r="24" spans="1:4" x14ac:dyDescent="0.3">
      <c r="A24" s="77" t="s">
        <v>174</v>
      </c>
      <c r="B24" s="79">
        <v>0</v>
      </c>
      <c r="C24" s="80">
        <v>0.56069999999999998</v>
      </c>
      <c r="D24" s="70">
        <f t="shared" ca="1" si="0"/>
        <v>0.44403000000000026</v>
      </c>
    </row>
    <row r="25" spans="1:4" x14ac:dyDescent="0.3">
      <c r="A25" s="77" t="s">
        <v>175</v>
      </c>
      <c r="B25" s="79">
        <v>0</v>
      </c>
      <c r="C25" s="80">
        <v>0.54669999999999996</v>
      </c>
      <c r="D25" s="70">
        <f t="shared" ca="1" si="0"/>
        <v>0.43842300000000028</v>
      </c>
    </row>
    <row r="26" spans="1:4" x14ac:dyDescent="0.3">
      <c r="A26" s="77" t="s">
        <v>176</v>
      </c>
      <c r="B26" s="79">
        <v>0</v>
      </c>
      <c r="C26" s="80">
        <v>0.60589999999999999</v>
      </c>
      <c r="D26" s="70">
        <f t="shared" ca="1" si="0"/>
        <v>0.43295600000000034</v>
      </c>
    </row>
    <row r="27" spans="1:4" x14ac:dyDescent="0.3">
      <c r="A27" s="77" t="s">
        <v>177</v>
      </c>
      <c r="B27" s="79">
        <v>0</v>
      </c>
      <c r="C27" s="80">
        <v>0.5605</v>
      </c>
      <c r="D27" s="70">
        <f t="shared" ca="1" si="0"/>
        <v>0.42689700000000036</v>
      </c>
    </row>
    <row r="28" spans="1:4" x14ac:dyDescent="0.3">
      <c r="A28" s="77" t="s">
        <v>178</v>
      </c>
      <c r="B28" s="79">
        <v>0</v>
      </c>
      <c r="C28" s="80">
        <v>0.5877</v>
      </c>
      <c r="D28" s="70">
        <f t="shared" ca="1" si="0"/>
        <v>0.42129200000000033</v>
      </c>
    </row>
    <row r="29" spans="1:4" x14ac:dyDescent="0.3">
      <c r="A29" s="77" t="s">
        <v>179</v>
      </c>
      <c r="B29" s="79">
        <v>0</v>
      </c>
      <c r="C29" s="80">
        <v>0.60429999999999995</v>
      </c>
      <c r="D29" s="70">
        <f t="shared" ca="1" si="0"/>
        <v>0.41541500000000026</v>
      </c>
    </row>
    <row r="30" spans="1:4" x14ac:dyDescent="0.3">
      <c r="A30" s="77" t="s">
        <v>180</v>
      </c>
      <c r="B30" s="79">
        <v>0</v>
      </c>
      <c r="C30" s="80">
        <v>0.54849999999999999</v>
      </c>
      <c r="D30" s="70">
        <f t="shared" ca="1" si="0"/>
        <v>0.40937200000000024</v>
      </c>
    </row>
    <row r="31" spans="1:4" x14ac:dyDescent="0.3">
      <c r="A31" s="77" t="s">
        <v>181</v>
      </c>
      <c r="B31" s="79">
        <v>0</v>
      </c>
      <c r="C31" s="80">
        <v>0.60580000000000001</v>
      </c>
      <c r="D31" s="70">
        <f t="shared" ca="1" si="0"/>
        <v>0.40388700000000022</v>
      </c>
    </row>
    <row r="32" spans="1:4" x14ac:dyDescent="0.3">
      <c r="A32" s="77" t="s">
        <v>182</v>
      </c>
      <c r="B32" s="79">
        <v>0</v>
      </c>
      <c r="C32" s="80">
        <v>0.58819999999999995</v>
      </c>
      <c r="D32" s="70">
        <f t="shared" ca="1" si="0"/>
        <v>0.39782900000000027</v>
      </c>
    </row>
    <row r="33" spans="1:4" x14ac:dyDescent="0.3">
      <c r="A33" s="77" t="s">
        <v>183</v>
      </c>
      <c r="B33" s="79">
        <v>0</v>
      </c>
      <c r="C33" s="80">
        <v>0.51690000000000003</v>
      </c>
      <c r="D33" s="70">
        <f t="shared" ca="1" si="0"/>
        <v>0.3919470000000001</v>
      </c>
    </row>
    <row r="34" spans="1:4" x14ac:dyDescent="0.3">
      <c r="A34" s="77" t="s">
        <v>184</v>
      </c>
      <c r="B34" s="79">
        <v>0</v>
      </c>
      <c r="C34" s="80">
        <v>0.63019999999999998</v>
      </c>
      <c r="D34" s="70">
        <f t="shared" ref="D34:D65" ca="1" si="2">SUM(INDIRECT("$C" &amp; ROW($C34) &amp; ":$C$" &amp; (COUNTA($A:$A))) )/100-$C$188%</f>
        <v>0.38677800000000007</v>
      </c>
    </row>
    <row r="35" spans="1:4" x14ac:dyDescent="0.3">
      <c r="A35" s="77" t="s">
        <v>185</v>
      </c>
      <c r="B35" s="79">
        <v>0</v>
      </c>
      <c r="C35" s="80">
        <v>0.6079</v>
      </c>
      <c r="D35" s="70">
        <f t="shared" ca="1" si="2"/>
        <v>0.38047600000000004</v>
      </c>
    </row>
    <row r="36" spans="1:4" x14ac:dyDescent="0.3">
      <c r="A36" s="77" t="s">
        <v>186</v>
      </c>
      <c r="B36" s="79">
        <v>0</v>
      </c>
      <c r="C36" s="80">
        <v>0.6159</v>
      </c>
      <c r="D36" s="70">
        <f t="shared" ca="1" si="2"/>
        <v>0.37439699999999992</v>
      </c>
    </row>
    <row r="37" spans="1:4" x14ac:dyDescent="0.3">
      <c r="A37" s="77" t="s">
        <v>187</v>
      </c>
      <c r="B37" s="79">
        <v>0</v>
      </c>
      <c r="C37" s="80">
        <v>0.68220000000000003</v>
      </c>
      <c r="D37" s="70">
        <f t="shared" ca="1" si="2"/>
        <v>0.36823800000000001</v>
      </c>
    </row>
    <row r="38" spans="1:4" x14ac:dyDescent="0.3">
      <c r="A38" s="77" t="s">
        <v>188</v>
      </c>
      <c r="B38" s="79">
        <v>0</v>
      </c>
      <c r="C38" s="80">
        <v>0.73170000000000002</v>
      </c>
      <c r="D38" s="70">
        <f t="shared" ca="1" si="2"/>
        <v>0.36141599999999996</v>
      </c>
    </row>
    <row r="39" spans="1:4" x14ac:dyDescent="0.3">
      <c r="A39" s="77" t="s">
        <v>189</v>
      </c>
      <c r="B39" s="79">
        <v>0</v>
      </c>
      <c r="C39" s="80">
        <v>0.68759999999999999</v>
      </c>
      <c r="D39" s="70">
        <f t="shared" ca="1" si="2"/>
        <v>0.354099</v>
      </c>
    </row>
    <row r="40" spans="1:4" x14ac:dyDescent="0.3">
      <c r="A40" s="77" t="s">
        <v>190</v>
      </c>
      <c r="B40" s="79">
        <v>0</v>
      </c>
      <c r="C40" s="80">
        <v>0.69299999999999995</v>
      </c>
      <c r="D40" s="70">
        <f t="shared" ca="1" si="2"/>
        <v>0.34722299999999995</v>
      </c>
    </row>
    <row r="41" spans="1:4" x14ac:dyDescent="0.3">
      <c r="A41" s="77" t="s">
        <v>191</v>
      </c>
      <c r="B41" s="79">
        <v>0</v>
      </c>
      <c r="C41" s="80">
        <v>0.67989999999999995</v>
      </c>
      <c r="D41" s="70">
        <f t="shared" ca="1" si="2"/>
        <v>0.34029300000000001</v>
      </c>
    </row>
    <row r="42" spans="1:4" x14ac:dyDescent="0.3">
      <c r="A42" s="77" t="s">
        <v>192</v>
      </c>
      <c r="B42" s="79">
        <v>0</v>
      </c>
      <c r="C42" s="80">
        <v>0.63029999999999997</v>
      </c>
      <c r="D42" s="70">
        <f t="shared" ca="1" si="2"/>
        <v>0.33349400000000001</v>
      </c>
    </row>
    <row r="43" spans="1:4" x14ac:dyDescent="0.3">
      <c r="A43" s="77" t="s">
        <v>193</v>
      </c>
      <c r="B43" s="79">
        <v>0</v>
      </c>
      <c r="C43" s="80">
        <v>0.72609999999999997</v>
      </c>
      <c r="D43" s="70">
        <f t="shared" ca="1" si="2"/>
        <v>0.32719100000000007</v>
      </c>
    </row>
    <row r="44" spans="1:4" x14ac:dyDescent="0.3">
      <c r="A44" s="77" t="s">
        <v>194</v>
      </c>
      <c r="B44" s="79">
        <v>0</v>
      </c>
      <c r="C44" s="80">
        <v>0.63270000000000004</v>
      </c>
      <c r="D44" s="70">
        <f t="shared" ca="1" si="2"/>
        <v>0.3199300000000001</v>
      </c>
    </row>
    <row r="45" spans="1:4" x14ac:dyDescent="0.3">
      <c r="A45" s="77" t="s">
        <v>195</v>
      </c>
      <c r="B45" s="79">
        <v>0</v>
      </c>
      <c r="C45" s="80">
        <v>0.59619999999999995</v>
      </c>
      <c r="D45" s="70">
        <f t="shared" ca="1" si="2"/>
        <v>0.31360300000000008</v>
      </c>
    </row>
    <row r="46" spans="1:4" x14ac:dyDescent="0.3">
      <c r="A46" s="77" t="s">
        <v>196</v>
      </c>
      <c r="B46" s="79">
        <v>0</v>
      </c>
      <c r="C46" s="80">
        <v>0.71789999999999998</v>
      </c>
      <c r="D46" s="70">
        <f t="shared" ca="1" si="2"/>
        <v>0.30764100000000005</v>
      </c>
    </row>
    <row r="47" spans="1:4" x14ac:dyDescent="0.3">
      <c r="A47" s="77" t="s">
        <v>197</v>
      </c>
      <c r="B47" s="79">
        <v>0</v>
      </c>
      <c r="C47" s="80">
        <v>0.63109999999999999</v>
      </c>
      <c r="D47" s="70">
        <f t="shared" ca="1" si="2"/>
        <v>0.30046200000000001</v>
      </c>
    </row>
    <row r="48" spans="1:4" x14ac:dyDescent="0.3">
      <c r="A48" s="77" t="s">
        <v>198</v>
      </c>
      <c r="B48" s="79">
        <v>0</v>
      </c>
      <c r="C48" s="80">
        <v>0.65410000000000001</v>
      </c>
      <c r="D48" s="70">
        <f t="shared" ca="1" si="2"/>
        <v>0.294151</v>
      </c>
    </row>
    <row r="49" spans="1:4" x14ac:dyDescent="0.3">
      <c r="A49" s="77" t="s">
        <v>199</v>
      </c>
      <c r="B49" s="79">
        <v>0</v>
      </c>
      <c r="C49" s="80">
        <v>0.70530000000000004</v>
      </c>
      <c r="D49" s="70">
        <f t="shared" ca="1" si="2"/>
        <v>0.28760999999999998</v>
      </c>
    </row>
    <row r="50" spans="1:4" x14ac:dyDescent="0.3">
      <c r="A50" s="77" t="s">
        <v>200</v>
      </c>
      <c r="B50" s="79">
        <v>0</v>
      </c>
      <c r="C50" s="80">
        <v>0.66290000000000004</v>
      </c>
      <c r="D50" s="70">
        <f t="shared" ca="1" si="2"/>
        <v>0.28055699999999989</v>
      </c>
    </row>
    <row r="51" spans="1:4" x14ac:dyDescent="0.3">
      <c r="A51" s="77" t="s">
        <v>201</v>
      </c>
      <c r="B51" s="79">
        <v>0</v>
      </c>
      <c r="C51" s="80">
        <v>0.75580000000000003</v>
      </c>
      <c r="D51" s="70">
        <f t="shared" ca="1" si="2"/>
        <v>0.27392799999999989</v>
      </c>
    </row>
    <row r="52" spans="1:4" x14ac:dyDescent="0.3">
      <c r="A52" s="77" t="s">
        <v>202</v>
      </c>
      <c r="B52" s="79">
        <v>0</v>
      </c>
      <c r="C52" s="80">
        <v>0.6583</v>
      </c>
      <c r="D52" s="70">
        <f t="shared" ca="1" si="2"/>
        <v>0.26636999999999988</v>
      </c>
    </row>
    <row r="53" spans="1:4" x14ac:dyDescent="0.3">
      <c r="A53" s="77" t="s">
        <v>203</v>
      </c>
      <c r="B53" s="79">
        <v>0</v>
      </c>
      <c r="C53" s="80">
        <v>0.66090000000000004</v>
      </c>
      <c r="D53" s="70">
        <f t="shared" ca="1" si="2"/>
        <v>0.25978699999999988</v>
      </c>
    </row>
    <row r="54" spans="1:4" x14ac:dyDescent="0.3">
      <c r="A54" s="77" t="s">
        <v>204</v>
      </c>
      <c r="B54" s="79">
        <v>0</v>
      </c>
      <c r="C54" s="80">
        <v>0.64349999999999996</v>
      </c>
      <c r="D54" s="70">
        <f t="shared" ca="1" si="2"/>
        <v>0.2531779999999999</v>
      </c>
    </row>
    <row r="55" spans="1:4" x14ac:dyDescent="0.3">
      <c r="A55" s="77" t="s">
        <v>205</v>
      </c>
      <c r="B55" s="79">
        <v>0</v>
      </c>
      <c r="C55" s="80">
        <v>0.68579999999999997</v>
      </c>
      <c r="D55" s="70">
        <f t="shared" ca="1" si="2"/>
        <v>0.24674299999999991</v>
      </c>
    </row>
    <row r="56" spans="1:4" x14ac:dyDescent="0.3">
      <c r="A56" s="77" t="s">
        <v>206</v>
      </c>
      <c r="B56" s="79">
        <v>0</v>
      </c>
      <c r="C56" s="80">
        <v>0.67090000000000005</v>
      </c>
      <c r="D56" s="70">
        <f t="shared" ca="1" si="2"/>
        <v>0.23988499999999996</v>
      </c>
    </row>
    <row r="57" spans="1:4" x14ac:dyDescent="0.3">
      <c r="A57" s="77" t="s">
        <v>207</v>
      </c>
      <c r="B57" s="79">
        <v>0</v>
      </c>
      <c r="C57" s="80">
        <v>0.53039999999999998</v>
      </c>
      <c r="D57" s="70">
        <f t="shared" ca="1" si="2"/>
        <v>0.23317599999999999</v>
      </c>
    </row>
    <row r="58" spans="1:4" x14ac:dyDescent="0.3">
      <c r="A58" s="77" t="s">
        <v>208</v>
      </c>
      <c r="B58" s="79">
        <v>0</v>
      </c>
      <c r="C58" s="80">
        <v>0.65269999999999995</v>
      </c>
      <c r="D58" s="70">
        <f t="shared" ca="1" si="2"/>
        <v>0.22787200000000002</v>
      </c>
    </row>
    <row r="59" spans="1:4" x14ac:dyDescent="0.3">
      <c r="A59" s="77" t="s">
        <v>209</v>
      </c>
      <c r="B59" s="79">
        <v>0</v>
      </c>
      <c r="C59" s="80">
        <v>0.5</v>
      </c>
      <c r="D59" s="70">
        <f t="shared" ca="1" si="2"/>
        <v>0.22134500000000007</v>
      </c>
    </row>
    <row r="60" spans="1:4" x14ac:dyDescent="0.3">
      <c r="A60" s="77" t="s">
        <v>210</v>
      </c>
      <c r="B60" s="79">
        <v>0</v>
      </c>
      <c r="C60" s="80">
        <v>0.57679999999999998</v>
      </c>
      <c r="D60" s="70">
        <f t="shared" ca="1" si="2"/>
        <v>0.21634500000000009</v>
      </c>
    </row>
    <row r="61" spans="1:4" x14ac:dyDescent="0.3">
      <c r="A61" s="77" t="s">
        <v>211</v>
      </c>
      <c r="B61" s="79">
        <v>0</v>
      </c>
      <c r="C61" s="80">
        <v>0.55389999999999995</v>
      </c>
      <c r="D61" s="70">
        <f t="shared" ca="1" si="2"/>
        <v>0.21057700000000013</v>
      </c>
    </row>
    <row r="62" spans="1:4" x14ac:dyDescent="0.3">
      <c r="A62" s="77" t="s">
        <v>212</v>
      </c>
      <c r="B62" s="79">
        <v>0</v>
      </c>
      <c r="C62" s="80">
        <v>0.56259999999999999</v>
      </c>
      <c r="D62" s="70">
        <f t="shared" ca="1" si="2"/>
        <v>0.20503800000000014</v>
      </c>
    </row>
    <row r="63" spans="1:4" x14ac:dyDescent="0.3">
      <c r="A63" s="77" t="s">
        <v>213</v>
      </c>
      <c r="B63" s="79">
        <v>0</v>
      </c>
      <c r="C63" s="80">
        <v>0.55120000000000002</v>
      </c>
      <c r="D63" s="70">
        <f t="shared" ca="1" si="2"/>
        <v>0.19941200000000009</v>
      </c>
    </row>
    <row r="64" spans="1:4" x14ac:dyDescent="0.3">
      <c r="A64" s="77" t="s">
        <v>214</v>
      </c>
      <c r="B64" s="79">
        <v>0</v>
      </c>
      <c r="C64" s="80">
        <v>0.5</v>
      </c>
      <c r="D64" s="70">
        <f t="shared" ca="1" si="2"/>
        <v>0.19390000000000016</v>
      </c>
    </row>
    <row r="65" spans="1:4" x14ac:dyDescent="0.3">
      <c r="A65" s="77" t="s">
        <v>215</v>
      </c>
      <c r="B65" s="79">
        <v>0</v>
      </c>
      <c r="C65" s="80">
        <v>0.46899999999999997</v>
      </c>
      <c r="D65" s="70">
        <f t="shared" ca="1" si="2"/>
        <v>0.18890000000000015</v>
      </c>
    </row>
    <row r="66" spans="1:4" x14ac:dyDescent="0.3">
      <c r="A66" s="77" t="s">
        <v>216</v>
      </c>
      <c r="B66" s="79">
        <v>0</v>
      </c>
      <c r="C66" s="80">
        <v>0.42730000000000001</v>
      </c>
      <c r="D66" s="70">
        <f t="shared" ref="D66:D97" ca="1" si="3">SUM(INDIRECT("$C" &amp; ROW($C66) &amp; ":$C$" &amp; (COUNTA($A:$A))) )/100-$C$188%</f>
        <v>0.18421000000000012</v>
      </c>
    </row>
    <row r="67" spans="1:4" x14ac:dyDescent="0.3">
      <c r="A67" s="77" t="s">
        <v>217</v>
      </c>
      <c r="B67" s="79">
        <v>0</v>
      </c>
      <c r="C67" s="80">
        <v>0.42730000000000001</v>
      </c>
      <c r="D67" s="70">
        <f t="shared" ca="1" si="3"/>
        <v>0.17993700000000012</v>
      </c>
    </row>
    <row r="68" spans="1:4" x14ac:dyDescent="0.3">
      <c r="A68" s="77" t="s">
        <v>218</v>
      </c>
      <c r="B68" s="79">
        <v>0</v>
      </c>
      <c r="C68" s="80">
        <v>0.39939999999999998</v>
      </c>
      <c r="D68" s="70">
        <f t="shared" ca="1" si="3"/>
        <v>0.1756640000000001</v>
      </c>
    </row>
    <row r="69" spans="1:4" x14ac:dyDescent="0.3">
      <c r="A69" s="77" t="s">
        <v>219</v>
      </c>
      <c r="B69" s="79">
        <v>0</v>
      </c>
      <c r="C69" s="80">
        <v>0.39939999999999998</v>
      </c>
      <c r="D69" s="70">
        <f t="shared" ca="1" si="3"/>
        <v>0.17167000000000004</v>
      </c>
    </row>
    <row r="70" spans="1:4" x14ac:dyDescent="0.3">
      <c r="A70" s="77" t="s">
        <v>220</v>
      </c>
      <c r="B70" s="79">
        <v>0</v>
      </c>
      <c r="C70" s="80">
        <v>0.38550000000000001</v>
      </c>
      <c r="D70" s="70">
        <f t="shared" ca="1" si="3"/>
        <v>0.16767600000000002</v>
      </c>
    </row>
    <row r="71" spans="1:4" x14ac:dyDescent="0.3">
      <c r="A71" s="77" t="s">
        <v>221</v>
      </c>
      <c r="B71" s="79">
        <v>0</v>
      </c>
      <c r="C71" s="80">
        <v>0.3715</v>
      </c>
      <c r="D71" s="70">
        <f t="shared" ca="1" si="3"/>
        <v>0.16382100000000002</v>
      </c>
    </row>
    <row r="72" spans="1:4" x14ac:dyDescent="0.3">
      <c r="A72" s="77" t="s">
        <v>222</v>
      </c>
      <c r="B72" s="79">
        <v>0</v>
      </c>
      <c r="C72" s="80">
        <v>0.3715</v>
      </c>
      <c r="D72" s="70">
        <f t="shared" ca="1" si="3"/>
        <v>0.160106</v>
      </c>
    </row>
    <row r="73" spans="1:4" x14ac:dyDescent="0.3">
      <c r="A73" s="77" t="s">
        <v>223</v>
      </c>
      <c r="B73" s="79">
        <v>0</v>
      </c>
      <c r="C73" s="80">
        <v>0.3715</v>
      </c>
      <c r="D73" s="70">
        <f t="shared" ca="1" si="3"/>
        <v>0.156391</v>
      </c>
    </row>
    <row r="74" spans="1:4" x14ac:dyDescent="0.3">
      <c r="A74" s="77" t="s">
        <v>224</v>
      </c>
      <c r="B74" s="79">
        <v>0</v>
      </c>
      <c r="C74" s="80">
        <v>0.3715</v>
      </c>
      <c r="D74" s="70">
        <f t="shared" ca="1" si="3"/>
        <v>0.15267600000000001</v>
      </c>
    </row>
    <row r="75" spans="1:4" x14ac:dyDescent="0.3">
      <c r="A75" s="77" t="s">
        <v>225</v>
      </c>
      <c r="B75" s="79">
        <v>0</v>
      </c>
      <c r="C75" s="80">
        <v>0.3715</v>
      </c>
      <c r="D75" s="70">
        <f t="shared" ca="1" si="3"/>
        <v>0.14896100000000001</v>
      </c>
    </row>
    <row r="76" spans="1:4" x14ac:dyDescent="0.3">
      <c r="A76" s="77" t="s">
        <v>226</v>
      </c>
      <c r="B76" s="79">
        <v>0</v>
      </c>
      <c r="C76" s="80">
        <v>0.3715</v>
      </c>
      <c r="D76" s="70">
        <f t="shared" ca="1" si="3"/>
        <v>0.14524599999999999</v>
      </c>
    </row>
    <row r="77" spans="1:4" x14ac:dyDescent="0.3">
      <c r="A77" s="77" t="s">
        <v>227</v>
      </c>
      <c r="B77" s="79">
        <v>0</v>
      </c>
      <c r="C77" s="80">
        <v>0.3715</v>
      </c>
      <c r="D77" s="70">
        <f t="shared" ca="1" si="3"/>
        <v>0.14153099999999999</v>
      </c>
    </row>
    <row r="78" spans="1:4" x14ac:dyDescent="0.3">
      <c r="A78" s="77" t="s">
        <v>228</v>
      </c>
      <c r="B78" s="79">
        <v>0</v>
      </c>
      <c r="C78" s="80">
        <v>0.3715</v>
      </c>
      <c r="D78" s="70">
        <f t="shared" ca="1" si="3"/>
        <v>0.13781599999999999</v>
      </c>
    </row>
    <row r="79" spans="1:4" x14ac:dyDescent="0.3">
      <c r="A79" s="77" t="s">
        <v>229</v>
      </c>
      <c r="B79" s="79">
        <v>0</v>
      </c>
      <c r="C79" s="80">
        <v>0.3715</v>
      </c>
      <c r="D79" s="70">
        <f t="shared" ca="1" si="3"/>
        <v>0.134101</v>
      </c>
    </row>
    <row r="80" spans="1:4" x14ac:dyDescent="0.3">
      <c r="A80" s="77" t="s">
        <v>230</v>
      </c>
      <c r="B80" s="79">
        <v>0</v>
      </c>
      <c r="C80" s="80">
        <v>0.3715</v>
      </c>
      <c r="D80" s="70">
        <f t="shared" ca="1" si="3"/>
        <v>0.130386</v>
      </c>
    </row>
    <row r="81" spans="1:4" x14ac:dyDescent="0.3">
      <c r="A81" s="77" t="s">
        <v>231</v>
      </c>
      <c r="B81" s="79">
        <v>0</v>
      </c>
      <c r="C81" s="80">
        <v>0.3715</v>
      </c>
      <c r="D81" s="70">
        <f t="shared" ca="1" si="3"/>
        <v>0.12667100000000001</v>
      </c>
    </row>
    <row r="82" spans="1:4" x14ac:dyDescent="0.3">
      <c r="A82" s="77" t="s">
        <v>232</v>
      </c>
      <c r="B82" s="79">
        <v>0</v>
      </c>
      <c r="C82" s="80">
        <v>0.3715</v>
      </c>
      <c r="D82" s="70">
        <f t="shared" ca="1" si="3"/>
        <v>0.12295600000000001</v>
      </c>
    </row>
    <row r="83" spans="1:4" x14ac:dyDescent="0.3">
      <c r="A83" s="77" t="s">
        <v>233</v>
      </c>
      <c r="B83" s="79">
        <v>0</v>
      </c>
      <c r="C83" s="80">
        <v>0.3715</v>
      </c>
      <c r="D83" s="70">
        <f t="shared" ca="1" si="3"/>
        <v>0.11924099999999999</v>
      </c>
    </row>
    <row r="84" spans="1:4" x14ac:dyDescent="0.3">
      <c r="A84" s="77" t="s">
        <v>234</v>
      </c>
      <c r="B84" s="79">
        <v>0</v>
      </c>
      <c r="C84" s="80">
        <v>0.3715</v>
      </c>
      <c r="D84" s="70">
        <f t="shared" ca="1" si="3"/>
        <v>0.115526</v>
      </c>
    </row>
    <row r="85" spans="1:4" x14ac:dyDescent="0.3">
      <c r="A85" s="77" t="s">
        <v>235</v>
      </c>
      <c r="B85" s="79">
        <v>0</v>
      </c>
      <c r="C85" s="80">
        <v>0.3715</v>
      </c>
      <c r="D85" s="70">
        <f t="shared" ca="1" si="3"/>
        <v>0.11181099999999999</v>
      </c>
    </row>
    <row r="86" spans="1:4" x14ac:dyDescent="0.3">
      <c r="A86" s="77" t="s">
        <v>236</v>
      </c>
      <c r="B86" s="79">
        <v>0</v>
      </c>
      <c r="C86" s="80">
        <v>0.34339999999999998</v>
      </c>
      <c r="D86" s="70">
        <f t="shared" ca="1" si="3"/>
        <v>0.108096</v>
      </c>
    </row>
    <row r="87" spans="1:4" x14ac:dyDescent="0.3">
      <c r="A87" s="77" t="s">
        <v>237</v>
      </c>
      <c r="B87" s="79">
        <v>0</v>
      </c>
      <c r="C87" s="80">
        <v>0.34339999999999998</v>
      </c>
      <c r="D87" s="70">
        <f t="shared" ca="1" si="3"/>
        <v>0.10466199999999999</v>
      </c>
    </row>
    <row r="88" spans="1:4" x14ac:dyDescent="0.3">
      <c r="A88" s="77" t="s">
        <v>238</v>
      </c>
      <c r="B88" s="79">
        <v>0</v>
      </c>
      <c r="C88" s="80">
        <v>0.31530000000000002</v>
      </c>
      <c r="D88" s="70">
        <f t="shared" ca="1" si="3"/>
        <v>0.10122799999999998</v>
      </c>
    </row>
    <row r="89" spans="1:4" x14ac:dyDescent="0.3">
      <c r="A89" s="77" t="s">
        <v>239</v>
      </c>
      <c r="B89" s="79">
        <v>0</v>
      </c>
      <c r="C89" s="80">
        <v>0.28710000000000002</v>
      </c>
      <c r="D89" s="70">
        <f t="shared" ca="1" si="3"/>
        <v>9.8074999999999968E-2</v>
      </c>
    </row>
    <row r="90" spans="1:4" x14ac:dyDescent="0.3">
      <c r="A90" s="77" t="s">
        <v>240</v>
      </c>
      <c r="B90" s="79">
        <v>0</v>
      </c>
      <c r="C90" s="80">
        <v>0.28710000000000002</v>
      </c>
      <c r="D90" s="70">
        <f t="shared" ca="1" si="3"/>
        <v>9.5203999999999983E-2</v>
      </c>
    </row>
    <row r="91" spans="1:4" x14ac:dyDescent="0.3">
      <c r="A91" s="77" t="s">
        <v>241</v>
      </c>
      <c r="B91" s="79">
        <v>0</v>
      </c>
      <c r="C91" s="80">
        <v>0.25879999999999997</v>
      </c>
      <c r="D91" s="70">
        <f t="shared" ca="1" si="3"/>
        <v>9.2332999999999998E-2</v>
      </c>
    </row>
    <row r="92" spans="1:4" x14ac:dyDescent="0.3">
      <c r="A92" s="77" t="s">
        <v>242</v>
      </c>
      <c r="B92" s="79">
        <v>0</v>
      </c>
      <c r="C92" s="80">
        <v>0.25879999999999997</v>
      </c>
      <c r="D92" s="70">
        <f t="shared" ca="1" si="3"/>
        <v>8.9744999999999991E-2</v>
      </c>
    </row>
    <row r="93" spans="1:4" x14ac:dyDescent="0.3">
      <c r="A93" s="77" t="s">
        <v>243</v>
      </c>
      <c r="B93" s="79">
        <v>0</v>
      </c>
      <c r="C93" s="80">
        <v>0.24460000000000001</v>
      </c>
      <c r="D93" s="70">
        <f t="shared" ca="1" si="3"/>
        <v>8.7156999999999984E-2</v>
      </c>
    </row>
    <row r="94" spans="1:4" x14ac:dyDescent="0.3">
      <c r="A94" s="77" t="s">
        <v>244</v>
      </c>
      <c r="B94" s="79">
        <v>0</v>
      </c>
      <c r="C94" s="80">
        <v>0.2162</v>
      </c>
      <c r="D94" s="70">
        <f t="shared" ca="1" si="3"/>
        <v>8.4710999999999995E-2</v>
      </c>
    </row>
    <row r="95" spans="1:4" x14ac:dyDescent="0.3">
      <c r="A95" s="77" t="s">
        <v>245</v>
      </c>
      <c r="B95" s="79">
        <v>0</v>
      </c>
      <c r="C95" s="80">
        <v>0.2162</v>
      </c>
      <c r="D95" s="70">
        <f t="shared" ca="1" si="3"/>
        <v>8.2548999999999997E-2</v>
      </c>
    </row>
    <row r="96" spans="1:4" x14ac:dyDescent="0.3">
      <c r="A96" s="77" t="s">
        <v>246</v>
      </c>
      <c r="B96" s="79">
        <v>0</v>
      </c>
      <c r="C96" s="80">
        <v>0.17330000000000001</v>
      </c>
      <c r="D96" s="70">
        <f t="shared" ca="1" si="3"/>
        <v>8.0387E-2</v>
      </c>
    </row>
    <row r="97" spans="1:4" x14ac:dyDescent="0.3">
      <c r="A97" s="77" t="s">
        <v>247</v>
      </c>
      <c r="B97" s="79">
        <v>0</v>
      </c>
      <c r="C97" s="80">
        <v>0.1303</v>
      </c>
      <c r="D97" s="70">
        <f t="shared" ca="1" si="3"/>
        <v>7.8653999999999988E-2</v>
      </c>
    </row>
    <row r="98" spans="1:4" x14ac:dyDescent="0.3">
      <c r="A98" s="77" t="s">
        <v>248</v>
      </c>
      <c r="B98" s="79">
        <v>0</v>
      </c>
      <c r="C98" s="80">
        <v>0.1303</v>
      </c>
      <c r="D98" s="70">
        <f t="shared" ref="D98:D121" ca="1" si="4">SUM(INDIRECT("$C" &amp; ROW($C98) &amp; ":$C$" &amp; (COUNTA($A:$A))) )/100-$C$188%</f>
        <v>7.7350999999999989E-2</v>
      </c>
    </row>
    <row r="99" spans="1:4" x14ac:dyDescent="0.3">
      <c r="A99" s="77" t="s">
        <v>249</v>
      </c>
      <c r="B99" s="79">
        <v>0</v>
      </c>
      <c r="C99" s="80">
        <v>0.1159</v>
      </c>
      <c r="D99" s="70">
        <f t="shared" ca="1" si="4"/>
        <v>7.6047999999999977E-2</v>
      </c>
    </row>
    <row r="100" spans="1:4" x14ac:dyDescent="0.3">
      <c r="A100" s="77" t="s">
        <v>250</v>
      </c>
      <c r="B100" s="79">
        <v>0</v>
      </c>
      <c r="C100" s="80">
        <v>0.1159</v>
      </c>
      <c r="D100" s="70">
        <f t="shared" ca="1" si="4"/>
        <v>7.4888999999999983E-2</v>
      </c>
    </row>
    <row r="101" spans="1:4" x14ac:dyDescent="0.3">
      <c r="A101" s="77" t="s">
        <v>251</v>
      </c>
      <c r="B101" s="79">
        <v>0</v>
      </c>
      <c r="C101" s="80">
        <v>0.1159</v>
      </c>
      <c r="D101" s="70">
        <f t="shared" ca="1" si="4"/>
        <v>7.372999999999999E-2</v>
      </c>
    </row>
    <row r="102" spans="1:4" x14ac:dyDescent="0.3">
      <c r="A102" s="77" t="s">
        <v>252</v>
      </c>
      <c r="B102" s="79">
        <v>0</v>
      </c>
      <c r="C102" s="80">
        <v>0.1159</v>
      </c>
      <c r="D102" s="70">
        <f t="shared" ca="1" si="4"/>
        <v>7.2570999999999983E-2</v>
      </c>
    </row>
    <row r="103" spans="1:4" x14ac:dyDescent="0.3">
      <c r="A103" s="77" t="s">
        <v>253</v>
      </c>
      <c r="B103" s="79">
        <v>0</v>
      </c>
      <c r="C103" s="80">
        <v>0.1159</v>
      </c>
      <c r="D103" s="70">
        <f t="shared" ca="1" si="4"/>
        <v>7.1411999999999989E-2</v>
      </c>
    </row>
    <row r="104" spans="1:4" x14ac:dyDescent="0.3">
      <c r="A104" s="77" t="s">
        <v>254</v>
      </c>
      <c r="B104" s="79">
        <v>0</v>
      </c>
      <c r="C104" s="80">
        <v>0.1159</v>
      </c>
      <c r="D104" s="70">
        <f t="shared" ca="1" si="4"/>
        <v>7.0252999999999982E-2</v>
      </c>
    </row>
    <row r="105" spans="1:4" x14ac:dyDescent="0.3">
      <c r="A105" s="77" t="s">
        <v>255</v>
      </c>
      <c r="B105" s="79">
        <v>0</v>
      </c>
      <c r="C105" s="80">
        <v>0.1159</v>
      </c>
      <c r="D105" s="70">
        <f t="shared" ca="1" si="4"/>
        <v>6.9093999999999989E-2</v>
      </c>
    </row>
    <row r="106" spans="1:4" x14ac:dyDescent="0.3">
      <c r="A106" s="77" t="s">
        <v>256</v>
      </c>
      <c r="B106" s="79">
        <v>0</v>
      </c>
      <c r="C106" s="80">
        <v>0.159</v>
      </c>
      <c r="D106" s="70">
        <f t="shared" ca="1" si="4"/>
        <v>6.7934999999999995E-2</v>
      </c>
    </row>
    <row r="107" spans="1:4" x14ac:dyDescent="0.3">
      <c r="A107" s="77" t="s">
        <v>257</v>
      </c>
      <c r="B107" s="79">
        <v>0</v>
      </c>
      <c r="C107" s="80">
        <v>0.159</v>
      </c>
      <c r="D107" s="70">
        <f t="shared" ca="1" si="4"/>
        <v>6.6345000000000001E-2</v>
      </c>
    </row>
    <row r="108" spans="1:4" x14ac:dyDescent="0.3">
      <c r="A108" s="77" t="s">
        <v>258</v>
      </c>
      <c r="B108" s="79">
        <v>0</v>
      </c>
      <c r="C108" s="80">
        <v>0.2019</v>
      </c>
      <c r="D108" s="70">
        <f t="shared" ca="1" si="4"/>
        <v>6.4754999999999993E-2</v>
      </c>
    </row>
    <row r="109" spans="1:4" x14ac:dyDescent="0.3">
      <c r="A109" s="77" t="s">
        <v>259</v>
      </c>
      <c r="B109" s="79">
        <v>0</v>
      </c>
      <c r="C109" s="80">
        <v>0.24460000000000001</v>
      </c>
      <c r="D109" s="70">
        <f t="shared" ca="1" si="4"/>
        <v>6.2735999999999986E-2</v>
      </c>
    </row>
    <row r="110" spans="1:4" x14ac:dyDescent="0.3">
      <c r="A110" s="77" t="s">
        <v>260</v>
      </c>
      <c r="B110" s="79">
        <v>0</v>
      </c>
      <c r="C110" s="80">
        <v>0.24460000000000001</v>
      </c>
      <c r="D110" s="70">
        <f t="shared" ca="1" si="4"/>
        <v>6.0289999999999989E-2</v>
      </c>
    </row>
    <row r="111" spans="1:4" x14ac:dyDescent="0.3">
      <c r="A111" s="77" t="s">
        <v>261</v>
      </c>
      <c r="B111" s="79">
        <v>0</v>
      </c>
      <c r="C111" s="80">
        <v>0.30120000000000002</v>
      </c>
      <c r="D111" s="70">
        <f t="shared" ca="1" si="4"/>
        <v>5.7844E-2</v>
      </c>
    </row>
    <row r="112" spans="1:4" x14ac:dyDescent="0.3">
      <c r="A112" s="77" t="s">
        <v>262</v>
      </c>
      <c r="B112" s="79">
        <v>0</v>
      </c>
      <c r="C112" s="80">
        <v>0.35749999999999998</v>
      </c>
      <c r="D112" s="70">
        <f t="shared" ca="1" si="4"/>
        <v>5.4831999999999992E-2</v>
      </c>
    </row>
    <row r="113" spans="1:4" x14ac:dyDescent="0.3">
      <c r="A113" s="77" t="s">
        <v>263</v>
      </c>
      <c r="B113" s="79">
        <v>0</v>
      </c>
      <c r="C113" s="80">
        <v>0.44119999999999998</v>
      </c>
      <c r="D113" s="70">
        <f t="shared" ca="1" si="4"/>
        <v>5.1257000000000004E-2</v>
      </c>
    </row>
    <row r="114" spans="1:4" x14ac:dyDescent="0.3">
      <c r="A114" s="77" t="s">
        <v>264</v>
      </c>
      <c r="B114" s="79">
        <v>0</v>
      </c>
      <c r="C114" s="80">
        <v>0.49020000000000002</v>
      </c>
      <c r="D114" s="70">
        <f t="shared" ca="1" si="4"/>
        <v>4.6844999999999998E-2</v>
      </c>
    </row>
    <row r="115" spans="1:4" x14ac:dyDescent="0.3">
      <c r="A115" s="77" t="s">
        <v>265</v>
      </c>
      <c r="B115" s="79">
        <v>0</v>
      </c>
      <c r="C115" s="80">
        <v>0.56079999999999997</v>
      </c>
      <c r="D115" s="70">
        <f t="shared" ca="1" si="4"/>
        <v>4.1943000000000001E-2</v>
      </c>
    </row>
    <row r="116" spans="1:4" x14ac:dyDescent="0.3">
      <c r="A116" s="77" t="s">
        <v>266</v>
      </c>
      <c r="B116" s="79">
        <v>0</v>
      </c>
      <c r="C116" s="80">
        <v>0.5</v>
      </c>
      <c r="D116" s="70">
        <f t="shared" ca="1" si="4"/>
        <v>3.6334999999999999E-2</v>
      </c>
    </row>
    <row r="117" spans="1:4" x14ac:dyDescent="0.3">
      <c r="A117" s="77" t="s">
        <v>267</v>
      </c>
      <c r="B117" s="79">
        <v>0</v>
      </c>
      <c r="C117" s="80">
        <v>0.59760000000000002</v>
      </c>
      <c r="D117" s="70">
        <f t="shared" ca="1" si="4"/>
        <v>3.1334999999999995E-2</v>
      </c>
    </row>
    <row r="118" spans="1:4" x14ac:dyDescent="0.3">
      <c r="A118" s="77" t="s">
        <v>268</v>
      </c>
      <c r="B118" s="79">
        <v>0</v>
      </c>
      <c r="C118" s="80">
        <v>0.55579999999999996</v>
      </c>
      <c r="D118" s="70">
        <f t="shared" ca="1" si="4"/>
        <v>2.5359000000000003E-2</v>
      </c>
    </row>
    <row r="119" spans="1:4" x14ac:dyDescent="0.3">
      <c r="A119" s="77" t="s">
        <v>269</v>
      </c>
      <c r="B119" s="79">
        <v>0</v>
      </c>
      <c r="C119" s="80">
        <v>0.66710000000000003</v>
      </c>
      <c r="D119" s="70">
        <f t="shared" ca="1" si="4"/>
        <v>1.9801000000000003E-2</v>
      </c>
    </row>
    <row r="120" spans="1:4" x14ac:dyDescent="0.3">
      <c r="A120" s="77" t="s">
        <v>270</v>
      </c>
      <c r="B120" s="79">
        <v>0</v>
      </c>
      <c r="C120" s="80">
        <v>0.64910000000000001</v>
      </c>
      <c r="D120" s="70">
        <f t="shared" ca="1" si="4"/>
        <v>1.3130000000000001E-2</v>
      </c>
    </row>
    <row r="121" spans="1:4" x14ac:dyDescent="0.3">
      <c r="A121" s="77" t="s">
        <v>282</v>
      </c>
      <c r="B121" s="79">
        <v>0</v>
      </c>
      <c r="C121" s="80">
        <v>0.66390000000000005</v>
      </c>
      <c r="D121" s="70">
        <f t="shared" ca="1" si="4"/>
        <v>6.6390000000000008E-3</v>
      </c>
    </row>
    <row r="122" spans="1:4" x14ac:dyDescent="0.3">
      <c r="A122" s="3" t="s">
        <v>46</v>
      </c>
      <c r="B122" s="79">
        <v>0</v>
      </c>
      <c r="C122" s="80">
        <v>0</v>
      </c>
      <c r="D122" s="70">
        <f ca="1">VLOOKUP("dez/2012",$A:$D,4,FALSE)</f>
        <v>0.53796599999999994</v>
      </c>
    </row>
    <row r="123" spans="1:4" x14ac:dyDescent="0.3">
      <c r="A123" s="3" t="s">
        <v>47</v>
      </c>
      <c r="B123" s="79">
        <v>0</v>
      </c>
      <c r="C123" s="80">
        <v>0</v>
      </c>
      <c r="D123" s="70">
        <f ca="1">VLOOKUP("dez/2013",$A:$D,4,FALSE)</f>
        <v>0.47713399999999995</v>
      </c>
    </row>
    <row r="124" spans="1:4" x14ac:dyDescent="0.3">
      <c r="A124" s="3" t="s">
        <v>48</v>
      </c>
      <c r="B124" s="79">
        <v>0</v>
      </c>
      <c r="C124" s="80">
        <v>0</v>
      </c>
      <c r="D124" s="70">
        <f ca="1">VLOOKUP("dez/2014",$A:$D,4,FALSE)</f>
        <v>0.40937200000000024</v>
      </c>
    </row>
    <row r="125" spans="1:4" x14ac:dyDescent="0.3">
      <c r="A125" s="3" t="s">
        <v>271</v>
      </c>
      <c r="B125" s="79">
        <v>0</v>
      </c>
      <c r="C125" s="80">
        <v>0</v>
      </c>
      <c r="D125" s="70">
        <f ca="1">VLOOKUP("dez/2015",$A:$D,4,FALSE)</f>
        <v>0.33349400000000001</v>
      </c>
    </row>
    <row r="126" spans="1:4" x14ac:dyDescent="0.3">
      <c r="A126" s="3" t="s">
        <v>272</v>
      </c>
      <c r="B126" s="79">
        <v>0</v>
      </c>
      <c r="C126" s="80">
        <v>0</v>
      </c>
      <c r="D126" s="70">
        <f ca="1">VLOOKUP("dez/2016",$A:$D,4,FALSE)</f>
        <v>0.2531779999999999</v>
      </c>
    </row>
    <row r="127" spans="1:4" x14ac:dyDescent="0.3">
      <c r="A127" s="3" t="s">
        <v>273</v>
      </c>
      <c r="B127" s="79">
        <v>0</v>
      </c>
      <c r="C127" s="80">
        <v>0</v>
      </c>
      <c r="D127" s="70">
        <f ca="1">VLOOKUP("dez/2017",$A:$D,4,FALSE)</f>
        <v>0.18421000000000012</v>
      </c>
    </row>
    <row r="128" spans="1:4" x14ac:dyDescent="0.3">
      <c r="A128" s="3" t="s">
        <v>274</v>
      </c>
      <c r="B128" s="79">
        <v>0</v>
      </c>
      <c r="C128" s="80">
        <v>0</v>
      </c>
      <c r="D128" s="70">
        <f ca="1">VLOOKUP("dez/2018",$A:$D,4,FALSE)</f>
        <v>0.13781599999999999</v>
      </c>
    </row>
    <row r="129" spans="1:4" x14ac:dyDescent="0.3">
      <c r="A129" s="3" t="s">
        <v>275</v>
      </c>
      <c r="B129" s="79">
        <v>0</v>
      </c>
      <c r="C129" s="80">
        <v>0</v>
      </c>
      <c r="D129" s="70">
        <f ca="1">VLOOKUP("dez/2019",$A:$D,4,FALSE)</f>
        <v>9.5203999999999983E-2</v>
      </c>
    </row>
    <row r="130" spans="1:4" x14ac:dyDescent="0.3">
      <c r="A130" s="3" t="s">
        <v>276</v>
      </c>
      <c r="B130" s="79">
        <v>0</v>
      </c>
      <c r="C130" s="80">
        <v>0</v>
      </c>
      <c r="D130" s="70">
        <f ca="1">VLOOKUP("dez/2020",$A:$D,4,FALSE)</f>
        <v>7.2570999999999983E-2</v>
      </c>
    </row>
    <row r="131" spans="1:4" x14ac:dyDescent="0.3">
      <c r="A131" s="3" t="s">
        <v>277</v>
      </c>
      <c r="B131" s="79">
        <v>0</v>
      </c>
      <c r="C131" s="80">
        <v>0</v>
      </c>
      <c r="D131" s="70">
        <f ca="1">VLOOKUP("dez/2021",$A:$D,4,FALSE)</f>
        <v>4.6844999999999998E-2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1</vt:i4>
      </vt:variant>
    </vt:vector>
  </HeadingPairs>
  <TitlesOfParts>
    <vt:vector size="5" baseType="lpstr">
      <vt:lpstr>Resumo Geral</vt:lpstr>
      <vt:lpstr>Resumo - I</vt:lpstr>
      <vt:lpstr>Índices Atualização</vt:lpstr>
      <vt:lpstr>Índices Poupança</vt:lpstr>
      <vt:lpstr>'Resumo - I'!Titulos_de_impressao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2023-05-12T15:24:11Z</dcterms:modified>
</cp:coreProperties>
</file>