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vA\Master\IBED stage\Jolanda\Data\Lab_data\"/>
    </mc:Choice>
  </mc:AlternateContent>
  <bookViews>
    <workbookView xWindow="0" yWindow="0" windowWidth="11460" windowHeight="4260" activeTab="2"/>
  </bookViews>
  <sheets>
    <sheet name="measured" sheetId="1" r:id="rId1"/>
    <sheet name="cal_light" sheetId="3" r:id="rId2"/>
    <sheet name="Sum" sheetId="2" r:id="rId3"/>
  </sheets>
  <calcPr calcId="152511"/>
</workbook>
</file>

<file path=xl/calcChain.xml><?xml version="1.0" encoding="utf-8"?>
<calcChain xmlns="http://schemas.openxmlformats.org/spreadsheetml/2006/main">
  <c r="AC7" i="3" l="1"/>
  <c r="Z5" i="3"/>
  <c r="R4" i="3"/>
  <c r="R5" i="3"/>
  <c r="M7" i="3"/>
  <c r="N7" i="3" s="1"/>
  <c r="U8" i="3"/>
  <c r="W8" i="3" s="1"/>
  <c r="J5" i="3"/>
  <c r="K5" i="3" s="1"/>
  <c r="E6" i="3"/>
  <c r="G6" i="3" s="1"/>
  <c r="E7" i="3"/>
  <c r="G7" i="3" s="1"/>
  <c r="BE9" i="1"/>
  <c r="AC8" i="3" s="1"/>
  <c r="BE8" i="1"/>
  <c r="AD7" i="3" s="1"/>
  <c r="BE7" i="1"/>
  <c r="BE6" i="1"/>
  <c r="BE5" i="1"/>
  <c r="BE4" i="1"/>
  <c r="AC3" i="3" s="1"/>
  <c r="BC9" i="1"/>
  <c r="Z8" i="3" s="1"/>
  <c r="AB8" i="3" s="1"/>
  <c r="BC8" i="1"/>
  <c r="Z7" i="3" s="1"/>
  <c r="BC7" i="1"/>
  <c r="Z6" i="3" s="1"/>
  <c r="BC6" i="1"/>
  <c r="AA5" i="3" s="1"/>
  <c r="BC5" i="1"/>
  <c r="BC4" i="1"/>
  <c r="AQ9" i="1"/>
  <c r="AQ8" i="1"/>
  <c r="U7" i="3" s="1"/>
  <c r="W7" i="3" s="1"/>
  <c r="AQ7" i="1"/>
  <c r="U6" i="3" s="1"/>
  <c r="V6" i="3" s="1"/>
  <c r="AQ6" i="1"/>
  <c r="U5" i="3" s="1"/>
  <c r="W5" i="3" s="1"/>
  <c r="AQ5" i="1"/>
  <c r="U4" i="3" s="1"/>
  <c r="W4" i="3" s="1"/>
  <c r="AQ4" i="1"/>
  <c r="U3" i="3" s="1"/>
  <c r="AO9" i="1"/>
  <c r="R8" i="3" s="1"/>
  <c r="AO8" i="1"/>
  <c r="R7" i="3" s="1"/>
  <c r="AO7" i="1"/>
  <c r="R6" i="3" s="1"/>
  <c r="AO6" i="1"/>
  <c r="S5" i="3" s="1"/>
  <c r="AO5" i="1"/>
  <c r="S4" i="3" s="1"/>
  <c r="AO4" i="1"/>
  <c r="R3" i="3" s="1"/>
  <c r="T3" i="3" s="1"/>
  <c r="AC9" i="1"/>
  <c r="AC8" i="1"/>
  <c r="O7" i="3" s="1"/>
  <c r="AC7" i="1"/>
  <c r="AC6" i="1"/>
  <c r="AC5" i="1"/>
  <c r="AC4" i="1"/>
  <c r="AA9" i="1"/>
  <c r="AA8" i="1"/>
  <c r="AA7" i="1"/>
  <c r="AA6" i="1"/>
  <c r="L5" i="3" s="1"/>
  <c r="AA5" i="1"/>
  <c r="AA4" i="1"/>
  <c r="J3" i="3" s="1"/>
  <c r="O9" i="1"/>
  <c r="E8" i="3" s="1"/>
  <c r="F8" i="3" s="1"/>
  <c r="O8" i="1"/>
  <c r="O7" i="1"/>
  <c r="F6" i="3" s="1"/>
  <c r="O6" i="1"/>
  <c r="E5" i="3" s="1"/>
  <c r="G5" i="3" s="1"/>
  <c r="O5" i="1"/>
  <c r="E4" i="3" s="1"/>
  <c r="F4" i="3" s="1"/>
  <c r="O4" i="1"/>
  <c r="E3" i="3" s="1"/>
  <c r="M4" i="1"/>
  <c r="B3" i="3" s="1"/>
  <c r="D3" i="3" s="1"/>
  <c r="M9" i="1"/>
  <c r="B8" i="3" s="1"/>
  <c r="D8" i="3" s="1"/>
  <c r="M8" i="1"/>
  <c r="B7" i="3" s="1"/>
  <c r="D7" i="3" s="1"/>
  <c r="M7" i="1"/>
  <c r="M6" i="1"/>
  <c r="B5" i="3" s="1"/>
  <c r="C5" i="3" s="1"/>
  <c r="M5" i="1"/>
  <c r="B4" i="3" s="1"/>
  <c r="D4" i="3" s="1"/>
  <c r="O5" i="3" l="1"/>
  <c r="AD5" i="3"/>
  <c r="F3" i="3"/>
  <c r="G3" i="3"/>
  <c r="W3" i="3"/>
  <c r="V3" i="3"/>
  <c r="C8" i="3"/>
  <c r="M6" i="3"/>
  <c r="N6" i="3" s="1"/>
  <c r="AC6" i="3"/>
  <c r="AD6" i="3" s="1"/>
  <c r="V5" i="3"/>
  <c r="M5" i="3"/>
  <c r="L3" i="3"/>
  <c r="N5" i="3"/>
  <c r="P5" i="3" s="1"/>
  <c r="S3" i="3"/>
  <c r="T7" i="3"/>
  <c r="AA3" i="3"/>
  <c r="AB7" i="3"/>
  <c r="AC5" i="3"/>
  <c r="AE3" i="3"/>
  <c r="V4" i="3"/>
  <c r="M4" i="3"/>
  <c r="O4" i="3" s="1"/>
  <c r="S8" i="3"/>
  <c r="X8" i="3" s="1"/>
  <c r="T6" i="3"/>
  <c r="AA8" i="3"/>
  <c r="AB6" i="3"/>
  <c r="AC4" i="3"/>
  <c r="AD4" i="3" s="1"/>
  <c r="AE8" i="3"/>
  <c r="G8" i="3"/>
  <c r="K3" i="3"/>
  <c r="L7" i="3"/>
  <c r="S7" i="3"/>
  <c r="T5" i="3"/>
  <c r="X5" i="3" s="1"/>
  <c r="Z3" i="3"/>
  <c r="AB3" i="3" s="1"/>
  <c r="AA7" i="3"/>
  <c r="AF7" i="3" s="1"/>
  <c r="AB5" i="3"/>
  <c r="AD3" i="3"/>
  <c r="AE7" i="3"/>
  <c r="J4" i="3"/>
  <c r="L4" i="3" s="1"/>
  <c r="T8" i="3"/>
  <c r="B6" i="3"/>
  <c r="D6" i="3" s="1"/>
  <c r="J8" i="3"/>
  <c r="K8" i="3" s="1"/>
  <c r="L6" i="3"/>
  <c r="S6" i="3"/>
  <c r="T4" i="3"/>
  <c r="X4" i="3" s="1"/>
  <c r="AA6" i="3"/>
  <c r="AD8" i="3"/>
  <c r="J7" i="3"/>
  <c r="K7" i="3" s="1"/>
  <c r="P7" i="3" s="1"/>
  <c r="M3" i="3"/>
  <c r="O3" i="3" s="1"/>
  <c r="AE5" i="3"/>
  <c r="V8" i="3"/>
  <c r="Z4" i="3"/>
  <c r="AA4" i="3" s="1"/>
  <c r="J6" i="3"/>
  <c r="K6" i="3" s="1"/>
  <c r="M8" i="3"/>
  <c r="O8" i="3" s="1"/>
  <c r="AF5" i="3"/>
  <c r="AF8" i="3"/>
  <c r="H8" i="3"/>
  <c r="F5" i="3"/>
  <c r="G4" i="3"/>
  <c r="W6" i="3"/>
  <c r="V7" i="3"/>
  <c r="F7" i="3"/>
  <c r="C4" i="3"/>
  <c r="C3" i="3"/>
  <c r="H3" i="3" s="1"/>
  <c r="C7" i="3"/>
  <c r="D5" i="3"/>
  <c r="H5" i="3" s="1"/>
  <c r="N16" i="2"/>
  <c r="O16" i="2"/>
  <c r="P16" i="2"/>
  <c r="M18" i="2"/>
  <c r="M16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N5" i="2"/>
  <c r="O5" i="2"/>
  <c r="P5" i="2"/>
  <c r="M5" i="2"/>
  <c r="Q29" i="2"/>
  <c r="Q30" i="2"/>
  <c r="Q31" i="2"/>
  <c r="Q32" i="2"/>
  <c r="Q33" i="2"/>
  <c r="Q34" i="2"/>
  <c r="Q28" i="2"/>
  <c r="B17" i="2"/>
  <c r="M17" i="2" s="1"/>
  <c r="B18" i="2"/>
  <c r="C18" i="2"/>
  <c r="N18" i="2" s="1"/>
  <c r="D18" i="2"/>
  <c r="O18" i="2" s="1"/>
  <c r="E18" i="2"/>
  <c r="P18" i="2" s="1"/>
  <c r="B19" i="2"/>
  <c r="M19" i="2" s="1"/>
  <c r="C19" i="2"/>
  <c r="N19" i="2" s="1"/>
  <c r="D19" i="2"/>
  <c r="O19" i="2" s="1"/>
  <c r="E19" i="2"/>
  <c r="P19" i="2" s="1"/>
  <c r="B20" i="2"/>
  <c r="M20" i="2" s="1"/>
  <c r="C20" i="2"/>
  <c r="N20" i="2" s="1"/>
  <c r="D20" i="2"/>
  <c r="O20" i="2" s="1"/>
  <c r="E20" i="2"/>
  <c r="P20" i="2" s="1"/>
  <c r="B21" i="2"/>
  <c r="M21" i="2" s="1"/>
  <c r="C21" i="2"/>
  <c r="N21" i="2" s="1"/>
  <c r="D21" i="2"/>
  <c r="O21" i="2" s="1"/>
  <c r="E21" i="2"/>
  <c r="P21" i="2" s="1"/>
  <c r="B22" i="2"/>
  <c r="M22" i="2" s="1"/>
  <c r="C22" i="2"/>
  <c r="N22" i="2" s="1"/>
  <c r="D22" i="2"/>
  <c r="O22" i="2" s="1"/>
  <c r="E22" i="2"/>
  <c r="P22" i="2" s="1"/>
  <c r="E17" i="2"/>
  <c r="P17" i="2" s="1"/>
  <c r="D17" i="2"/>
  <c r="O17" i="2" s="1"/>
  <c r="C17" i="2"/>
  <c r="N17" i="2" s="1"/>
  <c r="F16" i="2"/>
  <c r="Q16" i="2" s="1"/>
  <c r="F6" i="2"/>
  <c r="Q6" i="2" s="1"/>
  <c r="F7" i="2"/>
  <c r="Q7" i="2" s="1"/>
  <c r="F8" i="2"/>
  <c r="Q8" i="2" s="1"/>
  <c r="F9" i="2"/>
  <c r="Q9" i="2" s="1"/>
  <c r="F10" i="2"/>
  <c r="Q10" i="2" s="1"/>
  <c r="F11" i="2"/>
  <c r="Q11" i="2" s="1"/>
  <c r="F5" i="2"/>
  <c r="Q5" i="2" s="1"/>
  <c r="P6" i="3" l="1"/>
  <c r="AB4" i="3"/>
  <c r="AF4" i="3" s="1"/>
  <c r="N3" i="3"/>
  <c r="P3" i="3" s="1"/>
  <c r="K4" i="3"/>
  <c r="P4" i="3" s="1"/>
  <c r="N4" i="3"/>
  <c r="AF3" i="3"/>
  <c r="O6" i="3"/>
  <c r="X6" i="3"/>
  <c r="L8" i="3"/>
  <c r="P8" i="3" s="1"/>
  <c r="X3" i="3"/>
  <c r="C6" i="3"/>
  <c r="H6" i="3" s="1"/>
  <c r="N8" i="3"/>
  <c r="AE4" i="3"/>
  <c r="AE6" i="3"/>
  <c r="AF6" i="3" s="1"/>
  <c r="X7" i="3"/>
  <c r="H7" i="3"/>
  <c r="H4" i="3"/>
  <c r="F17" i="2"/>
  <c r="Q17" i="2" s="1"/>
  <c r="F21" i="2"/>
  <c r="Q21" i="2" s="1"/>
  <c r="F20" i="2"/>
  <c r="Q20" i="2" s="1"/>
  <c r="F19" i="2"/>
  <c r="Q19" i="2" s="1"/>
  <c r="F22" i="2"/>
  <c r="Q22" i="2" s="1"/>
  <c r="F18" i="2"/>
  <c r="Q18" i="2" s="1"/>
  <c r="AZ15" i="1"/>
  <c r="AZ13" i="1"/>
  <c r="AZ11" i="1"/>
  <c r="AZ9" i="1"/>
  <c r="AZ7" i="1"/>
  <c r="AZ5" i="1"/>
  <c r="AZ3" i="1"/>
  <c r="AL15" i="1"/>
  <c r="AL13" i="1"/>
  <c r="AL11" i="1"/>
  <c r="AL9" i="1"/>
  <c r="AL7" i="1"/>
  <c r="AL5" i="1"/>
  <c r="AL3" i="1"/>
  <c r="J15" i="1"/>
  <c r="J13" i="1"/>
  <c r="J11" i="1"/>
  <c r="J9" i="1"/>
  <c r="J7" i="1"/>
  <c r="J5" i="1"/>
  <c r="J3" i="1"/>
  <c r="X15" i="1"/>
  <c r="X5" i="1"/>
  <c r="X7" i="1"/>
  <c r="X9" i="1"/>
  <c r="X11" i="1"/>
  <c r="X13" i="1"/>
  <c r="X3" i="1"/>
</calcChain>
</file>

<file path=xl/sharedStrings.xml><?xml version="1.0" encoding="utf-8"?>
<sst xmlns="http://schemas.openxmlformats.org/spreadsheetml/2006/main" count="86" uniqueCount="46">
  <si>
    <t>channel 1</t>
  </si>
  <si>
    <t>channel 2</t>
  </si>
  <si>
    <t>channel 3</t>
  </si>
  <si>
    <t>channel 4</t>
  </si>
  <si>
    <t>Ch3 I_out [1:2]</t>
  </si>
  <si>
    <t>from frontside:</t>
  </si>
  <si>
    <t>optode:</t>
  </si>
  <si>
    <t>Measured light umol s-1 m-2</t>
  </si>
  <si>
    <t>Ch1</t>
  </si>
  <si>
    <t>Ch2</t>
  </si>
  <si>
    <t>Ch3</t>
  </si>
  <si>
    <t>Ch4</t>
  </si>
  <si>
    <t>Av</t>
  </si>
  <si>
    <t>These values are the light intensity of the optodes multiplied by two (two side irradiance)</t>
  </si>
  <si>
    <t>per optode</t>
  </si>
  <si>
    <t>Estimated light  umol s-1 m-2</t>
  </si>
  <si>
    <t>Ch3_k [1:2]</t>
  </si>
  <si>
    <t>total lenght cm</t>
  </si>
  <si>
    <t>total cuvette cm</t>
  </si>
  <si>
    <t>length Iin cm</t>
  </si>
  <si>
    <t>length Iout cm</t>
  </si>
  <si>
    <t>Ch1 I_out [1:2]</t>
  </si>
  <si>
    <t>Ch1_k [1:2]</t>
  </si>
  <si>
    <t>Iz(1,5) [1:2]</t>
  </si>
  <si>
    <t>Iz(2,7) [1:2]</t>
  </si>
  <si>
    <t>Ch1 Av cuvette</t>
  </si>
  <si>
    <t>Ch1 I_out [3:4]</t>
  </si>
  <si>
    <t>Ch1_k [3:4]</t>
  </si>
  <si>
    <t>Iz(1,5) [3:4]</t>
  </si>
  <si>
    <t>Iz(2,7) [3:4]</t>
  </si>
  <si>
    <t>Ch2 I_out [1:2]</t>
  </si>
  <si>
    <t>Ch2 I_out [3:4]</t>
  </si>
  <si>
    <t>Ch3 I_out [3:4]</t>
  </si>
  <si>
    <t>Ch4 I_out [1:2]</t>
  </si>
  <si>
    <t>Ch4 I_out [3:4]</t>
  </si>
  <si>
    <t>av [1:2]</t>
  </si>
  <si>
    <t>av [3:4]</t>
  </si>
  <si>
    <t>Ch2_k [1:2]</t>
  </si>
  <si>
    <t>Ch3 Av cuvette</t>
  </si>
  <si>
    <t>Ch2 Av cuvette</t>
  </si>
  <si>
    <t>Ch2_k [3:4]</t>
  </si>
  <si>
    <t>Ch3_k [3:4]</t>
  </si>
  <si>
    <t>Ch4_k [1:2]</t>
  </si>
  <si>
    <t>Ch4_k [3:4]</t>
  </si>
  <si>
    <t>Ch4 Av cuvette</t>
  </si>
  <si>
    <t>I-out in cuvette umol s-1 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</si>
</sst>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42768725793794776"/>
                  <c:y val="-0.10492511564323871"/>
                </c:manualLayout>
              </c:layout>
              <c:numFmt formatCode="General" sourceLinked="0"/>
            </c:trendlineLbl>
          </c:trendline>
          <c:xVal>
            <c:numRef>
              <c:f>measured!$E$3:$E$16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36</c:v>
                </c:pt>
                <c:pt idx="3">
                  <c:v>36</c:v>
                </c:pt>
                <c:pt idx="4">
                  <c:v>60</c:v>
                </c:pt>
                <c:pt idx="5">
                  <c:v>60</c:v>
                </c:pt>
                <c:pt idx="6">
                  <c:v>90</c:v>
                </c:pt>
                <c:pt idx="7">
                  <c:v>90</c:v>
                </c:pt>
                <c:pt idx="8">
                  <c:v>150</c:v>
                </c:pt>
                <c:pt idx="9">
                  <c:v>150</c:v>
                </c:pt>
                <c:pt idx="10">
                  <c:v>220</c:v>
                </c:pt>
                <c:pt idx="11">
                  <c:v>220</c:v>
                </c:pt>
                <c:pt idx="12">
                  <c:v>260</c:v>
                </c:pt>
                <c:pt idx="13">
                  <c:v>260</c:v>
                </c:pt>
              </c:numCache>
            </c:numRef>
          </c:xVal>
          <c:yVal>
            <c:numRef>
              <c:f>measured!$J$3:$J$16</c:f>
              <c:numCache>
                <c:formatCode>General</c:formatCode>
                <c:ptCount val="14"/>
                <c:pt idx="0">
                  <c:v>0</c:v>
                </c:pt>
                <c:pt idx="2">
                  <c:v>31.599999999999998</c:v>
                </c:pt>
                <c:pt idx="4">
                  <c:v>55.524999999999999</c:v>
                </c:pt>
                <c:pt idx="6">
                  <c:v>81.487500000000011</c:v>
                </c:pt>
                <c:pt idx="8">
                  <c:v>127.21250000000001</c:v>
                </c:pt>
                <c:pt idx="10">
                  <c:v>175.03749999999999</c:v>
                </c:pt>
                <c:pt idx="12">
                  <c:v>215.27500000000001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4285424"/>
        <c:axId val="-314288688"/>
      </c:scatterChart>
      <c:valAx>
        <c:axId val="-31428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314288688"/>
        <c:crosses val="autoZero"/>
        <c:crossBetween val="midCat"/>
      </c:valAx>
      <c:valAx>
        <c:axId val="-31428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14285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Sum!$M$27</c:f>
              <c:strCache>
                <c:ptCount val="1"/>
                <c:pt idx="0">
                  <c:v>Ch1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Sum!$L$28:$L$34</c:f>
              <c:numCache>
                <c:formatCode>General</c:formatCode>
                <c:ptCount val="7"/>
                <c:pt idx="0">
                  <c:v>0</c:v>
                </c:pt>
                <c:pt idx="1">
                  <c:v>36</c:v>
                </c:pt>
                <c:pt idx="2">
                  <c:v>60</c:v>
                </c:pt>
                <c:pt idx="3">
                  <c:v>90</c:v>
                </c:pt>
                <c:pt idx="4">
                  <c:v>150</c:v>
                </c:pt>
                <c:pt idx="5">
                  <c:v>220</c:v>
                </c:pt>
                <c:pt idx="6">
                  <c:v>260</c:v>
                </c:pt>
              </c:numCache>
            </c:numRef>
          </c:xVal>
          <c:yVal>
            <c:numRef>
              <c:f>Sum!$M$28:$M$34</c:f>
              <c:numCache>
                <c:formatCode>General</c:formatCode>
                <c:ptCount val="7"/>
                <c:pt idx="0">
                  <c:v>0</c:v>
                </c:pt>
                <c:pt idx="1">
                  <c:v>36.576164322996433</c:v>
                </c:pt>
                <c:pt idx="2">
                  <c:v>64.731389435814052</c:v>
                </c:pt>
                <c:pt idx="3">
                  <c:v>94.623343687533946</c:v>
                </c:pt>
                <c:pt idx="4">
                  <c:v>149.49823940262939</c:v>
                </c:pt>
                <c:pt idx="5">
                  <c:v>205.22496883280036</c:v>
                </c:pt>
                <c:pt idx="6">
                  <c:v>248.73991104210955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Sum!$N$27</c:f>
              <c:strCache>
                <c:ptCount val="1"/>
                <c:pt idx="0">
                  <c:v>Ch2</c:v>
                </c:pt>
              </c:strCache>
            </c:strRef>
          </c:tx>
          <c:spPr>
            <a:ln w="28575">
              <a:noFill/>
            </a:ln>
          </c:spPr>
          <c:xVal>
            <c:numRef>
              <c:f>Sum!$L$28:$L$34</c:f>
              <c:numCache>
                <c:formatCode>General</c:formatCode>
                <c:ptCount val="7"/>
                <c:pt idx="0">
                  <c:v>0</c:v>
                </c:pt>
                <c:pt idx="1">
                  <c:v>36</c:v>
                </c:pt>
                <c:pt idx="2">
                  <c:v>60</c:v>
                </c:pt>
                <c:pt idx="3">
                  <c:v>90</c:v>
                </c:pt>
                <c:pt idx="4">
                  <c:v>150</c:v>
                </c:pt>
                <c:pt idx="5">
                  <c:v>220</c:v>
                </c:pt>
                <c:pt idx="6">
                  <c:v>260</c:v>
                </c:pt>
              </c:numCache>
            </c:numRef>
          </c:xVal>
          <c:yVal>
            <c:numRef>
              <c:f>Sum!$N$28:$N$34</c:f>
              <c:numCache>
                <c:formatCode>General</c:formatCode>
                <c:ptCount val="7"/>
                <c:pt idx="0">
                  <c:v>0</c:v>
                </c:pt>
                <c:pt idx="1">
                  <c:v>38.296072967647817</c:v>
                </c:pt>
                <c:pt idx="2">
                  <c:v>71.422123580917969</c:v>
                </c:pt>
                <c:pt idx="3">
                  <c:v>104.35282009669416</c:v>
                </c:pt>
                <c:pt idx="4">
                  <c:v>167.40578084889495</c:v>
                </c:pt>
                <c:pt idx="5">
                  <c:v>229.98050529885293</c:v>
                </c:pt>
                <c:pt idx="6">
                  <c:v>289.71816514573408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Sum!$O$27</c:f>
              <c:strCache>
                <c:ptCount val="1"/>
                <c:pt idx="0">
                  <c:v>Ch3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29678433945756783"/>
                  <c:y val="-7.0285433070866141E-2"/>
                </c:manualLayout>
              </c:layout>
              <c:numFmt formatCode="General" sourceLinked="0"/>
            </c:trendlineLbl>
          </c:trendline>
          <c:xVal>
            <c:numRef>
              <c:f>Sum!$L$28:$L$34</c:f>
              <c:numCache>
                <c:formatCode>General</c:formatCode>
                <c:ptCount val="7"/>
                <c:pt idx="0">
                  <c:v>0</c:v>
                </c:pt>
                <c:pt idx="1">
                  <c:v>36</c:v>
                </c:pt>
                <c:pt idx="2">
                  <c:v>60</c:v>
                </c:pt>
                <c:pt idx="3">
                  <c:v>90</c:v>
                </c:pt>
                <c:pt idx="4">
                  <c:v>150</c:v>
                </c:pt>
                <c:pt idx="5">
                  <c:v>220</c:v>
                </c:pt>
                <c:pt idx="6">
                  <c:v>260</c:v>
                </c:pt>
              </c:numCache>
            </c:numRef>
          </c:xVal>
          <c:yVal>
            <c:numRef>
              <c:f>Sum!$O$28:$O$34</c:f>
              <c:numCache>
                <c:formatCode>General</c:formatCode>
                <c:ptCount val="7"/>
                <c:pt idx="0">
                  <c:v>0</c:v>
                </c:pt>
                <c:pt idx="1">
                  <c:v>38.7528720269164</c:v>
                </c:pt>
                <c:pt idx="2">
                  <c:v>71.488017598087481</c:v>
                </c:pt>
                <c:pt idx="3">
                  <c:v>103.86232684604687</c:v>
                </c:pt>
                <c:pt idx="4">
                  <c:v>164.25287971192876</c:v>
                </c:pt>
                <c:pt idx="5">
                  <c:v>224.15293788735903</c:v>
                </c:pt>
                <c:pt idx="6">
                  <c:v>286.06089665433331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Sum!$P$27</c:f>
              <c:strCache>
                <c:ptCount val="1"/>
                <c:pt idx="0">
                  <c:v>Ch4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Sum!$L$28:$L$34</c:f>
              <c:numCache>
                <c:formatCode>General</c:formatCode>
                <c:ptCount val="7"/>
                <c:pt idx="0">
                  <c:v>0</c:v>
                </c:pt>
                <c:pt idx="1">
                  <c:v>36</c:v>
                </c:pt>
                <c:pt idx="2">
                  <c:v>60</c:v>
                </c:pt>
                <c:pt idx="3">
                  <c:v>90</c:v>
                </c:pt>
                <c:pt idx="4">
                  <c:v>150</c:v>
                </c:pt>
                <c:pt idx="5">
                  <c:v>220</c:v>
                </c:pt>
                <c:pt idx="6">
                  <c:v>260</c:v>
                </c:pt>
              </c:numCache>
            </c:numRef>
          </c:xVal>
          <c:yVal>
            <c:numRef>
              <c:f>Sum!$P$28:$P$34</c:f>
              <c:numCache>
                <c:formatCode>General</c:formatCode>
                <c:ptCount val="7"/>
                <c:pt idx="0">
                  <c:v>0</c:v>
                </c:pt>
                <c:pt idx="1">
                  <c:v>32.26422074409966</c:v>
                </c:pt>
                <c:pt idx="2">
                  <c:v>64.650891899596132</c:v>
                </c:pt>
                <c:pt idx="3">
                  <c:v>94.545688954270815</c:v>
                </c:pt>
                <c:pt idx="4">
                  <c:v>155.16351516952085</c:v>
                </c:pt>
                <c:pt idx="5">
                  <c:v>212.14861145450692</c:v>
                </c:pt>
                <c:pt idx="6">
                  <c:v>267.39790774693483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9659168"/>
        <c:axId val="-309661344"/>
      </c:scatterChart>
      <c:valAx>
        <c:axId val="-30965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309661344"/>
        <c:crosses val="autoZero"/>
        <c:crossBetween val="midCat"/>
      </c:valAx>
      <c:valAx>
        <c:axId val="-30966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09659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41594668111547745"/>
                  <c:y val="-0.10756397637795276"/>
                </c:manualLayout>
              </c:layout>
              <c:numFmt formatCode="General" sourceLinked="0"/>
            </c:trendlineLbl>
          </c:trendline>
          <c:xVal>
            <c:numRef>
              <c:f>measured!$S$3:$S$16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36</c:v>
                </c:pt>
                <c:pt idx="3">
                  <c:v>36</c:v>
                </c:pt>
                <c:pt idx="4">
                  <c:v>60</c:v>
                </c:pt>
                <c:pt idx="5">
                  <c:v>60</c:v>
                </c:pt>
                <c:pt idx="6">
                  <c:v>90</c:v>
                </c:pt>
                <c:pt idx="7">
                  <c:v>90</c:v>
                </c:pt>
                <c:pt idx="8">
                  <c:v>150</c:v>
                </c:pt>
                <c:pt idx="9">
                  <c:v>150</c:v>
                </c:pt>
                <c:pt idx="10">
                  <c:v>220</c:v>
                </c:pt>
                <c:pt idx="11">
                  <c:v>220</c:v>
                </c:pt>
                <c:pt idx="12">
                  <c:v>260</c:v>
                </c:pt>
                <c:pt idx="13">
                  <c:v>260</c:v>
                </c:pt>
              </c:numCache>
            </c:numRef>
          </c:xVal>
          <c:yVal>
            <c:numRef>
              <c:f>measured!$X$3:$X$16</c:f>
              <c:numCache>
                <c:formatCode>General</c:formatCode>
                <c:ptCount val="14"/>
                <c:pt idx="0">
                  <c:v>0</c:v>
                </c:pt>
                <c:pt idx="2">
                  <c:v>32.801250000000003</c:v>
                </c:pt>
                <c:pt idx="4">
                  <c:v>61.475000000000001</c:v>
                </c:pt>
                <c:pt idx="6">
                  <c:v>89.087499999999991</c:v>
                </c:pt>
                <c:pt idx="8">
                  <c:v>143.5625</c:v>
                </c:pt>
                <c:pt idx="10">
                  <c:v>196.70000000000002</c:v>
                </c:pt>
                <c:pt idx="12">
                  <c:v>248.23750000000001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4293040"/>
        <c:axId val="-314283792"/>
      </c:scatterChart>
      <c:valAx>
        <c:axId val="-31429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314283792"/>
        <c:crosses val="autoZero"/>
        <c:crossBetween val="midCat"/>
      </c:valAx>
      <c:valAx>
        <c:axId val="-314283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light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14293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29881186048942"/>
          <c:y val="0.2675079377409238"/>
          <c:w val="0.25372221974315357"/>
          <c:h val="0.464984124518152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41594668111547745"/>
                  <c:y val="-0.10756397637795276"/>
                </c:manualLayout>
              </c:layout>
              <c:numFmt formatCode="General" sourceLinked="0"/>
            </c:trendlineLbl>
          </c:trendline>
          <c:xVal>
            <c:numRef>
              <c:f>measured!$S$3:$S$16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36</c:v>
                </c:pt>
                <c:pt idx="3">
                  <c:v>36</c:v>
                </c:pt>
                <c:pt idx="4">
                  <c:v>60</c:v>
                </c:pt>
                <c:pt idx="5">
                  <c:v>60</c:v>
                </c:pt>
                <c:pt idx="6">
                  <c:v>90</c:v>
                </c:pt>
                <c:pt idx="7">
                  <c:v>90</c:v>
                </c:pt>
                <c:pt idx="8">
                  <c:v>150</c:v>
                </c:pt>
                <c:pt idx="9">
                  <c:v>150</c:v>
                </c:pt>
                <c:pt idx="10">
                  <c:v>220</c:v>
                </c:pt>
                <c:pt idx="11">
                  <c:v>220</c:v>
                </c:pt>
                <c:pt idx="12">
                  <c:v>260</c:v>
                </c:pt>
                <c:pt idx="13">
                  <c:v>260</c:v>
                </c:pt>
              </c:numCache>
            </c:numRef>
          </c:xVal>
          <c:yVal>
            <c:numRef>
              <c:f>measured!$AL$3:$AL$16</c:f>
              <c:numCache>
                <c:formatCode>General</c:formatCode>
                <c:ptCount val="14"/>
                <c:pt idx="0">
                  <c:v>0</c:v>
                </c:pt>
                <c:pt idx="2">
                  <c:v>33.475000000000001</c:v>
                </c:pt>
                <c:pt idx="4">
                  <c:v>61.0625</c:v>
                </c:pt>
                <c:pt idx="6">
                  <c:v>88.224999999999994</c:v>
                </c:pt>
                <c:pt idx="8">
                  <c:v>140.96250000000001</c:v>
                </c:pt>
                <c:pt idx="10">
                  <c:v>192.01249999999999</c:v>
                </c:pt>
                <c:pt idx="12">
                  <c:v>242.51250000000005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4289232"/>
        <c:axId val="-314292496"/>
      </c:scatterChart>
      <c:valAx>
        <c:axId val="-31428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314292496"/>
        <c:crosses val="autoZero"/>
        <c:crossBetween val="midCat"/>
      </c:valAx>
      <c:valAx>
        <c:axId val="-314292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light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14289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29881186048942"/>
          <c:y val="0.2675079377409238"/>
          <c:w val="0.25372221974315357"/>
          <c:h val="0.464984124518152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41594668111547745"/>
                  <c:y val="-0.10756397637795276"/>
                </c:manualLayout>
              </c:layout>
              <c:numFmt formatCode="General" sourceLinked="0"/>
            </c:trendlineLbl>
          </c:trendline>
          <c:xVal>
            <c:numRef>
              <c:f>measured!$S$3:$S$16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36</c:v>
                </c:pt>
                <c:pt idx="3">
                  <c:v>36</c:v>
                </c:pt>
                <c:pt idx="4">
                  <c:v>60</c:v>
                </c:pt>
                <c:pt idx="5">
                  <c:v>60</c:v>
                </c:pt>
                <c:pt idx="6">
                  <c:v>90</c:v>
                </c:pt>
                <c:pt idx="7">
                  <c:v>90</c:v>
                </c:pt>
                <c:pt idx="8">
                  <c:v>150</c:v>
                </c:pt>
                <c:pt idx="9">
                  <c:v>150</c:v>
                </c:pt>
                <c:pt idx="10">
                  <c:v>220</c:v>
                </c:pt>
                <c:pt idx="11">
                  <c:v>220</c:v>
                </c:pt>
                <c:pt idx="12">
                  <c:v>260</c:v>
                </c:pt>
                <c:pt idx="13">
                  <c:v>260</c:v>
                </c:pt>
              </c:numCache>
            </c:numRef>
          </c:xVal>
          <c:yVal>
            <c:numRef>
              <c:f>measured!$AZ$3:$AZ$16</c:f>
              <c:numCache>
                <c:formatCode>General</c:formatCode>
                <c:ptCount val="14"/>
                <c:pt idx="0">
                  <c:v>0</c:v>
                </c:pt>
                <c:pt idx="2">
                  <c:v>28.25</c:v>
                </c:pt>
                <c:pt idx="4">
                  <c:v>55.737499999999997</c:v>
                </c:pt>
                <c:pt idx="6">
                  <c:v>81.712499999999991</c:v>
                </c:pt>
                <c:pt idx="8">
                  <c:v>132.375</c:v>
                </c:pt>
                <c:pt idx="10">
                  <c:v>181.90000000000003</c:v>
                </c:pt>
                <c:pt idx="12">
                  <c:v>228.38749999999999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4290320"/>
        <c:axId val="-314281616"/>
      </c:scatterChart>
      <c:valAx>
        <c:axId val="-31429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314281616"/>
        <c:crosses val="autoZero"/>
        <c:crossBetween val="midCat"/>
      </c:valAx>
      <c:valAx>
        <c:axId val="-31428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light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14290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29881186048942"/>
          <c:y val="0.2675079377409238"/>
          <c:w val="0.25372221974315357"/>
          <c:h val="0.464984124518152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40543261392956986"/>
                  <c:y val="-7.9892730799954355E-3"/>
                </c:manualLayout>
              </c:layout>
              <c:numFmt formatCode="General" sourceLinked="0"/>
            </c:trendlineLbl>
          </c:trendline>
          <c:xVal>
            <c:numRef>
              <c:f>measured!$AN$3:$AN$9</c:f>
              <c:numCache>
                <c:formatCode>General</c:formatCode>
                <c:ptCount val="7"/>
                <c:pt idx="0">
                  <c:v>0</c:v>
                </c:pt>
                <c:pt idx="1">
                  <c:v>36</c:v>
                </c:pt>
                <c:pt idx="2">
                  <c:v>60</c:v>
                </c:pt>
                <c:pt idx="3">
                  <c:v>90</c:v>
                </c:pt>
                <c:pt idx="4">
                  <c:v>150</c:v>
                </c:pt>
                <c:pt idx="5">
                  <c:v>220</c:v>
                </c:pt>
                <c:pt idx="6">
                  <c:v>260</c:v>
                </c:pt>
              </c:numCache>
            </c:numRef>
          </c:xVal>
          <c:yVal>
            <c:numRef>
              <c:f>measured!$AP$3:$AP$9</c:f>
              <c:numCache>
                <c:formatCode>General</c:formatCode>
                <c:ptCount val="7"/>
                <c:pt idx="0">
                  <c:v>0</c:v>
                </c:pt>
                <c:pt idx="1">
                  <c:v>2.7</c:v>
                </c:pt>
                <c:pt idx="2">
                  <c:v>5.3</c:v>
                </c:pt>
                <c:pt idx="3">
                  <c:v>7.5</c:v>
                </c:pt>
                <c:pt idx="4">
                  <c:v>11.5</c:v>
                </c:pt>
                <c:pt idx="5">
                  <c:v>15.9</c:v>
                </c:pt>
                <c:pt idx="6">
                  <c:v>21.1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4296304"/>
        <c:axId val="-314281072"/>
      </c:scatterChart>
      <c:valAx>
        <c:axId val="-31429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314281072"/>
        <c:crosses val="autoZero"/>
        <c:crossBetween val="midCat"/>
      </c:valAx>
      <c:valAx>
        <c:axId val="-314281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I_out [1,2]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14296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measured!$L$3:$L$9</c:f>
              <c:numCache>
                <c:formatCode>General</c:formatCode>
                <c:ptCount val="7"/>
                <c:pt idx="0">
                  <c:v>0</c:v>
                </c:pt>
                <c:pt idx="1">
                  <c:v>36</c:v>
                </c:pt>
                <c:pt idx="2">
                  <c:v>60</c:v>
                </c:pt>
                <c:pt idx="3">
                  <c:v>90</c:v>
                </c:pt>
                <c:pt idx="4">
                  <c:v>150</c:v>
                </c:pt>
                <c:pt idx="5">
                  <c:v>220</c:v>
                </c:pt>
                <c:pt idx="6">
                  <c:v>260</c:v>
                </c:pt>
              </c:numCache>
            </c:numRef>
          </c:xVal>
          <c:yVal>
            <c:numRef>
              <c:f>measured!$N$3:$N$9</c:f>
              <c:numCache>
                <c:formatCode>General</c:formatCode>
                <c:ptCount val="7"/>
                <c:pt idx="0">
                  <c:v>0</c:v>
                </c:pt>
                <c:pt idx="1">
                  <c:v>2.2999999999999998</c:v>
                </c:pt>
                <c:pt idx="2">
                  <c:v>4</c:v>
                </c:pt>
                <c:pt idx="3">
                  <c:v>5.9</c:v>
                </c:pt>
                <c:pt idx="4">
                  <c:v>9.9</c:v>
                </c:pt>
                <c:pt idx="5">
                  <c:v>13.6</c:v>
                </c:pt>
                <c:pt idx="6">
                  <c:v>15.1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measured!$L$3:$L$9</c:f>
              <c:numCache>
                <c:formatCode>General</c:formatCode>
                <c:ptCount val="7"/>
                <c:pt idx="0">
                  <c:v>0</c:v>
                </c:pt>
                <c:pt idx="1">
                  <c:v>36</c:v>
                </c:pt>
                <c:pt idx="2">
                  <c:v>60</c:v>
                </c:pt>
                <c:pt idx="3">
                  <c:v>90</c:v>
                </c:pt>
                <c:pt idx="4">
                  <c:v>150</c:v>
                </c:pt>
                <c:pt idx="5">
                  <c:v>220</c:v>
                </c:pt>
                <c:pt idx="6">
                  <c:v>260</c:v>
                </c:pt>
              </c:numCache>
            </c:numRef>
          </c:xVal>
          <c:yVal>
            <c:numRef>
              <c:f>measured!$P$3:$P$9</c:f>
              <c:numCache>
                <c:formatCode>General</c:formatCode>
                <c:ptCount val="7"/>
                <c:pt idx="0">
                  <c:v>0</c:v>
                </c:pt>
                <c:pt idx="1">
                  <c:v>2.7</c:v>
                </c:pt>
                <c:pt idx="2">
                  <c:v>5.0999999999999996</c:v>
                </c:pt>
                <c:pt idx="3">
                  <c:v>7.2</c:v>
                </c:pt>
                <c:pt idx="4">
                  <c:v>11.7</c:v>
                </c:pt>
                <c:pt idx="5">
                  <c:v>15.8</c:v>
                </c:pt>
                <c:pt idx="6">
                  <c:v>18.7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4295760"/>
        <c:axId val="-314295216"/>
      </c:scatterChart>
      <c:valAx>
        <c:axId val="-31429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314295216"/>
        <c:crosses val="autoZero"/>
        <c:crossBetween val="midCat"/>
      </c:valAx>
      <c:valAx>
        <c:axId val="-31429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14295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measured!$L$3:$L$9</c:f>
              <c:numCache>
                <c:formatCode>General</c:formatCode>
                <c:ptCount val="7"/>
                <c:pt idx="0">
                  <c:v>0</c:v>
                </c:pt>
                <c:pt idx="1">
                  <c:v>36</c:v>
                </c:pt>
                <c:pt idx="2">
                  <c:v>60</c:v>
                </c:pt>
                <c:pt idx="3">
                  <c:v>90</c:v>
                </c:pt>
                <c:pt idx="4">
                  <c:v>150</c:v>
                </c:pt>
                <c:pt idx="5">
                  <c:v>220</c:v>
                </c:pt>
                <c:pt idx="6">
                  <c:v>260</c:v>
                </c:pt>
              </c:numCache>
            </c:numRef>
          </c:xVal>
          <c:yVal>
            <c:numRef>
              <c:f>measured!$AB$3:$AB$9</c:f>
              <c:numCache>
                <c:formatCode>General</c:formatCode>
                <c:ptCount val="7"/>
                <c:pt idx="0">
                  <c:v>0</c:v>
                </c:pt>
                <c:pt idx="1">
                  <c:v>2.6</c:v>
                </c:pt>
                <c:pt idx="2">
                  <c:v>5</c:v>
                </c:pt>
                <c:pt idx="3">
                  <c:v>7.4</c:v>
                </c:pt>
                <c:pt idx="4">
                  <c:v>11.5</c:v>
                </c:pt>
                <c:pt idx="5">
                  <c:v>15.8</c:v>
                </c:pt>
                <c:pt idx="6">
                  <c:v>19.600000000000001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measured!$L$3:$L$9</c:f>
              <c:numCache>
                <c:formatCode>General</c:formatCode>
                <c:ptCount val="7"/>
                <c:pt idx="0">
                  <c:v>0</c:v>
                </c:pt>
                <c:pt idx="1">
                  <c:v>36</c:v>
                </c:pt>
                <c:pt idx="2">
                  <c:v>60</c:v>
                </c:pt>
                <c:pt idx="3">
                  <c:v>90</c:v>
                </c:pt>
                <c:pt idx="4">
                  <c:v>150</c:v>
                </c:pt>
                <c:pt idx="5">
                  <c:v>220</c:v>
                </c:pt>
                <c:pt idx="6">
                  <c:v>260</c:v>
                </c:pt>
              </c:numCache>
            </c:numRef>
          </c:xVal>
          <c:yVal>
            <c:numRef>
              <c:f>measured!$AD$3:$AD$9</c:f>
              <c:numCache>
                <c:formatCode>General</c:formatCode>
                <c:ptCount val="7"/>
                <c:pt idx="0">
                  <c:v>0</c:v>
                </c:pt>
                <c:pt idx="1">
                  <c:v>2.8</c:v>
                </c:pt>
                <c:pt idx="2">
                  <c:v>4.9000000000000004</c:v>
                </c:pt>
                <c:pt idx="3">
                  <c:v>7.5</c:v>
                </c:pt>
                <c:pt idx="4">
                  <c:v>12</c:v>
                </c:pt>
                <c:pt idx="5">
                  <c:v>16.8</c:v>
                </c:pt>
                <c:pt idx="6">
                  <c:v>21.2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9665152"/>
        <c:axId val="-309672224"/>
      </c:scatterChart>
      <c:valAx>
        <c:axId val="-3096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309672224"/>
        <c:crosses val="autoZero"/>
        <c:crossBetween val="midCat"/>
      </c:valAx>
      <c:valAx>
        <c:axId val="-30967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09665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measured!$L$3:$L$9</c:f>
              <c:numCache>
                <c:formatCode>General</c:formatCode>
                <c:ptCount val="7"/>
                <c:pt idx="0">
                  <c:v>0</c:v>
                </c:pt>
                <c:pt idx="1">
                  <c:v>36</c:v>
                </c:pt>
                <c:pt idx="2">
                  <c:v>60</c:v>
                </c:pt>
                <c:pt idx="3">
                  <c:v>90</c:v>
                </c:pt>
                <c:pt idx="4">
                  <c:v>150</c:v>
                </c:pt>
                <c:pt idx="5">
                  <c:v>220</c:v>
                </c:pt>
                <c:pt idx="6">
                  <c:v>260</c:v>
                </c:pt>
              </c:numCache>
            </c:numRef>
          </c:xVal>
          <c:yVal>
            <c:numRef>
              <c:f>measured!$AP$3:$AP$9</c:f>
              <c:numCache>
                <c:formatCode>General</c:formatCode>
                <c:ptCount val="7"/>
                <c:pt idx="0">
                  <c:v>0</c:v>
                </c:pt>
                <c:pt idx="1">
                  <c:v>2.7</c:v>
                </c:pt>
                <c:pt idx="2">
                  <c:v>5.3</c:v>
                </c:pt>
                <c:pt idx="3">
                  <c:v>7.5</c:v>
                </c:pt>
                <c:pt idx="4">
                  <c:v>11.5</c:v>
                </c:pt>
                <c:pt idx="5">
                  <c:v>15.9</c:v>
                </c:pt>
                <c:pt idx="6">
                  <c:v>21.1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measured!$L$3:$L$9</c:f>
              <c:numCache>
                <c:formatCode>General</c:formatCode>
                <c:ptCount val="7"/>
                <c:pt idx="0">
                  <c:v>0</c:v>
                </c:pt>
                <c:pt idx="1">
                  <c:v>36</c:v>
                </c:pt>
                <c:pt idx="2">
                  <c:v>60</c:v>
                </c:pt>
                <c:pt idx="3">
                  <c:v>90</c:v>
                </c:pt>
                <c:pt idx="4">
                  <c:v>150</c:v>
                </c:pt>
                <c:pt idx="5">
                  <c:v>220</c:v>
                </c:pt>
                <c:pt idx="6">
                  <c:v>260</c:v>
                </c:pt>
              </c:numCache>
            </c:numRef>
          </c:xVal>
          <c:yVal>
            <c:numRef>
              <c:f>measured!$AR$3:$AR$9</c:f>
              <c:numCache>
                <c:formatCode>General</c:formatCode>
                <c:ptCount val="7"/>
                <c:pt idx="0">
                  <c:v>0</c:v>
                </c:pt>
                <c:pt idx="1">
                  <c:v>2.6</c:v>
                </c:pt>
                <c:pt idx="2">
                  <c:v>4.9000000000000004</c:v>
                </c:pt>
                <c:pt idx="3">
                  <c:v>7.6</c:v>
                </c:pt>
                <c:pt idx="4">
                  <c:v>11.5</c:v>
                </c:pt>
                <c:pt idx="5">
                  <c:v>15.7</c:v>
                </c:pt>
                <c:pt idx="6">
                  <c:v>20.8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9673312"/>
        <c:axId val="-309672768"/>
      </c:scatterChart>
      <c:valAx>
        <c:axId val="-3096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309672768"/>
        <c:crosses val="autoZero"/>
        <c:crossBetween val="midCat"/>
      </c:valAx>
      <c:valAx>
        <c:axId val="-30967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09673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measured!$L$3:$L$9</c:f>
              <c:numCache>
                <c:formatCode>General</c:formatCode>
                <c:ptCount val="7"/>
                <c:pt idx="0">
                  <c:v>0</c:v>
                </c:pt>
                <c:pt idx="1">
                  <c:v>36</c:v>
                </c:pt>
                <c:pt idx="2">
                  <c:v>60</c:v>
                </c:pt>
                <c:pt idx="3">
                  <c:v>90</c:v>
                </c:pt>
                <c:pt idx="4">
                  <c:v>150</c:v>
                </c:pt>
                <c:pt idx="5">
                  <c:v>220</c:v>
                </c:pt>
                <c:pt idx="6">
                  <c:v>260</c:v>
                </c:pt>
              </c:numCache>
            </c:numRef>
          </c:xVal>
          <c:yVal>
            <c:numRef>
              <c:f>measured!$BD$3:$BD$9</c:f>
              <c:numCache>
                <c:formatCode>General</c:formatCode>
                <c:ptCount val="7"/>
                <c:pt idx="0">
                  <c:v>0</c:v>
                </c:pt>
                <c:pt idx="1">
                  <c:v>2.1</c:v>
                </c:pt>
                <c:pt idx="2">
                  <c:v>4.2</c:v>
                </c:pt>
                <c:pt idx="3">
                  <c:v>6.2</c:v>
                </c:pt>
                <c:pt idx="4">
                  <c:v>10.4</c:v>
                </c:pt>
                <c:pt idx="5">
                  <c:v>14.2</c:v>
                </c:pt>
                <c:pt idx="6">
                  <c:v>17.7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measured!$L$3:$L$9</c:f>
              <c:numCache>
                <c:formatCode>General</c:formatCode>
                <c:ptCount val="7"/>
                <c:pt idx="0">
                  <c:v>0</c:v>
                </c:pt>
                <c:pt idx="1">
                  <c:v>36</c:v>
                </c:pt>
                <c:pt idx="2">
                  <c:v>60</c:v>
                </c:pt>
                <c:pt idx="3">
                  <c:v>90</c:v>
                </c:pt>
                <c:pt idx="4">
                  <c:v>150</c:v>
                </c:pt>
                <c:pt idx="5">
                  <c:v>220</c:v>
                </c:pt>
                <c:pt idx="6">
                  <c:v>260</c:v>
                </c:pt>
              </c:numCache>
            </c:numRef>
          </c:xVal>
          <c:yVal>
            <c:numRef>
              <c:f>measured!$BF$3:$BF$9</c:f>
              <c:numCache>
                <c:formatCode>General</c:formatCode>
                <c:ptCount val="7"/>
                <c:pt idx="0">
                  <c:v>0</c:v>
                </c:pt>
                <c:pt idx="1">
                  <c:v>2.1</c:v>
                </c:pt>
                <c:pt idx="2">
                  <c:v>4.7</c:v>
                </c:pt>
                <c:pt idx="3">
                  <c:v>6.7</c:v>
                </c:pt>
                <c:pt idx="4">
                  <c:v>11.8</c:v>
                </c:pt>
                <c:pt idx="5">
                  <c:v>15.6</c:v>
                </c:pt>
                <c:pt idx="6">
                  <c:v>20.399999999999999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9671136"/>
        <c:axId val="-309666240"/>
      </c:scatterChart>
      <c:valAx>
        <c:axId val="-3096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309666240"/>
        <c:crosses val="autoZero"/>
        <c:crossBetween val="midCat"/>
      </c:valAx>
      <c:valAx>
        <c:axId val="-30966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09671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24</xdr:row>
      <xdr:rowOff>47625</xdr:rowOff>
    </xdr:from>
    <xdr:to>
      <xdr:col>9</xdr:col>
      <xdr:colOff>447675</xdr:colOff>
      <xdr:row>32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185737</xdr:colOff>
      <xdr:row>23</xdr:row>
      <xdr:rowOff>152400</xdr:rowOff>
    </xdr:from>
    <xdr:to>
      <xdr:col>23</xdr:col>
      <xdr:colOff>409575</xdr:colOff>
      <xdr:row>32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23</xdr:row>
      <xdr:rowOff>133350</xdr:rowOff>
    </xdr:from>
    <xdr:to>
      <xdr:col>38</xdr:col>
      <xdr:colOff>223838</xdr:colOff>
      <xdr:row>32</xdr:row>
      <xdr:rowOff>66674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0</xdr:colOff>
      <xdr:row>24</xdr:row>
      <xdr:rowOff>0</xdr:rowOff>
    </xdr:from>
    <xdr:to>
      <xdr:col>52</xdr:col>
      <xdr:colOff>223838</xdr:colOff>
      <xdr:row>32</xdr:row>
      <xdr:rowOff>123824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604838</xdr:colOff>
      <xdr:row>33</xdr:row>
      <xdr:rowOff>76200</xdr:rowOff>
    </xdr:from>
    <xdr:to>
      <xdr:col>38</xdr:col>
      <xdr:colOff>200026</xdr:colOff>
      <xdr:row>42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461962</xdr:colOff>
      <xdr:row>24</xdr:row>
      <xdr:rowOff>38100</xdr:rowOff>
    </xdr:from>
    <xdr:to>
      <xdr:col>16</xdr:col>
      <xdr:colOff>114300</xdr:colOff>
      <xdr:row>32</xdr:row>
      <xdr:rowOff>38099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76200</xdr:colOff>
      <xdr:row>23</xdr:row>
      <xdr:rowOff>161925</xdr:rowOff>
    </xdr:from>
    <xdr:to>
      <xdr:col>30</xdr:col>
      <xdr:colOff>161925</xdr:colOff>
      <xdr:row>31</xdr:row>
      <xdr:rowOff>161924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504825</xdr:colOff>
      <xdr:row>24</xdr:row>
      <xdr:rowOff>57150</xdr:rowOff>
    </xdr:from>
    <xdr:to>
      <xdr:col>43</xdr:col>
      <xdr:colOff>809625</xdr:colOff>
      <xdr:row>32</xdr:row>
      <xdr:rowOff>57149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0</xdr:colOff>
      <xdr:row>24</xdr:row>
      <xdr:rowOff>0</xdr:rowOff>
    </xdr:from>
    <xdr:to>
      <xdr:col>60</xdr:col>
      <xdr:colOff>166688</xdr:colOff>
      <xdr:row>31</xdr:row>
      <xdr:rowOff>190499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166687</xdr:colOff>
      <xdr:row>12</xdr:row>
      <xdr:rowOff>85725</xdr:rowOff>
    </xdr:from>
    <xdr:to>
      <xdr:col>25</xdr:col>
      <xdr:colOff>471487</xdr:colOff>
      <xdr:row>26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"/>
  <sheetViews>
    <sheetView topLeftCell="AJ1" workbookViewId="0">
      <selection activeCell="AR4" sqref="AR4"/>
    </sheetView>
  </sheetViews>
  <sheetFormatPr defaultRowHeight="15" x14ac:dyDescent="0.25"/>
  <cols>
    <col min="14" max="14" width="13.5703125" customWidth="1"/>
    <col min="15" max="15" width="11.140625" customWidth="1"/>
    <col min="16" max="16" width="13.42578125" customWidth="1"/>
    <col min="26" max="31" width="10.7109375" customWidth="1"/>
    <col min="40" max="41" width="14.42578125" customWidth="1"/>
    <col min="42" max="43" width="12.7109375" customWidth="1"/>
    <col min="44" max="45" width="14.42578125" customWidth="1"/>
    <col min="56" max="58" width="13" customWidth="1"/>
  </cols>
  <sheetData>
    <row r="1" spans="1:58" x14ac:dyDescent="0.25">
      <c r="E1" t="s">
        <v>0</v>
      </c>
      <c r="S1" t="s">
        <v>1</v>
      </c>
      <c r="AG1" t="s">
        <v>2</v>
      </c>
      <c r="AU1" t="s">
        <v>3</v>
      </c>
    </row>
    <row r="2" spans="1:58" x14ac:dyDescent="0.25">
      <c r="A2" t="s">
        <v>17</v>
      </c>
      <c r="F2">
        <v>1</v>
      </c>
      <c r="G2">
        <v>2</v>
      </c>
      <c r="H2">
        <v>3</v>
      </c>
      <c r="I2">
        <v>4</v>
      </c>
      <c r="M2" t="s">
        <v>35</v>
      </c>
      <c r="N2" t="s">
        <v>21</v>
      </c>
      <c r="O2" t="s">
        <v>36</v>
      </c>
      <c r="P2" t="s">
        <v>26</v>
      </c>
      <c r="T2">
        <v>1</v>
      </c>
      <c r="U2">
        <v>2</v>
      </c>
      <c r="V2">
        <v>3</v>
      </c>
      <c r="W2">
        <v>4</v>
      </c>
      <c r="AA2" t="s">
        <v>35</v>
      </c>
      <c r="AB2" t="s">
        <v>30</v>
      </c>
      <c r="AC2" t="s">
        <v>36</v>
      </c>
      <c r="AD2" t="s">
        <v>31</v>
      </c>
      <c r="AH2">
        <v>1</v>
      </c>
      <c r="AI2">
        <v>2</v>
      </c>
      <c r="AJ2">
        <v>3</v>
      </c>
      <c r="AK2">
        <v>4</v>
      </c>
      <c r="AO2" t="s">
        <v>35</v>
      </c>
      <c r="AP2" t="s">
        <v>4</v>
      </c>
      <c r="AQ2" t="s">
        <v>36</v>
      </c>
      <c r="AR2" t="s">
        <v>32</v>
      </c>
      <c r="AV2">
        <v>1</v>
      </c>
      <c r="AW2">
        <v>2</v>
      </c>
      <c r="AX2">
        <v>3</v>
      </c>
      <c r="AY2">
        <v>4</v>
      </c>
      <c r="BC2" t="s">
        <v>35</v>
      </c>
      <c r="BD2" t="s">
        <v>33</v>
      </c>
      <c r="BE2" t="s">
        <v>36</v>
      </c>
      <c r="BF2" t="s">
        <v>34</v>
      </c>
    </row>
    <row r="3" spans="1:58" x14ac:dyDescent="0.25">
      <c r="A3">
        <v>4.2</v>
      </c>
      <c r="E3">
        <v>0</v>
      </c>
      <c r="F3">
        <v>0</v>
      </c>
      <c r="G3">
        <v>0</v>
      </c>
      <c r="H3">
        <v>0</v>
      </c>
      <c r="I3">
        <v>0</v>
      </c>
      <c r="J3">
        <f>AVERAGE(F3:I4)</f>
        <v>0</v>
      </c>
      <c r="L3">
        <v>0</v>
      </c>
      <c r="M3">
        <v>0</v>
      </c>
      <c r="N3">
        <v>0</v>
      </c>
      <c r="O3">
        <v>0</v>
      </c>
      <c r="P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AVERAGE(T3:W4)</f>
        <v>0</v>
      </c>
      <c r="Z3">
        <v>0</v>
      </c>
      <c r="AA3">
        <v>0</v>
      </c>
      <c r="AB3">
        <v>0</v>
      </c>
      <c r="AC3">
        <v>0</v>
      </c>
      <c r="AD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f>AVERAGE(AH3:AK4)</f>
        <v>0</v>
      </c>
      <c r="AN3">
        <v>0</v>
      </c>
      <c r="AO3">
        <v>0</v>
      </c>
      <c r="AP3">
        <v>0</v>
      </c>
      <c r="AQ3">
        <v>0</v>
      </c>
      <c r="AR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f>AVERAGE(AV3:AY4)</f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 x14ac:dyDescent="0.25">
      <c r="E4">
        <v>0</v>
      </c>
      <c r="F4">
        <v>0</v>
      </c>
      <c r="G4">
        <v>0</v>
      </c>
      <c r="H4">
        <v>0</v>
      </c>
      <c r="I4">
        <v>0</v>
      </c>
      <c r="L4">
        <v>36</v>
      </c>
      <c r="M4">
        <f>AVERAGE(F5:G6)</f>
        <v>30.45</v>
      </c>
      <c r="N4">
        <v>2.2999999999999998</v>
      </c>
      <c r="O4">
        <f>AVERAGE(H5:I6)</f>
        <v>32.75</v>
      </c>
      <c r="P4">
        <v>2.7</v>
      </c>
      <c r="S4">
        <v>0</v>
      </c>
      <c r="T4">
        <v>0</v>
      </c>
      <c r="U4">
        <v>0</v>
      </c>
      <c r="V4">
        <v>0</v>
      </c>
      <c r="W4">
        <v>0</v>
      </c>
      <c r="Z4">
        <v>36</v>
      </c>
      <c r="AA4">
        <f>AVERAGE(T5:U6)</f>
        <v>31.675000000000001</v>
      </c>
      <c r="AB4">
        <v>2.6</v>
      </c>
      <c r="AC4">
        <f>AVERAGE(V5:W6)</f>
        <v>33.927500000000002</v>
      </c>
      <c r="AD4">
        <v>2.8</v>
      </c>
      <c r="AG4">
        <v>0</v>
      </c>
      <c r="AH4">
        <v>0</v>
      </c>
      <c r="AI4">
        <v>0</v>
      </c>
      <c r="AJ4">
        <v>0</v>
      </c>
      <c r="AK4">
        <v>0</v>
      </c>
      <c r="AN4">
        <v>36</v>
      </c>
      <c r="AO4">
        <f>AVERAGE(AH5:AI6)</f>
        <v>32.799999999999997</v>
      </c>
      <c r="AP4">
        <v>2.7</v>
      </c>
      <c r="AQ4">
        <f>AVERAGE(AJ5:AK6)</f>
        <v>34.150000000000006</v>
      </c>
      <c r="AR4">
        <v>2.6</v>
      </c>
      <c r="AU4">
        <v>0</v>
      </c>
      <c r="AV4">
        <v>0</v>
      </c>
      <c r="AW4">
        <v>0</v>
      </c>
      <c r="AX4">
        <v>0</v>
      </c>
      <c r="AY4">
        <v>0</v>
      </c>
      <c r="BB4">
        <v>36</v>
      </c>
      <c r="BC4">
        <f>AVERAGE(AV5:AW6)</f>
        <v>26.824999999999999</v>
      </c>
      <c r="BD4">
        <v>2.1</v>
      </c>
      <c r="BE4">
        <f>AVERAGE(AX5:AY6)</f>
        <v>29.675000000000001</v>
      </c>
      <c r="BF4">
        <v>2.1</v>
      </c>
    </row>
    <row r="5" spans="1:58" x14ac:dyDescent="0.25">
      <c r="A5" t="s">
        <v>18</v>
      </c>
      <c r="E5">
        <v>36</v>
      </c>
      <c r="F5">
        <v>30.8</v>
      </c>
      <c r="G5">
        <v>27.7</v>
      </c>
      <c r="H5">
        <v>40.9</v>
      </c>
      <c r="I5">
        <v>26.5</v>
      </c>
      <c r="J5">
        <f t="shared" ref="J5:J13" si="0">AVERAGE(F5:I6)</f>
        <v>31.599999999999998</v>
      </c>
      <c r="L5">
        <v>60</v>
      </c>
      <c r="M5">
        <f>AVERAGE(F7:G8)</f>
        <v>53.125</v>
      </c>
      <c r="N5">
        <v>4</v>
      </c>
      <c r="O5">
        <f>AVERAGE(H7:I8)</f>
        <v>57.925000000000004</v>
      </c>
      <c r="P5">
        <v>5.0999999999999996</v>
      </c>
      <c r="S5">
        <v>36</v>
      </c>
      <c r="T5">
        <v>33.299999999999997</v>
      </c>
      <c r="U5">
        <v>30.5</v>
      </c>
      <c r="V5">
        <v>29.6</v>
      </c>
      <c r="W5">
        <v>37.4</v>
      </c>
      <c r="X5">
        <f t="shared" ref="X5:X13" si="1">AVERAGE(T5:W6)</f>
        <v>32.801250000000003</v>
      </c>
      <c r="Z5">
        <v>60</v>
      </c>
      <c r="AA5">
        <f>AVERAGE(T7:U8)</f>
        <v>59.149999999999991</v>
      </c>
      <c r="AB5">
        <v>5</v>
      </c>
      <c r="AC5">
        <f>AVERAGE(V7:W8)</f>
        <v>63.8</v>
      </c>
      <c r="AD5">
        <v>4.9000000000000004</v>
      </c>
      <c r="AG5">
        <v>36</v>
      </c>
      <c r="AH5">
        <v>37.4</v>
      </c>
      <c r="AI5">
        <v>27.6</v>
      </c>
      <c r="AJ5">
        <v>26.3</v>
      </c>
      <c r="AK5">
        <v>41</v>
      </c>
      <c r="AL5">
        <f t="shared" ref="AL5:AL13" si="2">AVERAGE(AH5:AK6)</f>
        <v>33.475000000000001</v>
      </c>
      <c r="AN5">
        <v>60</v>
      </c>
      <c r="AO5">
        <f>AVERAGE(AH7:AI8)</f>
        <v>59.424999999999997</v>
      </c>
      <c r="AP5">
        <v>5.3</v>
      </c>
      <c r="AQ5">
        <f>AVERAGE(AJ7:AK8)</f>
        <v>62.7</v>
      </c>
      <c r="AR5">
        <v>4.9000000000000004</v>
      </c>
      <c r="AU5">
        <v>36</v>
      </c>
      <c r="AV5">
        <v>24.6</v>
      </c>
      <c r="AW5">
        <v>28.9</v>
      </c>
      <c r="AX5">
        <v>26.8</v>
      </c>
      <c r="AY5">
        <v>31.8</v>
      </c>
      <c r="AZ5">
        <f t="shared" ref="AZ5:AZ13" si="3">AVERAGE(AV5:AY6)</f>
        <v>28.25</v>
      </c>
      <c r="BB5">
        <v>60</v>
      </c>
      <c r="BC5">
        <f>AVERAGE(AV7:AW8)</f>
        <v>52.474999999999994</v>
      </c>
      <c r="BD5">
        <v>4.2</v>
      </c>
      <c r="BE5">
        <f>AVERAGE(AX7:AY8)</f>
        <v>59</v>
      </c>
      <c r="BF5">
        <v>4.7</v>
      </c>
    </row>
    <row r="6" spans="1:58" x14ac:dyDescent="0.25">
      <c r="A6">
        <v>1.2</v>
      </c>
      <c r="E6">
        <v>36</v>
      </c>
      <c r="F6">
        <v>35.1</v>
      </c>
      <c r="G6">
        <v>28.2</v>
      </c>
      <c r="H6">
        <v>39.6</v>
      </c>
      <c r="I6">
        <v>24</v>
      </c>
      <c r="L6">
        <v>90</v>
      </c>
      <c r="M6">
        <f>AVERAGE(F9:G10)</f>
        <v>78.599999999999994</v>
      </c>
      <c r="N6">
        <v>5.9</v>
      </c>
      <c r="O6">
        <f>AVERAGE(H9:I10)</f>
        <v>84.375</v>
      </c>
      <c r="P6">
        <v>7.2</v>
      </c>
      <c r="S6">
        <v>36</v>
      </c>
      <c r="T6">
        <v>33.1</v>
      </c>
      <c r="U6">
        <v>29.8</v>
      </c>
      <c r="V6">
        <v>30.21</v>
      </c>
      <c r="W6">
        <v>38.5</v>
      </c>
      <c r="Z6">
        <v>90</v>
      </c>
      <c r="AA6">
        <f>AVERAGE(T9:U10)</f>
        <v>85.325000000000003</v>
      </c>
      <c r="AB6">
        <v>7.4</v>
      </c>
      <c r="AC6">
        <f>AVERAGE(V9:W10)</f>
        <v>92.85</v>
      </c>
      <c r="AD6">
        <v>7.5</v>
      </c>
      <c r="AG6">
        <v>36</v>
      </c>
      <c r="AH6">
        <v>38.6</v>
      </c>
      <c r="AI6">
        <v>27.6</v>
      </c>
      <c r="AJ6">
        <v>27.6</v>
      </c>
      <c r="AK6">
        <v>41.7</v>
      </c>
      <c r="AN6">
        <v>90</v>
      </c>
      <c r="AO6">
        <f>AVERAGE(AH9:AI10)</f>
        <v>86.175000000000011</v>
      </c>
      <c r="AP6">
        <v>7.5</v>
      </c>
      <c r="AQ6">
        <f>AVERAGE(AJ9:AK10)</f>
        <v>90.275000000000006</v>
      </c>
      <c r="AR6">
        <v>7.6</v>
      </c>
      <c r="AU6">
        <v>36</v>
      </c>
      <c r="AV6">
        <v>24</v>
      </c>
      <c r="AW6">
        <v>29.8</v>
      </c>
      <c r="AX6">
        <v>26.8</v>
      </c>
      <c r="AY6">
        <v>33.299999999999997</v>
      </c>
      <c r="BB6">
        <v>90</v>
      </c>
      <c r="BC6">
        <f>AVERAGE(AV9:AW10)</f>
        <v>76.775000000000006</v>
      </c>
      <c r="BD6">
        <v>6.2</v>
      </c>
      <c r="BE6">
        <f>AVERAGE(AX9:AY10)</f>
        <v>86.65</v>
      </c>
      <c r="BF6">
        <v>6.7</v>
      </c>
    </row>
    <row r="7" spans="1:58" x14ac:dyDescent="0.25">
      <c r="E7">
        <v>60</v>
      </c>
      <c r="F7">
        <v>56.7</v>
      </c>
      <c r="G7">
        <v>50</v>
      </c>
      <c r="H7">
        <v>65.599999999999994</v>
      </c>
      <c r="I7">
        <v>47.7</v>
      </c>
      <c r="J7">
        <f t="shared" si="0"/>
        <v>55.524999999999999</v>
      </c>
      <c r="L7">
        <v>150</v>
      </c>
      <c r="M7">
        <f>AVERAGE(F11:G12)</f>
        <v>120.22499999999999</v>
      </c>
      <c r="N7">
        <v>9.9</v>
      </c>
      <c r="O7">
        <f>AVERAGE(H11:I12)</f>
        <v>134.20000000000002</v>
      </c>
      <c r="P7">
        <v>11.7</v>
      </c>
      <c r="S7">
        <v>60</v>
      </c>
      <c r="T7">
        <v>61.7</v>
      </c>
      <c r="U7">
        <v>54.9</v>
      </c>
      <c r="V7">
        <v>55.1</v>
      </c>
      <c r="W7">
        <v>71.5</v>
      </c>
      <c r="X7">
        <f t="shared" si="1"/>
        <v>61.475000000000001</v>
      </c>
      <c r="Z7">
        <v>150</v>
      </c>
      <c r="AA7">
        <f>AVERAGE(T11:U12)</f>
        <v>138.85</v>
      </c>
      <c r="AB7">
        <v>11.5</v>
      </c>
      <c r="AC7">
        <f>AVERAGE(V11:W12)</f>
        <v>148.27499999999998</v>
      </c>
      <c r="AD7">
        <v>12</v>
      </c>
      <c r="AG7">
        <v>60</v>
      </c>
      <c r="AH7">
        <v>69.3</v>
      </c>
      <c r="AI7">
        <v>48.8</v>
      </c>
      <c r="AJ7">
        <v>49.1</v>
      </c>
      <c r="AK7">
        <v>74.7</v>
      </c>
      <c r="AL7">
        <f t="shared" si="2"/>
        <v>61.0625</v>
      </c>
      <c r="AN7">
        <v>150</v>
      </c>
      <c r="AO7">
        <f>AVERAGE(AH11:AI12)</f>
        <v>137.27500000000001</v>
      </c>
      <c r="AP7">
        <v>11.5</v>
      </c>
      <c r="AQ7">
        <f>AVERAGE(AJ11:AK12)</f>
        <v>144.64999999999998</v>
      </c>
      <c r="AR7">
        <v>11.5</v>
      </c>
      <c r="AU7">
        <v>60</v>
      </c>
      <c r="AV7">
        <v>45.7</v>
      </c>
      <c r="AW7">
        <v>58.9</v>
      </c>
      <c r="AX7">
        <v>53.5</v>
      </c>
      <c r="AY7">
        <v>64.599999999999994</v>
      </c>
      <c r="AZ7">
        <f t="shared" si="3"/>
        <v>55.737499999999997</v>
      </c>
      <c r="BB7">
        <v>150</v>
      </c>
      <c r="BC7">
        <f>AVERAGE(AV11:AW12)</f>
        <v>124.875</v>
      </c>
      <c r="BD7">
        <v>10.4</v>
      </c>
      <c r="BE7">
        <f>AVERAGE(AX11:AY12)</f>
        <v>139.875</v>
      </c>
      <c r="BF7">
        <v>11.8</v>
      </c>
    </row>
    <row r="8" spans="1:58" x14ac:dyDescent="0.25">
      <c r="A8" t="s">
        <v>19</v>
      </c>
      <c r="E8">
        <v>60</v>
      </c>
      <c r="F8">
        <v>58.8</v>
      </c>
      <c r="G8">
        <v>47</v>
      </c>
      <c r="H8">
        <v>72.5</v>
      </c>
      <c r="I8">
        <v>45.9</v>
      </c>
      <c r="L8">
        <v>220</v>
      </c>
      <c r="M8">
        <f>AVERAGE(F13:G14)</f>
        <v>166.9</v>
      </c>
      <c r="N8">
        <v>13.6</v>
      </c>
      <c r="O8">
        <f>AVERAGE(H13:I14)</f>
        <v>183.17500000000001</v>
      </c>
      <c r="P8">
        <v>15.8</v>
      </c>
      <c r="S8">
        <v>60</v>
      </c>
      <c r="T8">
        <v>61.8</v>
      </c>
      <c r="U8">
        <v>58.2</v>
      </c>
      <c r="V8">
        <v>56.1</v>
      </c>
      <c r="W8">
        <v>72.5</v>
      </c>
      <c r="Z8">
        <v>220</v>
      </c>
      <c r="AA8">
        <f>AVERAGE(T13:U14)</f>
        <v>190.82499999999999</v>
      </c>
      <c r="AB8">
        <v>15.8</v>
      </c>
      <c r="AC8">
        <f>AVERAGE(V13:W14)</f>
        <v>202.57499999999999</v>
      </c>
      <c r="AD8">
        <v>16.8</v>
      </c>
      <c r="AG8">
        <v>60</v>
      </c>
      <c r="AH8">
        <v>70.599999999999994</v>
      </c>
      <c r="AI8">
        <v>49</v>
      </c>
      <c r="AJ8">
        <v>50.8</v>
      </c>
      <c r="AK8">
        <v>76.2</v>
      </c>
      <c r="AN8">
        <v>220</v>
      </c>
      <c r="AO8">
        <f>AVERAGE(AH13:AI14)</f>
        <v>188.95</v>
      </c>
      <c r="AP8">
        <v>15.9</v>
      </c>
      <c r="AQ8">
        <f>AVERAGE(AJ13:AK14)</f>
        <v>195.07500000000002</v>
      </c>
      <c r="AR8">
        <v>15.7</v>
      </c>
      <c r="AU8">
        <v>60</v>
      </c>
      <c r="AV8">
        <v>46.8</v>
      </c>
      <c r="AW8">
        <v>58.5</v>
      </c>
      <c r="AX8">
        <v>53.7</v>
      </c>
      <c r="AY8">
        <v>64.2</v>
      </c>
      <c r="BB8">
        <v>220</v>
      </c>
      <c r="BC8">
        <f>AVERAGE(AV13:AW14)</f>
        <v>171.67500000000001</v>
      </c>
      <c r="BD8">
        <v>14.2</v>
      </c>
      <c r="BE8">
        <f>AVERAGE(AX13:AY14)</f>
        <v>192.125</v>
      </c>
      <c r="BF8">
        <v>15.6</v>
      </c>
    </row>
    <row r="9" spans="1:58" x14ac:dyDescent="0.25">
      <c r="A9">
        <v>1.5</v>
      </c>
      <c r="E9">
        <v>90</v>
      </c>
      <c r="F9">
        <v>85.6</v>
      </c>
      <c r="G9">
        <v>71.8</v>
      </c>
      <c r="H9">
        <v>101.6</v>
      </c>
      <c r="I9">
        <v>64.2</v>
      </c>
      <c r="J9">
        <f t="shared" si="0"/>
        <v>81.487500000000011</v>
      </c>
      <c r="L9">
        <v>260</v>
      </c>
      <c r="M9">
        <f>AVERAGE(F15:G16)</f>
        <v>204.14999999999998</v>
      </c>
      <c r="N9">
        <v>15.1</v>
      </c>
      <c r="O9">
        <f>AVERAGE(H15:I16)</f>
        <v>226.39999999999998</v>
      </c>
      <c r="P9">
        <v>18.7</v>
      </c>
      <c r="S9">
        <v>90</v>
      </c>
      <c r="T9">
        <v>87.4</v>
      </c>
      <c r="U9">
        <v>81.7</v>
      </c>
      <c r="V9">
        <v>81</v>
      </c>
      <c r="W9">
        <v>104.5</v>
      </c>
      <c r="X9">
        <f t="shared" si="1"/>
        <v>89.087499999999991</v>
      </c>
      <c r="Z9">
        <v>260</v>
      </c>
      <c r="AA9">
        <f>AVERAGE(T15:U16)</f>
        <v>241.02499999999998</v>
      </c>
      <c r="AB9">
        <v>19.600000000000001</v>
      </c>
      <c r="AC9">
        <f>AVERAGE(V15:W16)</f>
        <v>255.45</v>
      </c>
      <c r="AD9">
        <v>21.2</v>
      </c>
      <c r="AG9">
        <v>90</v>
      </c>
      <c r="AH9">
        <v>101.2</v>
      </c>
      <c r="AI9">
        <v>70.900000000000006</v>
      </c>
      <c r="AJ9">
        <v>73.099999999999994</v>
      </c>
      <c r="AK9">
        <v>108.1</v>
      </c>
      <c r="AL9">
        <f t="shared" si="2"/>
        <v>88.224999999999994</v>
      </c>
      <c r="AN9">
        <v>260</v>
      </c>
      <c r="AO9">
        <f>AVERAGE(AH15:AI16)</f>
        <v>237.47500000000002</v>
      </c>
      <c r="AP9">
        <v>21.1</v>
      </c>
      <c r="AQ9">
        <f>AVERAGE(AJ15:AK16)</f>
        <v>247.54999999999998</v>
      </c>
      <c r="AR9">
        <v>20.8</v>
      </c>
      <c r="AU9">
        <v>90</v>
      </c>
      <c r="AV9">
        <v>68</v>
      </c>
      <c r="AW9">
        <v>85.1</v>
      </c>
      <c r="AX9">
        <v>78.599999999999994</v>
      </c>
      <c r="AY9">
        <v>93.7</v>
      </c>
      <c r="AZ9">
        <f t="shared" si="3"/>
        <v>81.712499999999991</v>
      </c>
      <c r="BB9">
        <v>260</v>
      </c>
      <c r="BC9">
        <f>AVERAGE(AV15:AW16)</f>
        <v>215.7</v>
      </c>
      <c r="BD9">
        <v>17.7</v>
      </c>
      <c r="BE9">
        <f>AVERAGE(AX15:AY16)</f>
        <v>241.07499999999999</v>
      </c>
      <c r="BF9">
        <v>20.399999999999999</v>
      </c>
    </row>
    <row r="10" spans="1:58" x14ac:dyDescent="0.25">
      <c r="E10">
        <v>90</v>
      </c>
      <c r="F10">
        <v>83.2</v>
      </c>
      <c r="G10">
        <v>73.8</v>
      </c>
      <c r="H10">
        <v>103</v>
      </c>
      <c r="I10">
        <v>68.7</v>
      </c>
      <c r="S10">
        <v>90</v>
      </c>
      <c r="T10">
        <v>89.7</v>
      </c>
      <c r="U10">
        <v>82.5</v>
      </c>
      <c r="V10">
        <v>81</v>
      </c>
      <c r="W10">
        <v>104.9</v>
      </c>
      <c r="AG10">
        <v>90</v>
      </c>
      <c r="AH10">
        <v>100.8</v>
      </c>
      <c r="AI10">
        <v>71.8</v>
      </c>
      <c r="AJ10">
        <v>72.400000000000006</v>
      </c>
      <c r="AK10">
        <v>107.5</v>
      </c>
      <c r="AU10">
        <v>90</v>
      </c>
      <c r="AV10">
        <v>68.099999999999994</v>
      </c>
      <c r="AW10">
        <v>85.9</v>
      </c>
      <c r="AX10">
        <v>79.5</v>
      </c>
      <c r="AY10">
        <v>94.8</v>
      </c>
    </row>
    <row r="11" spans="1:58" x14ac:dyDescent="0.25">
      <c r="A11" t="s">
        <v>20</v>
      </c>
      <c r="E11">
        <v>150</v>
      </c>
      <c r="F11">
        <v>120.9</v>
      </c>
      <c r="G11">
        <v>113.3</v>
      </c>
      <c r="H11">
        <v>163.30000000000001</v>
      </c>
      <c r="I11">
        <v>106.5</v>
      </c>
      <c r="J11">
        <f t="shared" si="0"/>
        <v>127.21250000000001</v>
      </c>
      <c r="S11">
        <v>150</v>
      </c>
      <c r="T11">
        <v>142.6</v>
      </c>
      <c r="U11">
        <v>132.9</v>
      </c>
      <c r="V11">
        <v>131.30000000000001</v>
      </c>
      <c r="W11">
        <v>168.1</v>
      </c>
      <c r="X11">
        <f t="shared" si="1"/>
        <v>143.5625</v>
      </c>
      <c r="AG11">
        <v>150</v>
      </c>
      <c r="AH11">
        <v>158.30000000000001</v>
      </c>
      <c r="AI11">
        <v>114.6</v>
      </c>
      <c r="AJ11">
        <v>116.9</v>
      </c>
      <c r="AK11">
        <v>176</v>
      </c>
      <c r="AL11">
        <f t="shared" si="2"/>
        <v>140.96250000000001</v>
      </c>
      <c r="AU11">
        <v>150</v>
      </c>
      <c r="AV11">
        <v>111.2</v>
      </c>
      <c r="AW11">
        <v>137.69999999999999</v>
      </c>
      <c r="AX11">
        <v>126.9</v>
      </c>
      <c r="AY11">
        <v>154.9</v>
      </c>
      <c r="AZ11">
        <f t="shared" si="3"/>
        <v>132.375</v>
      </c>
    </row>
    <row r="12" spans="1:58" x14ac:dyDescent="0.25">
      <c r="A12">
        <v>2.7</v>
      </c>
      <c r="E12">
        <v>150</v>
      </c>
      <c r="F12">
        <v>126.6</v>
      </c>
      <c r="G12">
        <v>120.1</v>
      </c>
      <c r="H12">
        <v>163.80000000000001</v>
      </c>
      <c r="I12">
        <v>103.2</v>
      </c>
      <c r="S12">
        <v>150</v>
      </c>
      <c r="T12">
        <v>146.30000000000001</v>
      </c>
      <c r="U12">
        <v>133.6</v>
      </c>
      <c r="V12">
        <v>130</v>
      </c>
      <c r="W12">
        <v>163.69999999999999</v>
      </c>
      <c r="AG12">
        <v>150</v>
      </c>
      <c r="AH12">
        <v>162.5</v>
      </c>
      <c r="AI12">
        <v>113.7</v>
      </c>
      <c r="AJ12">
        <v>113.5</v>
      </c>
      <c r="AK12">
        <v>172.2</v>
      </c>
      <c r="AU12">
        <v>150</v>
      </c>
      <c r="AV12">
        <v>110.3</v>
      </c>
      <c r="AW12">
        <v>140.30000000000001</v>
      </c>
      <c r="AX12">
        <v>127.8</v>
      </c>
      <c r="AY12">
        <v>149.9</v>
      </c>
    </row>
    <row r="13" spans="1:58" x14ac:dyDescent="0.25">
      <c r="E13">
        <v>220</v>
      </c>
      <c r="F13">
        <v>178.3</v>
      </c>
      <c r="G13">
        <v>148.6</v>
      </c>
      <c r="H13">
        <v>219.4</v>
      </c>
      <c r="I13">
        <v>139.5</v>
      </c>
      <c r="J13">
        <f t="shared" si="0"/>
        <v>175.03749999999999</v>
      </c>
      <c r="S13">
        <v>220</v>
      </c>
      <c r="T13">
        <v>199.7</v>
      </c>
      <c r="U13">
        <v>177.5</v>
      </c>
      <c r="V13">
        <v>174.2</v>
      </c>
      <c r="W13">
        <v>228.8</v>
      </c>
      <c r="X13">
        <f t="shared" si="1"/>
        <v>196.70000000000002</v>
      </c>
      <c r="AG13">
        <v>220</v>
      </c>
      <c r="AH13">
        <v>221.6</v>
      </c>
      <c r="AI13">
        <v>155.4</v>
      </c>
      <c r="AJ13">
        <v>159.30000000000001</v>
      </c>
      <c r="AK13">
        <v>236</v>
      </c>
      <c r="AL13">
        <f t="shared" si="2"/>
        <v>192.01249999999999</v>
      </c>
      <c r="AU13">
        <v>220</v>
      </c>
      <c r="AV13">
        <v>152.1</v>
      </c>
      <c r="AW13">
        <v>194.3</v>
      </c>
      <c r="AX13">
        <v>175.3</v>
      </c>
      <c r="AY13">
        <v>207.9</v>
      </c>
      <c r="AZ13">
        <f t="shared" si="3"/>
        <v>181.90000000000003</v>
      </c>
    </row>
    <row r="14" spans="1:58" x14ac:dyDescent="0.25">
      <c r="E14">
        <v>220</v>
      </c>
      <c r="F14">
        <v>178.1</v>
      </c>
      <c r="G14">
        <v>162.6</v>
      </c>
      <c r="H14">
        <v>222.1</v>
      </c>
      <c r="I14">
        <v>151.69999999999999</v>
      </c>
      <c r="S14">
        <v>220</v>
      </c>
      <c r="T14">
        <v>199.6</v>
      </c>
      <c r="U14">
        <v>186.5</v>
      </c>
      <c r="V14">
        <v>178.6</v>
      </c>
      <c r="W14">
        <v>228.7</v>
      </c>
      <c r="AG14">
        <v>220</v>
      </c>
      <c r="AH14">
        <v>221.6</v>
      </c>
      <c r="AI14">
        <v>157.19999999999999</v>
      </c>
      <c r="AJ14">
        <v>154.9</v>
      </c>
      <c r="AK14">
        <v>230.1</v>
      </c>
      <c r="AU14">
        <v>220</v>
      </c>
      <c r="AV14">
        <v>147</v>
      </c>
      <c r="AW14">
        <v>193.3</v>
      </c>
      <c r="AX14">
        <v>173.9</v>
      </c>
      <c r="AY14">
        <v>211.4</v>
      </c>
    </row>
    <row r="15" spans="1:58" x14ac:dyDescent="0.25">
      <c r="E15">
        <v>260</v>
      </c>
      <c r="F15">
        <v>213.3</v>
      </c>
      <c r="G15">
        <v>191</v>
      </c>
      <c r="H15">
        <v>267.60000000000002</v>
      </c>
      <c r="I15">
        <v>176.3</v>
      </c>
      <c r="J15">
        <f>AVERAGE(F15:I16)</f>
        <v>215.27500000000001</v>
      </c>
      <c r="S15">
        <v>260</v>
      </c>
      <c r="T15">
        <v>251.5</v>
      </c>
      <c r="U15">
        <v>229.3</v>
      </c>
      <c r="V15">
        <v>221.6</v>
      </c>
      <c r="W15">
        <v>288.8</v>
      </c>
      <c r="X15">
        <f>AVERAGE(T15:W16)</f>
        <v>248.23750000000001</v>
      </c>
      <c r="AG15">
        <v>260</v>
      </c>
      <c r="AH15">
        <v>277.3</v>
      </c>
      <c r="AI15">
        <v>196.5</v>
      </c>
      <c r="AJ15">
        <v>196.4</v>
      </c>
      <c r="AK15">
        <v>301.5</v>
      </c>
      <c r="AL15">
        <f>AVERAGE(AH15:AK16)</f>
        <v>242.51250000000005</v>
      </c>
      <c r="AU15">
        <v>260</v>
      </c>
      <c r="AV15">
        <v>188.4</v>
      </c>
      <c r="AW15">
        <v>244</v>
      </c>
      <c r="AX15">
        <v>218.1</v>
      </c>
      <c r="AY15">
        <v>263</v>
      </c>
      <c r="AZ15">
        <f>AVERAGE(AV15:AY16)</f>
        <v>228.38749999999999</v>
      </c>
    </row>
    <row r="16" spans="1:58" x14ac:dyDescent="0.25">
      <c r="E16">
        <v>260</v>
      </c>
      <c r="F16">
        <v>219</v>
      </c>
      <c r="G16">
        <v>193.3</v>
      </c>
      <c r="H16">
        <v>273.89999999999998</v>
      </c>
      <c r="I16">
        <v>187.8</v>
      </c>
      <c r="S16">
        <v>260</v>
      </c>
      <c r="T16">
        <v>247.5</v>
      </c>
      <c r="U16">
        <v>235.8</v>
      </c>
      <c r="V16">
        <v>223.4</v>
      </c>
      <c r="W16">
        <v>288</v>
      </c>
      <c r="AG16">
        <v>260</v>
      </c>
      <c r="AH16">
        <v>275.60000000000002</v>
      </c>
      <c r="AI16">
        <v>200.5</v>
      </c>
      <c r="AJ16">
        <v>198.9</v>
      </c>
      <c r="AK16">
        <v>293.39999999999998</v>
      </c>
      <c r="AU16">
        <v>260</v>
      </c>
      <c r="AV16">
        <v>188.6</v>
      </c>
      <c r="AW16">
        <v>241.8</v>
      </c>
      <c r="AX16">
        <v>219</v>
      </c>
      <c r="AY16">
        <v>264.2</v>
      </c>
    </row>
    <row r="18" spans="1:4" x14ac:dyDescent="0.25">
      <c r="A18" t="s">
        <v>5</v>
      </c>
    </row>
    <row r="19" spans="1:4" x14ac:dyDescent="0.25">
      <c r="A19" t="s">
        <v>6</v>
      </c>
    </row>
    <row r="20" spans="1:4" x14ac:dyDescent="0.25">
      <c r="A20" s="1">
        <v>1</v>
      </c>
      <c r="B20" s="2"/>
      <c r="C20" s="1">
        <v>3</v>
      </c>
      <c r="D20" s="1"/>
    </row>
    <row r="21" spans="1:4" x14ac:dyDescent="0.25">
      <c r="A21" s="1">
        <v>2</v>
      </c>
      <c r="B21" s="2"/>
      <c r="C21" s="1">
        <v>4</v>
      </c>
      <c r="D2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topLeftCell="N1" workbookViewId="0">
      <selection activeCell="AF2" sqref="AF2:AF8"/>
    </sheetView>
  </sheetViews>
  <sheetFormatPr defaultRowHeight="15" x14ac:dyDescent="0.25"/>
  <cols>
    <col min="2" max="5" width="13" customWidth="1"/>
    <col min="6" max="8" width="13.140625" customWidth="1"/>
    <col min="10" max="13" width="13" customWidth="1"/>
    <col min="14" max="16" width="13.140625" customWidth="1"/>
    <col min="18" max="21" width="13" customWidth="1"/>
    <col min="22" max="24" width="13.140625" customWidth="1"/>
    <col min="26" max="29" width="13" customWidth="1"/>
    <col min="30" max="32" width="13.140625" customWidth="1"/>
  </cols>
  <sheetData>
    <row r="1" spans="1:32" x14ac:dyDescent="0.25">
      <c r="B1" t="s">
        <v>22</v>
      </c>
      <c r="C1" t="s">
        <v>23</v>
      </c>
      <c r="D1" t="s">
        <v>24</v>
      </c>
      <c r="E1" t="s">
        <v>27</v>
      </c>
      <c r="F1" t="s">
        <v>28</v>
      </c>
      <c r="G1" t="s">
        <v>29</v>
      </c>
      <c r="H1" t="s">
        <v>25</v>
      </c>
      <c r="J1" t="s">
        <v>37</v>
      </c>
      <c r="K1" t="s">
        <v>23</v>
      </c>
      <c r="L1" t="s">
        <v>24</v>
      </c>
      <c r="M1" t="s">
        <v>40</v>
      </c>
      <c r="N1" t="s">
        <v>28</v>
      </c>
      <c r="O1" t="s">
        <v>29</v>
      </c>
      <c r="P1" t="s">
        <v>39</v>
      </c>
      <c r="R1" t="s">
        <v>16</v>
      </c>
      <c r="S1" t="s">
        <v>23</v>
      </c>
      <c r="T1" t="s">
        <v>24</v>
      </c>
      <c r="U1" t="s">
        <v>41</v>
      </c>
      <c r="V1" t="s">
        <v>28</v>
      </c>
      <c r="W1" t="s">
        <v>29</v>
      </c>
      <c r="X1" t="s">
        <v>38</v>
      </c>
      <c r="Z1" t="s">
        <v>42</v>
      </c>
      <c r="AA1" t="s">
        <v>23</v>
      </c>
      <c r="AB1" t="s">
        <v>24</v>
      </c>
      <c r="AC1" t="s">
        <v>43</v>
      </c>
      <c r="AD1" t="s">
        <v>28</v>
      </c>
      <c r="AE1" t="s">
        <v>29</v>
      </c>
      <c r="AF1" t="s">
        <v>44</v>
      </c>
    </row>
    <row r="2" spans="1:3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>
        <v>36</v>
      </c>
      <c r="B3">
        <f>-LOG10(measured!N4/measured!M4)/measured!$A$3</f>
        <v>0.26710939546459556</v>
      </c>
      <c r="C3">
        <f>measured!M4*EXP(-cal_light!B3*1.5)</f>
        <v>20.397694932459018</v>
      </c>
      <c r="D3">
        <f>measured!M4*EXP(-cal_light!B3*2.7)</f>
        <v>14.803899508976892</v>
      </c>
      <c r="E3">
        <f>-LOG(measured!P4/measured!O4)/measured!$A$3</f>
        <v>0.25805893813543201</v>
      </c>
      <c r="F3">
        <f>measured!O4*EXP(-cal_light!E3*1.5)</f>
        <v>22.238267248929159</v>
      </c>
      <c r="G3">
        <f>measured!O4*EXP(-cal_light!E3*2.7)</f>
        <v>16.315960966631859</v>
      </c>
      <c r="H3">
        <f>(C3-D3)/LN(C3/D3)+(F3-G3)/LN(F3/G3)</f>
        <v>36.576164322996433</v>
      </c>
      <c r="J3">
        <f>-LOG10(measured!AB4/measured!AA4)/measured!$A$3</f>
        <v>0.25851030371063355</v>
      </c>
      <c r="K3">
        <f>measured!AA4*EXP(-cal_light!J3*1.5)</f>
        <v>21.493751621549027</v>
      </c>
      <c r="L3">
        <f>measured!AA4*EXP(-cal_light!J3*2.7)</f>
        <v>15.761179235033712</v>
      </c>
      <c r="M3">
        <f>-LOG10(measured!AD4/measured!AC4)/measured!$A$3</f>
        <v>0.25795091138696968</v>
      </c>
      <c r="N3">
        <f>measured!AC4*EXP(-cal_light!M3*1.5)</f>
        <v>23.041559677971531</v>
      </c>
      <c r="O3">
        <f>measured!AC4*EXP(-cal_light!M3*2.7)</f>
        <v>16.90751900001014</v>
      </c>
      <c r="P3">
        <f t="shared" ref="P3:P7" si="0">(K3-L3)/LN(K3/L3)+(N3-O3)/LN(N3/O3)</f>
        <v>38.296072967647817</v>
      </c>
      <c r="R3">
        <f>-LOG10(measured!AP4/measured!AO4)/measured!$A$3</f>
        <v>0.25821668560778371</v>
      </c>
      <c r="S3">
        <f>measured!AO4*EXP(-cal_light!R3*1.5)</f>
        <v>22.266949346108539</v>
      </c>
      <c r="T3">
        <f>measured!AO4*EXP(-cal_light!R3*2.7)</f>
        <v>16.333912438773204</v>
      </c>
      <c r="U3">
        <f>-LOG(measured!AR4/measured!AQ4)/measured!$A$3</f>
        <v>0.26628984763017466</v>
      </c>
      <c r="V3">
        <f>measured!AQ4*EXP(-cal_light!U3*1.5)</f>
        <v>22.904372119174027</v>
      </c>
      <c r="W3">
        <f>measured!AQ4*EXP(-cal_light!U3*2.7)</f>
        <v>16.639510159260489</v>
      </c>
      <c r="X3">
        <f>(S3-T3)/LN(S3/T3)+(V3-W3)/LN(V3/W3)</f>
        <v>38.7528720269164</v>
      </c>
      <c r="Z3">
        <f>-LOG10(measured!BD4/measured!BC4)/measured!$A$3</f>
        <v>0.26340962759620701</v>
      </c>
      <c r="AA3">
        <f>measured!BC4*EXP(-cal_light!Z3*1.5)</f>
        <v>18.069399047299086</v>
      </c>
      <c r="AB3">
        <f>measured!BC4*EXP(-cal_light!Z3*2.7)</f>
        <v>13.172460099315757</v>
      </c>
      <c r="AC3">
        <f>-LOG(measured!BF4/measured!BE4)/measured!$A$3</f>
        <v>0.27385034116493084</v>
      </c>
      <c r="AD3">
        <f>measured!BE4*EXP(-cal_light!AC3*1.5)</f>
        <v>19.678554303707962</v>
      </c>
      <c r="AE3">
        <f>measured!BE4*EXP(-cal_light!AC3*2.7)</f>
        <v>14.166910790018928</v>
      </c>
      <c r="AF3">
        <f>(AA3-AB3)/LN(AA3/AB3)+(AD3-AE3)/LN(AD3/AE3)</f>
        <v>32.26422074409966</v>
      </c>
    </row>
    <row r="4" spans="1:32" x14ac:dyDescent="0.25">
      <c r="A4">
        <v>60</v>
      </c>
      <c r="B4">
        <f>-LOG(measured!N5/measured!M5)/measured!$A$3</f>
        <v>0.26743784565009654</v>
      </c>
      <c r="C4">
        <f>measured!M5*EXP(-cal_light!B4*1.5)</f>
        <v>35.569582866264611</v>
      </c>
      <c r="D4">
        <f>measured!M5*EXP(-cal_light!B4*2.7)</f>
        <v>25.804927033591749</v>
      </c>
      <c r="E4">
        <f>-LOG(measured!P5/measured!O5)/measured!$A$3</f>
        <v>0.25126092056287541</v>
      </c>
      <c r="F4">
        <f>measured!O5*EXP(-cal_light!E4*1.5)</f>
        <v>39.736004437282709</v>
      </c>
      <c r="G4">
        <f>measured!O5*EXP(-cal_light!E4*2.7)</f>
        <v>29.39264828668043</v>
      </c>
      <c r="H4">
        <f t="shared" ref="H4:H8" si="1">(C4-D4)/LN(C4/D4)+(F4-G4)/LN(F4/G4)</f>
        <v>64.731389435814052</v>
      </c>
      <c r="J4">
        <f>-LOG10(measured!AB5/measured!AA5)/measured!$A$3</f>
        <v>0.2554725582447453</v>
      </c>
      <c r="K4">
        <f>measured!AA5*EXP(-cal_light!J4*1.5)</f>
        <v>40.320811621309367</v>
      </c>
      <c r="L4">
        <f>measured!AA5*EXP(-cal_light!J4*2.7)</f>
        <v>29.674873663937419</v>
      </c>
      <c r="M4">
        <f>-LOG10(measured!AD5/measured!AC5)/measured!$A$3</f>
        <v>0.26538680921253538</v>
      </c>
      <c r="N4">
        <f>measured!AC5*EXP(-cal_light!M4*1.5)</f>
        <v>42.848600177132518</v>
      </c>
      <c r="O4">
        <f>measured!AC5*EXP(-cal_light!M4*2.7)</f>
        <v>31.162292976583483</v>
      </c>
      <c r="P4">
        <f t="shared" si="0"/>
        <v>71.422123580917969</v>
      </c>
      <c r="R4">
        <f>-LOG10(measured!AP5/measured!AO5)/measured!$A$3</f>
        <v>0.24992698114272113</v>
      </c>
      <c r="S4">
        <f>measured!AO5*EXP(-cal_light!R4*1.5)</f>
        <v>40.846639009511463</v>
      </c>
      <c r="T4">
        <f>measured!AO5*EXP(-cal_light!R4*2.7)</f>
        <v>30.262586003022104</v>
      </c>
      <c r="U4">
        <f>-LOG(measured!AR5/measured!AQ5)/measured!$A$3</f>
        <v>0.26358844304814349</v>
      </c>
      <c r="V4">
        <f>measured!AQ5*EXP(-cal_light!U4*1.5)</f>
        <v>42.223577901689318</v>
      </c>
      <c r="W4">
        <f>measured!AQ5*EXP(-cal_light!U4*2.7)</f>
        <v>30.77407612800604</v>
      </c>
      <c r="X4">
        <f t="shared" ref="X4:X8" si="2">(S4-T4)/LN(S4/T4)+(V4-W4)/LN(V4/W4)</f>
        <v>71.488017598087481</v>
      </c>
      <c r="Z4">
        <f>-LOG10(measured!BD5/measured!BC5)/measured!$A$3</f>
        <v>0.26111979925155654</v>
      </c>
      <c r="AA4">
        <f>measured!BC5*EXP(-cal_light!Z4*1.5)</f>
        <v>35.468932299684717</v>
      </c>
      <c r="AB4">
        <f>measured!BC5*EXP(-cal_light!Z4*2.7)</f>
        <v>25.927739214589991</v>
      </c>
      <c r="AC4">
        <f>-LOG(measured!BF5/measured!BE5)/measured!$A$3</f>
        <v>0.26160813183486348</v>
      </c>
      <c r="AD4">
        <f>measured!BE5*EXP(-cal_light!AC4*1.5)</f>
        <v>39.850113210711243</v>
      </c>
      <c r="AE4">
        <f>measured!BE5*EXP(-cal_light!AC4*2.7)</f>
        <v>29.113310874218591</v>
      </c>
      <c r="AF4">
        <f t="shared" ref="AF4:AF8" si="3">(AA4-AB4)/LN(AA4/AB4)+(AD4-AE4)/LN(AD4/AE4)</f>
        <v>64.650891899596132</v>
      </c>
    </row>
    <row r="5" spans="1:32" x14ac:dyDescent="0.25">
      <c r="A5">
        <v>90</v>
      </c>
      <c r="B5">
        <f>-LOG(measured!N6/measured!M6)/measured!$A$3</f>
        <v>0.26775488914220563</v>
      </c>
      <c r="C5">
        <f>measured!M6*EXP(-cal_light!B5*1.5)</f>
        <v>52.601222752664683</v>
      </c>
      <c r="D5">
        <f>measured!M6*EXP(-cal_light!B5*2.7)</f>
        <v>38.146480482297264</v>
      </c>
      <c r="E5">
        <f>-LOG(measured!P6/measured!O6)/measured!$A$3</f>
        <v>0.25449554509709826</v>
      </c>
      <c r="F5">
        <f>measured!O6*EXP(-cal_light!E5*1.5)</f>
        <v>57.600303198281566</v>
      </c>
      <c r="G5">
        <f>measured!O6*EXP(-cal_light!E5*2.7)</f>
        <v>42.441776731970641</v>
      </c>
      <c r="H5">
        <f t="shared" si="1"/>
        <v>94.623343687533946</v>
      </c>
      <c r="J5">
        <f>-LOG10(measured!AB6/measured!AA6)/measured!$A$3</f>
        <v>0.25282013743326198</v>
      </c>
      <c r="K5">
        <f>measured!AA6*EXP(-cal_light!J5*1.5)</f>
        <v>58.395409870825041</v>
      </c>
      <c r="L5">
        <f>measured!AA6*EXP(-cal_light!J5*2.7)</f>
        <v>43.114230805886194</v>
      </c>
      <c r="M5">
        <f>-LOG10(measured!AD6/measured!AC6)/measured!$A$3</f>
        <v>0.26017158206764263</v>
      </c>
      <c r="N5">
        <f>measured!AC6*EXP(-cal_light!M5*1.5)</f>
        <v>62.848553188346614</v>
      </c>
      <c r="O5">
        <f>measured!AC6*EXP(-cal_light!M5*2.7)</f>
        <v>45.994508835216195</v>
      </c>
      <c r="P5">
        <f t="shared" si="0"/>
        <v>104.35282009669416</v>
      </c>
      <c r="R5">
        <f>-LOG10(measured!AP6/measured!AO6)/measured!$A$3</f>
        <v>0.25245714968768695</v>
      </c>
      <c r="S5">
        <f>measured!AO6*EXP(-cal_light!R5*1.5)</f>
        <v>59.009260420639642</v>
      </c>
      <c r="T5">
        <f>measured!AO6*EXP(-cal_light!R5*2.7)</f>
        <v>43.58642759699562</v>
      </c>
      <c r="U5">
        <f>-LOG(measured!AR6/measured!AQ6)/measured!$A$3</f>
        <v>0.25589378686144593</v>
      </c>
      <c r="V5">
        <f>measured!AQ6*EXP(-cal_light!U5*1.5)</f>
        <v>61.498936800811435</v>
      </c>
      <c r="W5">
        <f>measured!AQ6*EXP(-cal_light!U5*2.7)</f>
        <v>45.238447905095185</v>
      </c>
      <c r="X5">
        <f t="shared" si="2"/>
        <v>103.86232684604687</v>
      </c>
      <c r="Z5">
        <f>-LOG10(measured!BD6/measured!BC6)/measured!$A$3</f>
        <v>0.26019717514686969</v>
      </c>
      <c r="AA5">
        <f>measured!BC6*EXP(-cal_light!Z5*1.5)</f>
        <v>51.965669758658514</v>
      </c>
      <c r="AB5">
        <f>measured!BC6*EXP(-cal_light!Z5*2.7)</f>
        <v>38.028911273355533</v>
      </c>
      <c r="AC5">
        <f>-LOG(measured!BF6/measured!BE6)/measured!$A$3</f>
        <v>0.26468899151169267</v>
      </c>
      <c r="AD5">
        <f>measured!BE6*EXP(-cal_light!AC5*1.5)</f>
        <v>58.255792461097613</v>
      </c>
      <c r="AE5">
        <f>measured!BE6*EXP(-cal_light!AC5*2.7)</f>
        <v>42.402899277227007</v>
      </c>
      <c r="AF5">
        <f t="shared" si="3"/>
        <v>94.545688954270815</v>
      </c>
    </row>
    <row r="6" spans="1:32" x14ac:dyDescent="0.25">
      <c r="A6">
        <v>150</v>
      </c>
      <c r="B6">
        <f>-LOG(measured!N7/measured!M7)/measured!$A$3</f>
        <v>0.2581808550353083</v>
      </c>
      <c r="C6">
        <f>measured!M7*EXP(-cal_light!B6*1.5)</f>
        <v>81.621581372873166</v>
      </c>
      <c r="D6">
        <f>measured!M7*EXP(-cal_light!B6*2.7)</f>
        <v>59.876055176681788</v>
      </c>
      <c r="E6">
        <f>-LOG(measured!P7/measured!O7)/measured!$A$3</f>
        <v>0.25227777478257424</v>
      </c>
      <c r="F6">
        <f>measured!O7*EXP(-cal_light!E6*1.5)</f>
        <v>91.919625778192142</v>
      </c>
      <c r="G6">
        <f>measured!O7*EXP(-cal_light!E6*2.7)</f>
        <v>67.909859664057407</v>
      </c>
      <c r="H6">
        <f t="shared" si="1"/>
        <v>149.49823940262939</v>
      </c>
      <c r="J6">
        <f>-LOG10(measured!AB7/measured!AA7)/measured!$A$3</f>
        <v>0.25758286755539633</v>
      </c>
      <c r="K6">
        <f>measured!AA7*EXP(-cal_light!J6*1.5)</f>
        <v>94.350815244618445</v>
      </c>
      <c r="L6">
        <f>measured!AA7*EXP(-cal_light!J6*2.7)</f>
        <v>69.263666193596265</v>
      </c>
      <c r="M6">
        <f>-LOG10(measured!AD7/measured!AC7)/measured!$A$3</f>
        <v>0.25997302063279698</v>
      </c>
      <c r="N6">
        <f>measured!AC7*EXP(-cal_light!M6*1.5)</f>
        <v>100.39467086104166</v>
      </c>
      <c r="O6">
        <f>measured!AC7*EXP(-cal_light!M6*2.7)</f>
        <v>73.489423802110281</v>
      </c>
      <c r="P6">
        <f t="shared" si="0"/>
        <v>167.40578084889495</v>
      </c>
      <c r="R6">
        <f>-LOG10(measured!AP7/measured!AO7)/measured!$A$3</f>
        <v>0.25640324095900063</v>
      </c>
      <c r="S6">
        <f>measured!AO7*EXP(-cal_light!R6*1.5)</f>
        <v>93.445777821117844</v>
      </c>
      <c r="T6">
        <f>measured!AO7*EXP(-cal_light!R6*2.7)</f>
        <v>68.696445783904053</v>
      </c>
      <c r="U6">
        <f>-LOG(measured!AR7/measured!AQ7)/measured!$A$3</f>
        <v>0.2618144280072357</v>
      </c>
      <c r="V6">
        <f>measured!AQ7*EXP(-cal_light!U6*1.5)</f>
        <v>97.670091805145688</v>
      </c>
      <c r="W6">
        <f>measured!AQ7*EXP(-cal_light!U6*2.7)</f>
        <v>71.3372103660421</v>
      </c>
      <c r="X6">
        <f t="shared" si="2"/>
        <v>164.25287971192876</v>
      </c>
      <c r="Z6">
        <f>-LOG10(measured!BD7/measured!BC7)/measured!$A$3</f>
        <v>0.2570100385560139</v>
      </c>
      <c r="AA6">
        <f>measured!BC7*EXP(-cal_light!Z6*1.5)</f>
        <v>84.927519344970676</v>
      </c>
      <c r="AB6">
        <f>measured!BC7*EXP(-cal_light!Z6*2.7)</f>
        <v>62.388822508718718</v>
      </c>
      <c r="AC6">
        <f>-LOG(measured!BF7/measured!BE7)/measured!$A$3</f>
        <v>0.25568049815006694</v>
      </c>
      <c r="AD6">
        <f>measured!BE7*EXP(-cal_light!AC6*1.5)</f>
        <v>95.318929293272504</v>
      </c>
      <c r="AE6">
        <f>measured!BE7*EXP(-cal_light!AC6*2.7)</f>
        <v>70.134289217307355</v>
      </c>
      <c r="AF6">
        <f t="shared" si="3"/>
        <v>155.16351516952085</v>
      </c>
    </row>
    <row r="7" spans="1:32" x14ac:dyDescent="0.25">
      <c r="A7">
        <v>220</v>
      </c>
      <c r="B7">
        <f>-LOG(measured!N8/measured!M8)/measured!$A$3</f>
        <v>0.25926605435929267</v>
      </c>
      <c r="C7">
        <f>measured!M8*EXP(-cal_light!B7*1.5)</f>
        <v>113.1252655169901</v>
      </c>
      <c r="D7">
        <f>measured!M8*EXP(-cal_light!B7*2.7)</f>
        <v>82.878566634830079</v>
      </c>
      <c r="E7">
        <f>-LOG(measured!P8/measured!O8)/measured!$A$3</f>
        <v>0.25338312220395726</v>
      </c>
      <c r="F7">
        <f>measured!O8*EXP(-cal_light!E7*1.5)</f>
        <v>125.25695867938258</v>
      </c>
      <c r="G7">
        <f>measured!O8*EXP(-cal_light!E7*2.7)</f>
        <v>92.416686308257965</v>
      </c>
      <c r="H7">
        <f t="shared" si="1"/>
        <v>205.22496883280036</v>
      </c>
      <c r="J7">
        <f>-LOG10(measured!AB8/measured!AA8)/measured!$A$3</f>
        <v>0.25761385335695525</v>
      </c>
      <c r="K7">
        <f>measured!AA8*EXP(-cal_light!J7*1.5)</f>
        <v>129.66263963247454</v>
      </c>
      <c r="L7">
        <f>measured!AA8*EXP(-cal_light!J7*2.7)</f>
        <v>95.182811461489251</v>
      </c>
      <c r="M7">
        <f>-LOG10(measured!AD8/measured!AC8)/measured!$A$3</f>
        <v>0.25744680139364001</v>
      </c>
      <c r="N7">
        <f>measured!AC8*EXP(-cal_light!M7*1.5)</f>
        <v>137.68107863795245</v>
      </c>
      <c r="O7">
        <f>measured!AC8*EXP(-cal_light!M7*2.7)</f>
        <v>101.08925349536139</v>
      </c>
      <c r="P7">
        <f t="shared" si="0"/>
        <v>229.98050529885293</v>
      </c>
      <c r="R7">
        <f>-LOG10(measured!AP8/measured!AO8)/measured!$A$3</f>
        <v>0.25594042188870991</v>
      </c>
      <c r="S7">
        <f>measured!AO8*EXP(-cal_light!R7*1.5)</f>
        <v>128.71128521452721</v>
      </c>
      <c r="T7">
        <f>measured!AO8*EXP(-cal_light!R7*2.7)</f>
        <v>94.674367280390769</v>
      </c>
      <c r="U7">
        <f>-LOG(measured!AR8/measured!AQ8)/measured!$A$3</f>
        <v>0.26054808647103311</v>
      </c>
      <c r="V7">
        <f>measured!AQ8*EXP(-cal_light!U7*1.5)</f>
        <v>131.96833009749216</v>
      </c>
      <c r="W7">
        <f>measured!AQ8*EXP(-cal_light!U7*2.7)</f>
        <v>96.534867712702322</v>
      </c>
      <c r="X7">
        <f t="shared" si="2"/>
        <v>224.15293788735903</v>
      </c>
      <c r="Z7">
        <f>-LOG10(measured!BD8/measured!BC8)/measured!$A$3</f>
        <v>0.25771874087694913</v>
      </c>
      <c r="AA7">
        <f>measured!BC8*EXP(-cal_light!Z7*1.5)</f>
        <v>116.63215913150258</v>
      </c>
      <c r="AB7">
        <f>measured!BC8*EXP(-cal_light!Z7*2.7)</f>
        <v>85.606614652410727</v>
      </c>
      <c r="AC7">
        <f>-LOG(measured!BF8/measured!BE8)/measured!$A$3</f>
        <v>0.25963316241746193</v>
      </c>
      <c r="AD7">
        <f>measured!BE8*EXP(-cal_light!AC7*1.5)</f>
        <v>130.15114881204801</v>
      </c>
      <c r="AE7">
        <f>measured!BE8*EXP(-cal_light!AC7*2.7)</f>
        <v>95.310183603652717</v>
      </c>
      <c r="AF7">
        <f t="shared" si="3"/>
        <v>212.14861145450692</v>
      </c>
    </row>
    <row r="8" spans="1:32" x14ac:dyDescent="0.25">
      <c r="A8">
        <v>260</v>
      </c>
      <c r="B8">
        <f>-LOG10(measured!N9/measured!M9)/measured!$A$3</f>
        <v>0.26927915165853489</v>
      </c>
      <c r="C8">
        <f>measured!M9*EXP(-cal_light!B8*1.5)</f>
        <v>136.31062521383345</v>
      </c>
      <c r="D8">
        <f>measured!M9*EXP(-cal_light!B8*2.7)</f>
        <v>98.672008884269744</v>
      </c>
      <c r="E8">
        <f>-LOG(measured!P9/measured!O9)/measured!$A$3</f>
        <v>0.2578654323761273</v>
      </c>
      <c r="F8">
        <f>measured!O9*EXP(-cal_light!E8*1.5)</f>
        <v>153.77726091976226</v>
      </c>
      <c r="G8">
        <f>measured!O9*EXP(-cal_light!E8*2.7)</f>
        <v>112.85080977500098</v>
      </c>
      <c r="H8">
        <f t="shared" si="1"/>
        <v>248.73991104210955</v>
      </c>
      <c r="J8">
        <f>-LOG10(measured!AB9/measured!AA9)/measured!$A$3</f>
        <v>0.25947762385158851</v>
      </c>
      <c r="K8">
        <f>measured!AA9*EXP(-cal_light!J8*1.5)</f>
        <v>163.31555127632896</v>
      </c>
      <c r="L8">
        <f>measured!AA9*EXP(-cal_light!J8*2.7)</f>
        <v>119.61892659890215</v>
      </c>
      <c r="M8">
        <f>-LOG10(measured!AD9/measured!AC9)/measured!$A$3</f>
        <v>0.25737382049750734</v>
      </c>
      <c r="N8">
        <f>measured!AC9*EXP(-cal_light!M8*1.5)</f>
        <v>173.63683537023536</v>
      </c>
      <c r="O8">
        <f>measured!AC9*EXP(-cal_light!M8*2.7)</f>
        <v>127.50012951903545</v>
      </c>
      <c r="P8">
        <f>(K8-L8)/LN(K8/L8)+(N8-O8)/LN(N8/O8)</f>
        <v>289.71816514573408</v>
      </c>
      <c r="R8">
        <f>-LOG10(measured!AP9/measured!AO9)/measured!$A$3</f>
        <v>0.25031796215436641</v>
      </c>
      <c r="S8">
        <f>measured!AO9*EXP(-cal_light!R8*1.5)</f>
        <v>163.13619621863816</v>
      </c>
      <c r="T8">
        <f>measured!AO9*EXP(-cal_light!R8*2.7)</f>
        <v>120.80816290800276</v>
      </c>
      <c r="U8">
        <f>-LOG(measured!AR9/measured!AQ9)/measured!$A$3</f>
        <v>0.25609514183446219</v>
      </c>
      <c r="V8">
        <f>measured!AQ9*EXP(-cal_light!U8*1.5)</f>
        <v>168.59002313527498</v>
      </c>
      <c r="W8">
        <f>measured!AQ9*EXP(-cal_light!U8*2.7)</f>
        <v>123.98439350510907</v>
      </c>
      <c r="X8">
        <f t="shared" si="2"/>
        <v>286.06089665433331</v>
      </c>
      <c r="Z8">
        <f>-LOG10(measured!BD9/measured!BC9)/measured!$A$3</f>
        <v>0.25854211398589011</v>
      </c>
      <c r="AA8">
        <f>measured!BC9*EXP(-cal_light!Z8*1.5)</f>
        <v>146.36088434861657</v>
      </c>
      <c r="AB8">
        <f>measured!BC9*EXP(-cal_light!Z8*2.7)</f>
        <v>107.32105389570779</v>
      </c>
      <c r="AC8">
        <f>-LOG(measured!BF9/measured!BE9)/measured!$A$3</f>
        <v>0.25536238285894591</v>
      </c>
      <c r="AD8">
        <f>measured!BE9*EXP(-cal_light!AC8*1.5)</f>
        <v>164.36088263082584</v>
      </c>
      <c r="AE8">
        <f>measured!BE9*EXP(-cal_light!AC8*2.7)</f>
        <v>120.98053376475916</v>
      </c>
      <c r="AF8">
        <f t="shared" si="3"/>
        <v>267.39790774693483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AB13" sqref="AB13"/>
    </sheetView>
  </sheetViews>
  <sheetFormatPr defaultRowHeight="15" x14ac:dyDescent="0.25"/>
  <sheetData>
    <row r="1" spans="1:17" x14ac:dyDescent="0.25">
      <c r="B1" t="s">
        <v>14</v>
      </c>
      <c r="L1" t="s">
        <v>13</v>
      </c>
    </row>
    <row r="3" spans="1:17" x14ac:dyDescent="0.25">
      <c r="B3" t="s">
        <v>7</v>
      </c>
      <c r="M3" t="s">
        <v>7</v>
      </c>
    </row>
    <row r="4" spans="1:17" x14ac:dyDescent="0.25">
      <c r="B4" t="s">
        <v>8</v>
      </c>
      <c r="C4" t="s">
        <v>9</v>
      </c>
      <c r="D4" t="s">
        <v>10</v>
      </c>
      <c r="E4" t="s">
        <v>11</v>
      </c>
      <c r="F4" t="s">
        <v>12</v>
      </c>
      <c r="M4" t="s">
        <v>8</v>
      </c>
      <c r="N4" t="s">
        <v>9</v>
      </c>
      <c r="O4" t="s">
        <v>10</v>
      </c>
      <c r="P4" t="s">
        <v>11</v>
      </c>
      <c r="Q4" t="s">
        <v>12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>
        <f>AVERAGE(B5:E5)</f>
        <v>0</v>
      </c>
      <c r="L5">
        <v>0</v>
      </c>
      <c r="M5">
        <f>2*B5</f>
        <v>0</v>
      </c>
      <c r="N5">
        <f t="shared" ref="N5:Q5" si="0">2*C5</f>
        <v>0</v>
      </c>
      <c r="O5">
        <f t="shared" si="0"/>
        <v>0</v>
      </c>
      <c r="P5">
        <f t="shared" si="0"/>
        <v>0</v>
      </c>
      <c r="Q5">
        <f t="shared" si="0"/>
        <v>0</v>
      </c>
    </row>
    <row r="6" spans="1:17" x14ac:dyDescent="0.25">
      <c r="A6">
        <v>36</v>
      </c>
      <c r="B6">
        <v>31.599999999999998</v>
      </c>
      <c r="C6">
        <v>32.801250000000003</v>
      </c>
      <c r="D6">
        <v>33.475000000000001</v>
      </c>
      <c r="E6">
        <v>28.25</v>
      </c>
      <c r="F6">
        <f t="shared" ref="F6:F11" si="1">AVERAGE(B6:E6)</f>
        <v>31.5315625</v>
      </c>
      <c r="L6">
        <v>36</v>
      </c>
      <c r="M6">
        <f t="shared" ref="M6:M11" si="2">2*B6</f>
        <v>63.199999999999996</v>
      </c>
      <c r="N6">
        <f t="shared" ref="N6:N11" si="3">2*C6</f>
        <v>65.602500000000006</v>
      </c>
      <c r="O6">
        <f t="shared" ref="O6:O11" si="4">2*D6</f>
        <v>66.95</v>
      </c>
      <c r="P6">
        <f t="shared" ref="P6:P11" si="5">2*E6</f>
        <v>56.5</v>
      </c>
      <c r="Q6">
        <f t="shared" ref="Q6:Q11" si="6">2*F6</f>
        <v>63.063124999999999</v>
      </c>
    </row>
    <row r="7" spans="1:17" x14ac:dyDescent="0.25">
      <c r="A7">
        <v>60</v>
      </c>
      <c r="B7">
        <v>55.524999999999999</v>
      </c>
      <c r="C7">
        <v>61.475000000000001</v>
      </c>
      <c r="D7">
        <v>61.0625</v>
      </c>
      <c r="E7">
        <v>55.737499999999997</v>
      </c>
      <c r="F7">
        <f t="shared" si="1"/>
        <v>58.45</v>
      </c>
      <c r="L7">
        <v>60</v>
      </c>
      <c r="M7">
        <f t="shared" si="2"/>
        <v>111.05</v>
      </c>
      <c r="N7">
        <f t="shared" si="3"/>
        <v>122.95</v>
      </c>
      <c r="O7">
        <f t="shared" si="4"/>
        <v>122.125</v>
      </c>
      <c r="P7">
        <f t="shared" si="5"/>
        <v>111.47499999999999</v>
      </c>
      <c r="Q7">
        <f t="shared" si="6"/>
        <v>116.9</v>
      </c>
    </row>
    <row r="8" spans="1:17" x14ac:dyDescent="0.25">
      <c r="A8">
        <v>90</v>
      </c>
      <c r="B8">
        <v>81.487500000000011</v>
      </c>
      <c r="C8">
        <v>89.087499999999991</v>
      </c>
      <c r="D8">
        <v>88.224999999999994</v>
      </c>
      <c r="E8">
        <v>81.712499999999991</v>
      </c>
      <c r="F8">
        <f t="shared" si="1"/>
        <v>85.128124999999983</v>
      </c>
      <c r="L8">
        <v>90</v>
      </c>
      <c r="M8">
        <f t="shared" si="2"/>
        <v>162.97500000000002</v>
      </c>
      <c r="N8">
        <f t="shared" si="3"/>
        <v>178.17499999999998</v>
      </c>
      <c r="O8">
        <f t="shared" si="4"/>
        <v>176.45</v>
      </c>
      <c r="P8">
        <f t="shared" si="5"/>
        <v>163.42499999999998</v>
      </c>
      <c r="Q8">
        <f t="shared" si="6"/>
        <v>170.25624999999997</v>
      </c>
    </row>
    <row r="9" spans="1:17" x14ac:dyDescent="0.25">
      <c r="A9">
        <v>150</v>
      </c>
      <c r="B9">
        <v>127.21250000000001</v>
      </c>
      <c r="C9">
        <v>143.5625</v>
      </c>
      <c r="D9">
        <v>140.96250000000001</v>
      </c>
      <c r="E9">
        <v>132.375</v>
      </c>
      <c r="F9">
        <f t="shared" si="1"/>
        <v>136.02812499999999</v>
      </c>
      <c r="L9">
        <v>150</v>
      </c>
      <c r="M9">
        <f t="shared" si="2"/>
        <v>254.42500000000001</v>
      </c>
      <c r="N9">
        <f t="shared" si="3"/>
        <v>287.125</v>
      </c>
      <c r="O9">
        <f t="shared" si="4"/>
        <v>281.92500000000001</v>
      </c>
      <c r="P9">
        <f t="shared" si="5"/>
        <v>264.75</v>
      </c>
      <c r="Q9">
        <f t="shared" si="6"/>
        <v>272.05624999999998</v>
      </c>
    </row>
    <row r="10" spans="1:17" x14ac:dyDescent="0.25">
      <c r="A10">
        <v>220</v>
      </c>
      <c r="B10">
        <v>175.03749999999999</v>
      </c>
      <c r="C10">
        <v>196.70000000000002</v>
      </c>
      <c r="D10">
        <v>192.01249999999999</v>
      </c>
      <c r="E10">
        <v>181.90000000000003</v>
      </c>
      <c r="F10">
        <f t="shared" si="1"/>
        <v>186.41250000000002</v>
      </c>
      <c r="L10">
        <v>220</v>
      </c>
      <c r="M10">
        <f t="shared" si="2"/>
        <v>350.07499999999999</v>
      </c>
      <c r="N10">
        <f t="shared" si="3"/>
        <v>393.40000000000003</v>
      </c>
      <c r="O10">
        <f t="shared" si="4"/>
        <v>384.02499999999998</v>
      </c>
      <c r="P10">
        <f t="shared" si="5"/>
        <v>363.80000000000007</v>
      </c>
      <c r="Q10">
        <f t="shared" si="6"/>
        <v>372.82500000000005</v>
      </c>
    </row>
    <row r="11" spans="1:17" x14ac:dyDescent="0.25">
      <c r="A11">
        <v>260</v>
      </c>
      <c r="B11">
        <v>215.27500000000001</v>
      </c>
      <c r="C11">
        <v>248.23750000000001</v>
      </c>
      <c r="D11">
        <v>242.51250000000005</v>
      </c>
      <c r="E11">
        <v>228.38749999999999</v>
      </c>
      <c r="F11">
        <f t="shared" si="1"/>
        <v>233.60312500000003</v>
      </c>
      <c r="L11">
        <v>260</v>
      </c>
      <c r="M11">
        <f t="shared" si="2"/>
        <v>430.55</v>
      </c>
      <c r="N11">
        <f t="shared" si="3"/>
        <v>496.47500000000002</v>
      </c>
      <c r="O11">
        <f t="shared" si="4"/>
        <v>485.02500000000009</v>
      </c>
      <c r="P11">
        <f t="shared" si="5"/>
        <v>456.77499999999998</v>
      </c>
      <c r="Q11">
        <f t="shared" si="6"/>
        <v>467.20625000000007</v>
      </c>
    </row>
    <row r="14" spans="1:17" x14ac:dyDescent="0.25">
      <c r="B14" t="s">
        <v>15</v>
      </c>
      <c r="M14" t="s">
        <v>15</v>
      </c>
    </row>
    <row r="15" spans="1:17" x14ac:dyDescent="0.25">
      <c r="B15" t="s">
        <v>8</v>
      </c>
      <c r="C15" t="s">
        <v>9</v>
      </c>
      <c r="D15" t="s">
        <v>10</v>
      </c>
      <c r="E15" t="s">
        <v>11</v>
      </c>
      <c r="F15" t="s">
        <v>12</v>
      </c>
      <c r="M15" t="s">
        <v>8</v>
      </c>
      <c r="N15" t="s">
        <v>9</v>
      </c>
      <c r="O15" t="s">
        <v>10</v>
      </c>
      <c r="P15" t="s">
        <v>11</v>
      </c>
      <c r="Q15" t="s">
        <v>12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f>AVERAGE(B16:E16)</f>
        <v>0</v>
      </c>
      <c r="L16">
        <v>0</v>
      </c>
      <c r="M16">
        <f>2*B16</f>
        <v>0</v>
      </c>
      <c r="N16">
        <f t="shared" ref="N16:Q22" si="7">2*C16</f>
        <v>0</v>
      </c>
      <c r="O16">
        <f t="shared" si="7"/>
        <v>0</v>
      </c>
      <c r="P16">
        <f t="shared" si="7"/>
        <v>0</v>
      </c>
      <c r="Q16">
        <f t="shared" si="7"/>
        <v>0</v>
      </c>
    </row>
    <row r="17" spans="1:17" x14ac:dyDescent="0.25">
      <c r="A17">
        <v>36</v>
      </c>
      <c r="B17">
        <f t="shared" ref="B17:B22" si="8">0.8275*A17</f>
        <v>29.79</v>
      </c>
      <c r="C17">
        <f t="shared" ref="C17:C22" si="9">0.9389*A17</f>
        <v>33.800399999999996</v>
      </c>
      <c r="D17">
        <f t="shared" ref="D17:D22" si="10">0.9192*A17</f>
        <v>33.091200000000001</v>
      </c>
      <c r="E17">
        <f t="shared" ref="E17:E22" si="11">0.8645*A17</f>
        <v>31.122</v>
      </c>
      <c r="F17">
        <f>AVERAGE(B17:E17)</f>
        <v>31.950900000000001</v>
      </c>
      <c r="L17">
        <v>36</v>
      </c>
      <c r="M17">
        <f t="shared" ref="M17:M22" si="12">2*B17</f>
        <v>59.58</v>
      </c>
      <c r="N17">
        <f t="shared" si="7"/>
        <v>67.600799999999992</v>
      </c>
      <c r="O17">
        <f t="shared" si="7"/>
        <v>66.182400000000001</v>
      </c>
      <c r="P17">
        <f t="shared" si="7"/>
        <v>62.244</v>
      </c>
      <c r="Q17">
        <f t="shared" si="7"/>
        <v>63.901800000000001</v>
      </c>
    </row>
    <row r="18" spans="1:17" x14ac:dyDescent="0.25">
      <c r="A18">
        <v>60</v>
      </c>
      <c r="B18">
        <f t="shared" si="8"/>
        <v>49.65</v>
      </c>
      <c r="C18">
        <f t="shared" si="9"/>
        <v>56.333999999999996</v>
      </c>
      <c r="D18">
        <f t="shared" si="10"/>
        <v>55.152000000000001</v>
      </c>
      <c r="E18">
        <f t="shared" si="11"/>
        <v>51.870000000000005</v>
      </c>
      <c r="F18">
        <f t="shared" ref="F18:F22" si="13">AVERAGE(B18:E18)</f>
        <v>53.2515</v>
      </c>
      <c r="L18">
        <v>60</v>
      </c>
      <c r="M18">
        <f t="shared" si="12"/>
        <v>99.3</v>
      </c>
      <c r="N18">
        <f t="shared" si="7"/>
        <v>112.66799999999999</v>
      </c>
      <c r="O18">
        <f t="shared" si="7"/>
        <v>110.304</v>
      </c>
      <c r="P18">
        <f t="shared" si="7"/>
        <v>103.74000000000001</v>
      </c>
      <c r="Q18">
        <f t="shared" si="7"/>
        <v>106.503</v>
      </c>
    </row>
    <row r="19" spans="1:17" x14ac:dyDescent="0.25">
      <c r="A19">
        <v>90</v>
      </c>
      <c r="B19">
        <f t="shared" si="8"/>
        <v>74.474999999999994</v>
      </c>
      <c r="C19">
        <f t="shared" si="9"/>
        <v>84.500999999999991</v>
      </c>
      <c r="D19">
        <f t="shared" si="10"/>
        <v>82.728000000000009</v>
      </c>
      <c r="E19">
        <f t="shared" si="11"/>
        <v>77.805000000000007</v>
      </c>
      <c r="F19">
        <f t="shared" si="13"/>
        <v>79.877250000000004</v>
      </c>
      <c r="L19">
        <v>90</v>
      </c>
      <c r="M19">
        <f t="shared" si="12"/>
        <v>148.94999999999999</v>
      </c>
      <c r="N19">
        <f t="shared" si="7"/>
        <v>169.00199999999998</v>
      </c>
      <c r="O19">
        <f t="shared" si="7"/>
        <v>165.45600000000002</v>
      </c>
      <c r="P19">
        <f t="shared" si="7"/>
        <v>155.61000000000001</v>
      </c>
      <c r="Q19">
        <f t="shared" si="7"/>
        <v>159.75450000000001</v>
      </c>
    </row>
    <row r="20" spans="1:17" x14ac:dyDescent="0.25">
      <c r="A20">
        <v>150</v>
      </c>
      <c r="B20">
        <f t="shared" si="8"/>
        <v>124.125</v>
      </c>
      <c r="C20">
        <f t="shared" si="9"/>
        <v>140.83499999999998</v>
      </c>
      <c r="D20">
        <f t="shared" si="10"/>
        <v>137.88</v>
      </c>
      <c r="E20">
        <f t="shared" si="11"/>
        <v>129.67500000000001</v>
      </c>
      <c r="F20">
        <f t="shared" si="13"/>
        <v>133.12875</v>
      </c>
      <c r="L20">
        <v>150</v>
      </c>
      <c r="M20">
        <f t="shared" si="12"/>
        <v>248.25</v>
      </c>
      <c r="N20">
        <f t="shared" si="7"/>
        <v>281.66999999999996</v>
      </c>
      <c r="O20">
        <f t="shared" si="7"/>
        <v>275.76</v>
      </c>
      <c r="P20">
        <f t="shared" si="7"/>
        <v>259.35000000000002</v>
      </c>
      <c r="Q20">
        <f t="shared" si="7"/>
        <v>266.25749999999999</v>
      </c>
    </row>
    <row r="21" spans="1:17" x14ac:dyDescent="0.25">
      <c r="A21">
        <v>220</v>
      </c>
      <c r="B21">
        <f t="shared" si="8"/>
        <v>182.05</v>
      </c>
      <c r="C21">
        <f t="shared" si="9"/>
        <v>206.55799999999999</v>
      </c>
      <c r="D21">
        <f t="shared" si="10"/>
        <v>202.22399999999999</v>
      </c>
      <c r="E21">
        <f t="shared" si="11"/>
        <v>190.19</v>
      </c>
      <c r="F21">
        <f t="shared" si="13"/>
        <v>195.25549999999998</v>
      </c>
      <c r="L21">
        <v>220</v>
      </c>
      <c r="M21">
        <f t="shared" si="12"/>
        <v>364.1</v>
      </c>
      <c r="N21">
        <f t="shared" si="7"/>
        <v>413.11599999999999</v>
      </c>
      <c r="O21">
        <f t="shared" si="7"/>
        <v>404.44799999999998</v>
      </c>
      <c r="P21">
        <f t="shared" si="7"/>
        <v>380.38</v>
      </c>
      <c r="Q21">
        <f t="shared" si="7"/>
        <v>390.51099999999997</v>
      </c>
    </row>
    <row r="22" spans="1:17" x14ac:dyDescent="0.25">
      <c r="A22">
        <v>260</v>
      </c>
      <c r="B22">
        <f t="shared" si="8"/>
        <v>215.15</v>
      </c>
      <c r="C22">
        <f t="shared" si="9"/>
        <v>244.11399999999998</v>
      </c>
      <c r="D22">
        <f t="shared" si="10"/>
        <v>238.99200000000002</v>
      </c>
      <c r="E22">
        <f t="shared" si="11"/>
        <v>224.77</v>
      </c>
      <c r="F22">
        <f t="shared" si="13"/>
        <v>230.75650000000002</v>
      </c>
      <c r="L22">
        <v>260</v>
      </c>
      <c r="M22">
        <f t="shared" si="12"/>
        <v>430.3</v>
      </c>
      <c r="N22">
        <f t="shared" si="7"/>
        <v>488.22799999999995</v>
      </c>
      <c r="O22">
        <f t="shared" si="7"/>
        <v>477.98400000000004</v>
      </c>
      <c r="P22">
        <f t="shared" si="7"/>
        <v>449.54</v>
      </c>
      <c r="Q22">
        <f t="shared" si="7"/>
        <v>461.51300000000003</v>
      </c>
    </row>
    <row r="26" spans="1:17" x14ac:dyDescent="0.25">
      <c r="M26" t="s">
        <v>45</v>
      </c>
    </row>
    <row r="27" spans="1:17" x14ac:dyDescent="0.25">
      <c r="M27" t="s">
        <v>8</v>
      </c>
      <c r="N27" t="s">
        <v>9</v>
      </c>
      <c r="O27" t="s">
        <v>10</v>
      </c>
      <c r="P27" t="s">
        <v>11</v>
      </c>
      <c r="Q27" t="s">
        <v>12</v>
      </c>
    </row>
    <row r="28" spans="1:17" x14ac:dyDescent="0.25">
      <c r="L28">
        <v>0</v>
      </c>
      <c r="M28">
        <v>0</v>
      </c>
      <c r="N28">
        <v>0</v>
      </c>
      <c r="O28">
        <v>0</v>
      </c>
      <c r="P28">
        <v>0</v>
      </c>
      <c r="Q28">
        <f>AVERAGE(M28:P28)</f>
        <v>0</v>
      </c>
    </row>
    <row r="29" spans="1:17" x14ac:dyDescent="0.25">
      <c r="L29">
        <v>36</v>
      </c>
      <c r="M29">
        <v>36.576164322996433</v>
      </c>
      <c r="N29">
        <v>38.296072967647817</v>
      </c>
      <c r="O29">
        <v>38.7528720269164</v>
      </c>
      <c r="P29">
        <v>32.26422074409966</v>
      </c>
      <c r="Q29">
        <f t="shared" ref="Q29:Q34" si="14">AVERAGE(M29:P29)</f>
        <v>36.472332515415076</v>
      </c>
    </row>
    <row r="30" spans="1:17" x14ac:dyDescent="0.25">
      <c r="L30">
        <v>60</v>
      </c>
      <c r="M30">
        <v>64.731389435814052</v>
      </c>
      <c r="N30">
        <v>71.422123580917969</v>
      </c>
      <c r="O30">
        <v>71.488017598087481</v>
      </c>
      <c r="P30">
        <v>64.650891899596132</v>
      </c>
      <c r="Q30">
        <f t="shared" si="14"/>
        <v>68.073105628603912</v>
      </c>
    </row>
    <row r="31" spans="1:17" x14ac:dyDescent="0.25">
      <c r="L31">
        <v>90</v>
      </c>
      <c r="M31">
        <v>94.623343687533946</v>
      </c>
      <c r="N31">
        <v>104.35282009669416</v>
      </c>
      <c r="O31">
        <v>103.86232684604687</v>
      </c>
      <c r="P31">
        <v>94.545688954270815</v>
      </c>
      <c r="Q31">
        <f t="shared" si="14"/>
        <v>99.346044896136448</v>
      </c>
    </row>
    <row r="32" spans="1:17" x14ac:dyDescent="0.25">
      <c r="L32">
        <v>150</v>
      </c>
      <c r="M32">
        <v>149.49823940262939</v>
      </c>
      <c r="N32">
        <v>167.40578084889495</v>
      </c>
      <c r="O32">
        <v>164.25287971192876</v>
      </c>
      <c r="P32">
        <v>155.16351516952085</v>
      </c>
      <c r="Q32">
        <f t="shared" si="14"/>
        <v>159.08010378324349</v>
      </c>
    </row>
    <row r="33" spans="12:17" x14ac:dyDescent="0.25">
      <c r="L33">
        <v>220</v>
      </c>
      <c r="M33">
        <v>205.22496883280036</v>
      </c>
      <c r="N33">
        <v>229.98050529885293</v>
      </c>
      <c r="O33">
        <v>224.15293788735903</v>
      </c>
      <c r="P33">
        <v>212.14861145450692</v>
      </c>
      <c r="Q33">
        <f t="shared" si="14"/>
        <v>217.8767558683798</v>
      </c>
    </row>
    <row r="34" spans="12:17" x14ac:dyDescent="0.25">
      <c r="L34">
        <v>260</v>
      </c>
      <c r="M34">
        <v>248.73991104210955</v>
      </c>
      <c r="N34">
        <v>289.71816514573408</v>
      </c>
      <c r="O34">
        <v>286.06089665433331</v>
      </c>
      <c r="P34">
        <v>267.39790774693483</v>
      </c>
      <c r="Q34">
        <f t="shared" si="14"/>
        <v>272.97922014727794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measured</vt:lpstr>
      <vt:lpstr>cal_light</vt:lpstr>
      <vt:lpstr>Sum</vt:lpstr>
    </vt:vector>
  </TitlesOfParts>
  <Company>Universiteit van Amsterdam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Meijer, Maria</dc:creator>
  <cp:lastModifiedBy>Maria Meijer</cp:lastModifiedBy>
  <dcterms:created xsi:type="dcterms:W3CDTF">2016-11-09T11:42:37Z</dcterms:created>
  <dcterms:modified xsi:type="dcterms:W3CDTF">2016-11-11T07:50:36Z</dcterms:modified>
</cp:coreProperties>
</file>