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Coursera\Intro to Machine Learning\"/>
    </mc:Choice>
  </mc:AlternateContent>
  <bookViews>
    <workbookView xWindow="0" yWindow="0" windowWidth="15750" windowHeight="8145"/>
  </bookViews>
  <sheets>
    <sheet name="Clustering" sheetId="4" r:id="rId1"/>
    <sheet name="Classification" sheetId="3" r:id="rId2"/>
    <sheet name="Regression" sheetId="2" r:id="rId3"/>
    <sheet name="Intro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4" l="1"/>
  <c r="R11" i="4"/>
  <c r="R10" i="4"/>
  <c r="R9" i="4"/>
  <c r="R8" i="4"/>
  <c r="R7" i="4"/>
  <c r="R6" i="4"/>
  <c r="R5" i="4"/>
  <c r="S3" i="4" s="1"/>
  <c r="R4" i="4"/>
  <c r="R3" i="4"/>
  <c r="W12" i="4"/>
  <c r="W11" i="4"/>
  <c r="W10" i="4"/>
  <c r="W9" i="4"/>
  <c r="W8" i="4"/>
  <c r="W7" i="4"/>
  <c r="W6" i="4"/>
  <c r="W5" i="4"/>
  <c r="W4" i="4"/>
  <c r="W3" i="4"/>
  <c r="X3" i="4" s="1"/>
  <c r="T12" i="4"/>
  <c r="T11" i="4"/>
  <c r="T10" i="4"/>
  <c r="T9" i="4"/>
  <c r="T8" i="4"/>
  <c r="T7" i="4"/>
  <c r="T6" i="4"/>
  <c r="T5" i="4"/>
  <c r="T4" i="4"/>
  <c r="T3" i="4"/>
  <c r="U3" i="4" s="1"/>
  <c r="O10" i="4"/>
  <c r="O9" i="4"/>
  <c r="O6" i="4"/>
  <c r="N12" i="4"/>
  <c r="O12" i="4" s="1"/>
  <c r="N11" i="4"/>
  <c r="O11" i="4" s="1"/>
  <c r="N10" i="4"/>
  <c r="N9" i="4"/>
  <c r="N8" i="4"/>
  <c r="O8" i="4" s="1"/>
  <c r="N7" i="4"/>
  <c r="O7" i="4" s="1"/>
  <c r="N6" i="4"/>
  <c r="N5" i="4"/>
  <c r="O5" i="4" s="1"/>
  <c r="N4" i="4"/>
  <c r="O4" i="4" s="1"/>
  <c r="N3" i="4"/>
  <c r="O3" i="4" s="1"/>
  <c r="Z3" i="4" l="1"/>
  <c r="P3" i="4"/>
  <c r="K55" i="3"/>
  <c r="G55" i="3"/>
  <c r="F52" i="3" l="1"/>
  <c r="H50" i="3"/>
  <c r="G50" i="3"/>
  <c r="F50" i="3"/>
  <c r="G40" i="3"/>
  <c r="E40" i="3"/>
  <c r="D40" i="3"/>
  <c r="B39" i="3"/>
  <c r="C17" i="3" l="1"/>
  <c r="D14" i="3"/>
  <c r="G14" i="3" s="1"/>
  <c r="D13" i="3"/>
  <c r="G13" i="3" s="1"/>
  <c r="D12" i="3"/>
  <c r="G12" i="3" s="1"/>
  <c r="D11" i="3"/>
  <c r="G11" i="3" s="1"/>
  <c r="G15" i="3" s="1"/>
  <c r="E12" i="3" l="1"/>
  <c r="C50" i="2"/>
  <c r="C49" i="2"/>
  <c r="D39" i="2" l="1"/>
  <c r="C39" i="2" l="1"/>
  <c r="W35" i="1" l="1"/>
  <c r="W34" i="1"/>
  <c r="W33" i="1"/>
  <c r="W32" i="1"/>
  <c r="R32" i="1"/>
  <c r="R33" i="1"/>
  <c r="R34" i="1"/>
  <c r="R35" i="1"/>
  <c r="Q35" i="1"/>
  <c r="Q34" i="1"/>
  <c r="Q33" i="1"/>
  <c r="Q32" i="1"/>
  <c r="Q29" i="1"/>
  <c r="Q28" i="1"/>
  <c r="Q27" i="1"/>
  <c r="Q26" i="1"/>
</calcChain>
</file>

<file path=xl/sharedStrings.xml><?xml version="1.0" encoding="utf-8"?>
<sst xmlns="http://schemas.openxmlformats.org/spreadsheetml/2006/main" count="353" uniqueCount="177">
  <si>
    <t>Week 2</t>
  </si>
  <si>
    <t>Quiz</t>
  </si>
  <si>
    <t>A</t>
  </si>
  <si>
    <t>B</t>
  </si>
  <si>
    <t>C</t>
  </si>
  <si>
    <t>A &amp; C</t>
  </si>
  <si>
    <t>Assignmen</t>
  </si>
  <si>
    <t>D</t>
  </si>
  <si>
    <t>Week 3</t>
  </si>
  <si>
    <t>A &amp;B</t>
  </si>
  <si>
    <t>Assignment</t>
  </si>
  <si>
    <t>Most = 'Great'; Least = 'Wow'</t>
  </si>
  <si>
    <t>Most positive = 'Love'.  Most negative = terrible</t>
  </si>
  <si>
    <t>selected words model = 0.8431419649291376</t>
  </si>
  <si>
    <t>sentement model = 0.916256305548883</t>
  </si>
  <si>
    <t>majority class = 0.8411233448474381</t>
  </si>
  <si>
    <t>diaper_champ_reviews predicted sentiment = 0.999999937267</t>
  </si>
  <si>
    <t>diaper_champ_reviews selected words = 0.796940851290673</t>
  </si>
  <si>
    <t>Week 4</t>
  </si>
  <si>
    <t>E</t>
  </si>
  <si>
    <t>word count = the, in and; tfidf = furnish, elton, billboard</t>
  </si>
  <si>
    <t>Elton and Victoria = 0.9567006376655429</t>
  </si>
  <si>
    <t>Elton and Paul = 0.8250310029221779</t>
  </si>
  <si>
    <t>Elton and Paul are closest</t>
  </si>
  <si>
    <t>Rod Stuart</t>
  </si>
  <si>
    <t>David Beckham</t>
  </si>
  <si>
    <t>Cliff Richard</t>
  </si>
  <si>
    <t>Mary Fitzgerald (artist)</t>
  </si>
  <si>
    <t>Week 5</t>
  </si>
  <si>
    <t>A &amp; B</t>
  </si>
  <si>
    <t>Kanye = 2522; Foo = 2055; Taylor = 3246; Gaga = 2928</t>
  </si>
  <si>
    <t>Most popular = Kings of Leon; Least popular = William Tabbert</t>
  </si>
  <si>
    <t>Most Recommended song = Undo - Björk</t>
  </si>
  <si>
    <t>Week 6</t>
  </si>
  <si>
    <t>X1</t>
  </si>
  <si>
    <t>X2</t>
  </si>
  <si>
    <t>A &amp;C</t>
  </si>
  <si>
    <t>X3</t>
  </si>
  <si>
    <t>Z1</t>
  </si>
  <si>
    <t>Z2</t>
  </si>
  <si>
    <t>C OR D</t>
  </si>
  <si>
    <t>(-1.5,1,1)</t>
  </si>
  <si>
    <t>(0.5,-1,-1)</t>
  </si>
  <si>
    <t>(1.5,-1,-1)</t>
  </si>
  <si>
    <t>A &amp; B &amp; C</t>
  </si>
  <si>
    <t>Bird</t>
  </si>
  <si>
    <t>cat is closer</t>
  </si>
  <si>
    <t>Week 1</t>
  </si>
  <si>
    <t>Programming</t>
  </si>
  <si>
    <t>square foot model is better</t>
  </si>
  <si>
    <t>C &amp; D</t>
  </si>
  <si>
    <t>mean(bedroom_sq)</t>
  </si>
  <si>
    <t>mean(bed_bath)</t>
  </si>
  <si>
    <t>test_data['log_sqft_living'].mean()</t>
  </si>
  <si>
    <t>test_data['lat_plus_long'].mean()</t>
  </si>
  <si>
    <t>Model 1</t>
  </si>
  <si>
    <t>Sign is positive</t>
  </si>
  <si>
    <t>Model 2</t>
  </si>
  <si>
    <t>Sign is negative</t>
  </si>
  <si>
    <t>Model 3 is best</t>
  </si>
  <si>
    <t>Model 2 is best</t>
  </si>
  <si>
    <t>Programming 1</t>
  </si>
  <si>
    <t>Programming 2</t>
  </si>
  <si>
    <t>RSS Test</t>
  </si>
  <si>
    <t>[ -9.99999688e+04   2.45072603e+02   6.52795277e+01]</t>
  </si>
  <si>
    <t>Model 1 was closer</t>
  </si>
  <si>
    <t>Model 2 has smaller RSS</t>
  </si>
  <si>
    <t>B &amp;D</t>
  </si>
  <si>
    <t>Sign is not the same</t>
  </si>
  <si>
    <t>Between 1.2e+14 and 1.3e+14</t>
  </si>
  <si>
    <t>6 has lowest RSS</t>
  </si>
  <si>
    <t>A &amp; D</t>
  </si>
  <si>
    <t>Smallest = -759.251857376; largest = 1247.59035474</t>
  </si>
  <si>
    <t>Smallest = 1.91040938244; largest = 2.58738875673</t>
  </si>
  <si>
    <t>best L2 = 1.00000000e+03</t>
  </si>
  <si>
    <t>No Regularization steeper</t>
  </si>
  <si>
    <t>high regularization better</t>
  </si>
  <si>
    <t>No Regularization = 263.0; high regularization = 124.6</t>
  </si>
  <si>
    <t>1784273282520000; 2.74067618287e+14; 5.0040480058e+14</t>
  </si>
  <si>
    <t>243.0541689; 91.48927361</t>
  </si>
  <si>
    <t>B &amp; C</t>
  </si>
  <si>
    <t>No features are 0</t>
  </si>
  <si>
    <t>l1_penalty_min = 2.97635144e+09; l1_penalty_max = 3.79269019e+09</t>
  </si>
  <si>
    <t>l1_lowest = 3.44896861e+09</t>
  </si>
  <si>
    <t>bedrooms; bathrooms; sqft_living; sqft_living_sqrt</t>
  </si>
  <si>
    <t>intercept; bathrooms; sqft_living, sqft_living_sqrt; grade; sqft_above</t>
  </si>
  <si>
    <t>bedrooms has zero weight at convergence</t>
  </si>
  <si>
    <t>all features had non-zero weights</t>
  </si>
  <si>
    <t>1e4 performed best</t>
  </si>
  <si>
    <t>constant, sqft_living, waterfront, view</t>
  </si>
  <si>
    <t>D and E</t>
  </si>
  <si>
    <t>constant</t>
  </si>
  <si>
    <t>382 is index of smallest value</t>
  </si>
  <si>
    <t>2818 not in list</t>
  </si>
  <si>
    <t>350032; index = 8</t>
  </si>
  <si>
    <t>index = 8</t>
  </si>
  <si>
    <t>3rd has lowest chance</t>
  </si>
  <si>
    <t>NO</t>
  </si>
  <si>
    <t>SENTIMENT MODEL</t>
  </si>
  <si>
    <t>YES</t>
  </si>
  <si>
    <t>C only</t>
  </si>
  <si>
    <t>D only</t>
  </si>
  <si>
    <t>Quiz 1</t>
  </si>
  <si>
    <t>Assignment 1</t>
  </si>
  <si>
    <t>194 features</t>
  </si>
  <si>
    <t>increases</t>
  </si>
  <si>
    <t>Cheap</t>
  </si>
  <si>
    <t>Need</t>
  </si>
  <si>
    <t>Quiz 2</t>
  </si>
  <si>
    <t>A, D, E</t>
  </si>
  <si>
    <t>A, C, D</t>
  </si>
  <si>
    <t>A, D</t>
  </si>
  <si>
    <t>C, D</t>
  </si>
  <si>
    <t>Assignment 2</t>
  </si>
  <si>
    <t>No</t>
  </si>
  <si>
    <t>Decreases LL</t>
  </si>
  <si>
    <t>L2 = 0</t>
  </si>
  <si>
    <t>L2 = 10</t>
  </si>
  <si>
    <t>Quality</t>
  </si>
  <si>
    <t>Assignmnet 1</t>
  </si>
  <si>
    <t>Loan 4</t>
  </si>
  <si>
    <t>Happens if feature values are same</t>
  </si>
  <si>
    <t>36 month term</t>
  </si>
  <si>
    <t>Grade D</t>
  </si>
  <si>
    <t>Is term 36 months</t>
  </si>
  <si>
    <t>term, grade A, Grade B</t>
  </si>
  <si>
    <t>term, grade D, -1</t>
  </si>
  <si>
    <t>A, B, D</t>
  </si>
  <si>
    <t>Stop Early</t>
  </si>
  <si>
    <t>Model 3</t>
  </si>
  <si>
    <t>Model 8</t>
  </si>
  <si>
    <t>Creat a leaf and return</t>
  </si>
  <si>
    <t>Shorter or the same</t>
  </si>
  <si>
    <t>Model 4</t>
  </si>
  <si>
    <t>Pick Model 5 over model 4</t>
  </si>
  <si>
    <t>6 splits</t>
  </si>
  <si>
    <t>Lower</t>
  </si>
  <si>
    <t>Shorter</t>
  </si>
  <si>
    <t>A and D</t>
  </si>
  <si>
    <t>N</t>
  </si>
  <si>
    <t>A and B</t>
  </si>
  <si>
    <t>Loan 3</t>
  </si>
  <si>
    <t>1618 false pos</t>
  </si>
  <si>
    <t>1463 false neg</t>
  </si>
  <si>
    <t>Top 5 are all A</t>
  </si>
  <si>
    <t>Hundred</t>
  </si>
  <si>
    <t>B and C</t>
  </si>
  <si>
    <t>Neither</t>
  </si>
  <si>
    <t>target_label</t>
  </si>
  <si>
    <t>predicted_label</t>
  </si>
  <si>
    <t>count</t>
  </si>
  <si>
    <t>Pos</t>
  </si>
  <si>
    <t>Neg</t>
  </si>
  <si>
    <t>Total</t>
  </si>
  <si>
    <t>It went down</t>
  </si>
  <si>
    <t>Precision Increases; recall decreases</t>
  </si>
  <si>
    <t>Larger</t>
  </si>
  <si>
    <t>Week 7</t>
  </si>
  <si>
    <t>2 &amp; 4</t>
  </si>
  <si>
    <t>B &amp; E</t>
  </si>
  <si>
    <t>Scalar</t>
  </si>
  <si>
    <t>Fluctuates</t>
  </si>
  <si>
    <t>Increases</t>
  </si>
  <si>
    <t>150 or more</t>
  </si>
  <si>
    <t>1e1</t>
  </si>
  <si>
    <t>1e0</t>
  </si>
  <si>
    <t>Stays the same</t>
  </si>
  <si>
    <t xml:space="preserve">The </t>
  </si>
  <si>
    <t xml:space="preserve">quick </t>
  </si>
  <si>
    <t xml:space="preserve">brown </t>
  </si>
  <si>
    <t>fox</t>
  </si>
  <si>
    <t xml:space="preserve">jumps </t>
  </si>
  <si>
    <t xml:space="preserve">over </t>
  </si>
  <si>
    <t xml:space="preserve">lazy </t>
  </si>
  <si>
    <t>dog</t>
  </si>
  <si>
    <t>outpaces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</si>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</sst>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000000"/>
      <name val="Arial"/>
      <family val="2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rgb="FF000000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/>
    <xf numFmtId="11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0" fillId="0" borderId="0" xfId="0" applyNumberFormat="1"/>
    <xf numFmtId="43" fontId="4" fillId="0" borderId="0" xfId="1" applyFont="1" applyAlignment="1">
      <alignment horizontal="left" vertical="center"/>
    </xf>
    <xf numFmtId="43" fontId="0" fillId="0" borderId="0" xfId="1" applyFont="1"/>
    <xf numFmtId="43" fontId="0" fillId="0" borderId="0" xfId="0" applyNumberFormat="1"/>
    <xf numFmtId="0" fontId="6" fillId="0" borderId="0" xfId="0" applyFont="1" applyAlignment="1">
      <alignment horizontal="left" vertical="center"/>
    </xf>
    <xf numFmtId="11" fontId="4" fillId="0" borderId="0" xfId="0" applyNumberFormat="1" applyFont="1" applyAlignment="1">
      <alignment horizontal="left" vertical="center" wrapText="1"/>
    </xf>
    <xf numFmtId="11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0" fontId="0" fillId="0" borderId="0" xfId="0" applyFill="1"/>
    <xf numFmtId="166" fontId="0" fillId="2" borderId="0" xfId="0" applyNumberFormat="1" applyFill="1"/>
    <xf numFmtId="0" fontId="4" fillId="2" borderId="0" xfId="0" applyFont="1" applyFill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167" fontId="0" fillId="0" borderId="0" xfId="0" applyNumberFormat="1"/>
    <xf numFmtId="0" fontId="7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1" fontId="0" fillId="0" borderId="0" xfId="0" applyNumberFormat="1"/>
    <xf numFmtId="11" fontId="0" fillId="0" borderId="0" xfId="0" quotePrefix="1" applyNumberFormat="1"/>
    <xf numFmtId="0" fontId="0" fillId="0" borderId="0" xfId="0" quotePrefix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G2" sqref="G2"/>
    </sheetView>
  </sheetViews>
  <sheetFormatPr defaultRowHeight="15" x14ac:dyDescent="0.25"/>
  <sheetData>
    <row r="1" spans="1:26" x14ac:dyDescent="0.25">
      <c r="A1" s="2" t="s">
        <v>47</v>
      </c>
    </row>
    <row r="2" spans="1:26" x14ac:dyDescent="0.25">
      <c r="A2" t="s">
        <v>1</v>
      </c>
      <c r="B2" t="s">
        <v>19</v>
      </c>
      <c r="C2">
        <v>3.6059999999999999</v>
      </c>
      <c r="D2">
        <v>0.435</v>
      </c>
      <c r="E2" t="b">
        <v>1</v>
      </c>
      <c r="F2" t="s">
        <v>4</v>
      </c>
      <c r="G2" t="s">
        <v>4</v>
      </c>
    </row>
    <row r="3" spans="1:26" x14ac:dyDescent="0.25">
      <c r="J3" s="29" t="s">
        <v>167</v>
      </c>
      <c r="K3">
        <v>2</v>
      </c>
      <c r="L3">
        <v>0</v>
      </c>
      <c r="N3">
        <f>K3-L3</f>
        <v>2</v>
      </c>
      <c r="O3">
        <f>N3^2</f>
        <v>4</v>
      </c>
      <c r="P3">
        <f>SQRT(SUM(O3:O12))</f>
        <v>3.6055512754639891</v>
      </c>
      <c r="R3">
        <f>K3*L3</f>
        <v>0</v>
      </c>
      <c r="S3">
        <f>SUM(R3:R12)</f>
        <v>5</v>
      </c>
      <c r="T3">
        <f>K3^2</f>
        <v>4</v>
      </c>
      <c r="U3">
        <f>SQRT(SUM(T3:T12))</f>
        <v>3.3166247903553998</v>
      </c>
      <c r="W3">
        <f>L3^2</f>
        <v>0</v>
      </c>
      <c r="X3">
        <f>SQRT(SUM(W3:W12))</f>
        <v>3.4641016151377544</v>
      </c>
      <c r="Z3">
        <f>S3/(U3*X3)</f>
        <v>0.4351941398892446</v>
      </c>
    </row>
    <row r="4" spans="1:26" x14ac:dyDescent="0.25">
      <c r="J4" t="s">
        <v>168</v>
      </c>
      <c r="K4">
        <v>1</v>
      </c>
      <c r="L4">
        <v>2</v>
      </c>
      <c r="N4">
        <f t="shared" ref="N4:N12" si="0">K4-L4</f>
        <v>-1</v>
      </c>
      <c r="O4">
        <f t="shared" ref="O4:O12" si="1">N4^2</f>
        <v>1</v>
      </c>
      <c r="R4">
        <f t="shared" ref="R4:R12" si="2">K4*L4</f>
        <v>2</v>
      </c>
      <c r="T4">
        <f t="shared" ref="T4:T12" si="3">K4^2</f>
        <v>1</v>
      </c>
      <c r="W4">
        <f t="shared" ref="W4:W12" si="4">L4^2</f>
        <v>4</v>
      </c>
    </row>
    <row r="5" spans="1:26" x14ac:dyDescent="0.25">
      <c r="J5" t="s">
        <v>169</v>
      </c>
      <c r="K5">
        <v>1</v>
      </c>
      <c r="L5">
        <v>1</v>
      </c>
      <c r="N5">
        <f t="shared" si="0"/>
        <v>0</v>
      </c>
      <c r="O5">
        <f t="shared" si="1"/>
        <v>0</v>
      </c>
      <c r="R5">
        <f t="shared" si="2"/>
        <v>1</v>
      </c>
      <c r="T5">
        <f t="shared" si="3"/>
        <v>1</v>
      </c>
      <c r="W5">
        <f t="shared" si="4"/>
        <v>1</v>
      </c>
    </row>
    <row r="6" spans="1:26" x14ac:dyDescent="0.25">
      <c r="J6" t="s">
        <v>170</v>
      </c>
      <c r="K6">
        <v>1</v>
      </c>
      <c r="L6">
        <v>1</v>
      </c>
      <c r="N6">
        <f t="shared" si="0"/>
        <v>0</v>
      </c>
      <c r="O6">
        <f t="shared" si="1"/>
        <v>0</v>
      </c>
      <c r="R6">
        <f t="shared" si="2"/>
        <v>1</v>
      </c>
      <c r="T6">
        <f t="shared" si="3"/>
        <v>1</v>
      </c>
      <c r="W6">
        <f t="shared" si="4"/>
        <v>1</v>
      </c>
    </row>
    <row r="7" spans="1:26" x14ac:dyDescent="0.25">
      <c r="J7" t="s">
        <v>171</v>
      </c>
      <c r="K7">
        <v>1</v>
      </c>
      <c r="L7">
        <v>0</v>
      </c>
      <c r="N7">
        <f t="shared" si="0"/>
        <v>1</v>
      </c>
      <c r="O7">
        <f t="shared" si="1"/>
        <v>1</v>
      </c>
      <c r="R7">
        <f t="shared" si="2"/>
        <v>0</v>
      </c>
      <c r="T7">
        <f t="shared" si="3"/>
        <v>1</v>
      </c>
      <c r="W7">
        <f t="shared" si="4"/>
        <v>0</v>
      </c>
    </row>
    <row r="8" spans="1:26" x14ac:dyDescent="0.25">
      <c r="J8" t="s">
        <v>172</v>
      </c>
      <c r="K8">
        <v>1</v>
      </c>
      <c r="L8">
        <v>0</v>
      </c>
      <c r="N8">
        <f t="shared" si="0"/>
        <v>1</v>
      </c>
      <c r="O8">
        <f t="shared" si="1"/>
        <v>1</v>
      </c>
      <c r="R8">
        <f t="shared" si="2"/>
        <v>0</v>
      </c>
      <c r="T8">
        <f t="shared" si="3"/>
        <v>1</v>
      </c>
      <c r="W8">
        <f t="shared" si="4"/>
        <v>0</v>
      </c>
    </row>
    <row r="9" spans="1:26" x14ac:dyDescent="0.25">
      <c r="J9" t="s">
        <v>173</v>
      </c>
      <c r="K9">
        <v>1</v>
      </c>
      <c r="L9">
        <v>0</v>
      </c>
      <c r="N9">
        <f t="shared" si="0"/>
        <v>1</v>
      </c>
      <c r="O9">
        <f t="shared" si="1"/>
        <v>1</v>
      </c>
      <c r="R9">
        <f t="shared" si="2"/>
        <v>0</v>
      </c>
      <c r="T9">
        <f t="shared" si="3"/>
        <v>1</v>
      </c>
      <c r="W9">
        <f t="shared" si="4"/>
        <v>0</v>
      </c>
    </row>
    <row r="10" spans="1:26" x14ac:dyDescent="0.25">
      <c r="J10" t="s">
        <v>174</v>
      </c>
      <c r="K10">
        <v>1</v>
      </c>
      <c r="L10">
        <v>1</v>
      </c>
      <c r="N10">
        <f t="shared" si="0"/>
        <v>0</v>
      </c>
      <c r="O10">
        <f t="shared" si="1"/>
        <v>0</v>
      </c>
      <c r="R10">
        <f t="shared" si="2"/>
        <v>1</v>
      </c>
      <c r="T10">
        <f t="shared" si="3"/>
        <v>1</v>
      </c>
      <c r="W10">
        <f t="shared" si="4"/>
        <v>1</v>
      </c>
    </row>
    <row r="11" spans="1:26" x14ac:dyDescent="0.25">
      <c r="J11" t="s">
        <v>175</v>
      </c>
      <c r="K11">
        <v>0</v>
      </c>
      <c r="L11">
        <v>1</v>
      </c>
      <c r="N11">
        <f t="shared" si="0"/>
        <v>-1</v>
      </c>
      <c r="O11">
        <f t="shared" si="1"/>
        <v>1</v>
      </c>
      <c r="R11">
        <f t="shared" si="2"/>
        <v>0</v>
      </c>
      <c r="T11">
        <f t="shared" si="3"/>
        <v>0</v>
      </c>
      <c r="W11">
        <f t="shared" si="4"/>
        <v>1</v>
      </c>
    </row>
    <row r="12" spans="1:26" x14ac:dyDescent="0.25">
      <c r="J12" t="s">
        <v>176</v>
      </c>
      <c r="K12">
        <v>0</v>
      </c>
      <c r="L12">
        <v>2</v>
      </c>
      <c r="N12">
        <f t="shared" si="0"/>
        <v>-2</v>
      </c>
      <c r="O12">
        <f t="shared" si="1"/>
        <v>4</v>
      </c>
      <c r="R12">
        <f t="shared" si="2"/>
        <v>0</v>
      </c>
      <c r="T12">
        <f t="shared" si="3"/>
        <v>0</v>
      </c>
      <c r="W12">
        <f t="shared" si="4"/>
        <v>4</v>
      </c>
    </row>
    <row r="14" spans="1:26" x14ac:dyDescent="0.25">
      <c r="F14" s="2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7" workbookViewId="0">
      <selection activeCell="A40" sqref="A40"/>
    </sheetView>
  </sheetViews>
  <sheetFormatPr defaultRowHeight="15" x14ac:dyDescent="0.25"/>
  <cols>
    <col min="3" max="3" width="20.5703125" bestFit="1" customWidth="1"/>
    <col min="4" max="4" width="14.140625" bestFit="1" customWidth="1"/>
    <col min="6" max="6" width="14.28515625" bestFit="1" customWidth="1"/>
    <col min="10" max="10" width="12.85546875" bestFit="1" customWidth="1"/>
  </cols>
  <sheetData>
    <row r="1" spans="1:13" x14ac:dyDescent="0.25">
      <c r="A1" s="2" t="s">
        <v>47</v>
      </c>
    </row>
    <row r="3" spans="1:13" x14ac:dyDescent="0.25">
      <c r="A3" t="s">
        <v>1</v>
      </c>
      <c r="B3" t="b">
        <v>1</v>
      </c>
      <c r="C3" t="b">
        <v>1</v>
      </c>
      <c r="D3" t="s">
        <v>2</v>
      </c>
      <c r="E3" t="s">
        <v>3</v>
      </c>
      <c r="F3">
        <v>10</v>
      </c>
    </row>
    <row r="4" spans="1:13" x14ac:dyDescent="0.25">
      <c r="A4" t="s">
        <v>10</v>
      </c>
      <c r="B4">
        <v>68419</v>
      </c>
      <c r="C4" t="s">
        <v>96</v>
      </c>
      <c r="D4" t="s">
        <v>100</v>
      </c>
      <c r="E4" s="1" t="s">
        <v>101</v>
      </c>
      <c r="F4">
        <v>0.91</v>
      </c>
      <c r="G4" t="s">
        <v>97</v>
      </c>
      <c r="H4">
        <v>10</v>
      </c>
      <c r="I4" t="b">
        <v>1</v>
      </c>
      <c r="J4" t="s">
        <v>98</v>
      </c>
      <c r="K4" t="s">
        <v>98</v>
      </c>
      <c r="L4" s="18">
        <v>0.84</v>
      </c>
      <c r="M4" t="s">
        <v>99</v>
      </c>
    </row>
    <row r="6" spans="1:13" x14ac:dyDescent="0.25">
      <c r="A6" s="2" t="s">
        <v>0</v>
      </c>
    </row>
    <row r="7" spans="1:13" x14ac:dyDescent="0.25">
      <c r="A7" t="s">
        <v>102</v>
      </c>
      <c r="B7" t="b">
        <v>0</v>
      </c>
      <c r="C7" t="b">
        <v>1</v>
      </c>
      <c r="D7" t="b">
        <v>0</v>
      </c>
      <c r="E7">
        <v>0.23</v>
      </c>
      <c r="F7">
        <v>0.36</v>
      </c>
      <c r="G7" t="s">
        <v>5</v>
      </c>
    </row>
    <row r="8" spans="1:13" x14ac:dyDescent="0.25">
      <c r="A8" t="s">
        <v>103</v>
      </c>
      <c r="B8">
        <v>2955</v>
      </c>
      <c r="C8" t="s">
        <v>104</v>
      </c>
      <c r="D8" t="s">
        <v>3</v>
      </c>
      <c r="E8" t="s">
        <v>105</v>
      </c>
      <c r="F8">
        <v>25126</v>
      </c>
      <c r="G8">
        <v>0.75</v>
      </c>
      <c r="H8" t="s">
        <v>106</v>
      </c>
      <c r="I8" t="s">
        <v>107</v>
      </c>
    </row>
    <row r="11" spans="1:13" x14ac:dyDescent="0.25">
      <c r="A11">
        <v>2.5</v>
      </c>
      <c r="B11">
        <v>1</v>
      </c>
      <c r="D11">
        <f>1/(1+EXP(-A11))</f>
        <v>0.92414181997875655</v>
      </c>
      <c r="G11">
        <f>A11*(1-D11)</f>
        <v>0.18964545005310862</v>
      </c>
    </row>
    <row r="12" spans="1:13" x14ac:dyDescent="0.25">
      <c r="A12">
        <v>0.3</v>
      </c>
      <c r="B12">
        <v>-1</v>
      </c>
      <c r="D12">
        <f t="shared" ref="D12:D14" si="0">1/(1+EXP(-A12))</f>
        <v>0.57444251681165903</v>
      </c>
      <c r="E12">
        <f>1-D12</f>
        <v>0.42555748318834097</v>
      </c>
      <c r="G12">
        <f>A12*(0-D12)</f>
        <v>-0.17233275504349771</v>
      </c>
    </row>
    <row r="13" spans="1:13" x14ac:dyDescent="0.25">
      <c r="A13">
        <v>2.8</v>
      </c>
      <c r="B13">
        <v>1</v>
      </c>
      <c r="D13">
        <f t="shared" si="0"/>
        <v>0.94267582410113127</v>
      </c>
      <c r="G13">
        <f>A13*(1-D13)</f>
        <v>0.16050769251683245</v>
      </c>
    </row>
    <row r="14" spans="1:13" x14ac:dyDescent="0.25">
      <c r="A14">
        <v>0.5</v>
      </c>
      <c r="B14">
        <v>1</v>
      </c>
      <c r="D14">
        <f t="shared" si="0"/>
        <v>0.62245933120185459</v>
      </c>
      <c r="G14">
        <f>A14*(1-D14)</f>
        <v>0.1887703343990727</v>
      </c>
    </row>
    <row r="15" spans="1:13" x14ac:dyDescent="0.25">
      <c r="G15" s="2">
        <f>SUM(G11:G14)</f>
        <v>0.36659072192551606</v>
      </c>
    </row>
    <row r="17" spans="1:15" x14ac:dyDescent="0.25">
      <c r="A17" t="s">
        <v>108</v>
      </c>
      <c r="B17" t="s">
        <v>2</v>
      </c>
      <c r="C17" s="1">
        <f>(23100-1900)/23100</f>
        <v>0.91774891774891776</v>
      </c>
      <c r="D17" t="s">
        <v>2</v>
      </c>
      <c r="E17" t="s">
        <v>4</v>
      </c>
      <c r="F17" t="s">
        <v>109</v>
      </c>
      <c r="G17" s="19" t="s">
        <v>112</v>
      </c>
      <c r="H17" s="19" t="s">
        <v>111</v>
      </c>
      <c r="I17" t="s">
        <v>110</v>
      </c>
    </row>
    <row r="18" spans="1:15" x14ac:dyDescent="0.25">
      <c r="A18" t="s">
        <v>113</v>
      </c>
      <c r="B18" t="s">
        <v>114</v>
      </c>
      <c r="C18" t="s">
        <v>115</v>
      </c>
      <c r="D18" t="s">
        <v>118</v>
      </c>
      <c r="E18" t="b">
        <v>1</v>
      </c>
      <c r="F18" t="b">
        <v>0</v>
      </c>
      <c r="G18" t="s">
        <v>116</v>
      </c>
      <c r="H18" t="s">
        <v>117</v>
      </c>
      <c r="I18" t="s">
        <v>114</v>
      </c>
    </row>
    <row r="21" spans="1:15" x14ac:dyDescent="0.25">
      <c r="A21" s="2" t="s">
        <v>8</v>
      </c>
    </row>
    <row r="22" spans="1:15" x14ac:dyDescent="0.25">
      <c r="A22" t="s">
        <v>1</v>
      </c>
      <c r="B22" t="s">
        <v>4</v>
      </c>
      <c r="C22">
        <v>3</v>
      </c>
      <c r="D22" s="1">
        <v>0.25</v>
      </c>
      <c r="E22">
        <v>2</v>
      </c>
      <c r="F22" s="1">
        <v>0.5</v>
      </c>
      <c r="G22" s="19" t="s">
        <v>3</v>
      </c>
      <c r="H22" s="19" t="s">
        <v>2</v>
      </c>
      <c r="I22" s="19" t="s">
        <v>4</v>
      </c>
      <c r="J22" s="19" t="s">
        <v>4</v>
      </c>
      <c r="K22" s="19" t="s">
        <v>2</v>
      </c>
      <c r="L22" s="19" t="s">
        <v>2</v>
      </c>
    </row>
    <row r="23" spans="1:15" x14ac:dyDescent="0.25">
      <c r="A23" t="s">
        <v>119</v>
      </c>
      <c r="B23" s="18">
        <v>0.5</v>
      </c>
      <c r="C23" t="s">
        <v>120</v>
      </c>
      <c r="D23" t="s">
        <v>121</v>
      </c>
      <c r="E23" s="1">
        <v>-1</v>
      </c>
      <c r="F23" s="20">
        <v>0.64</v>
      </c>
      <c r="G23" t="s">
        <v>4</v>
      </c>
      <c r="H23">
        <v>3372</v>
      </c>
      <c r="I23">
        <v>3372</v>
      </c>
      <c r="J23" s="21">
        <v>138340000</v>
      </c>
    </row>
    <row r="24" spans="1:15" x14ac:dyDescent="0.25">
      <c r="A24" t="s">
        <v>113</v>
      </c>
      <c r="B24" t="s">
        <v>122</v>
      </c>
      <c r="C24" t="s">
        <v>123</v>
      </c>
      <c r="D24" t="s">
        <v>123</v>
      </c>
      <c r="E24">
        <v>0.38</v>
      </c>
      <c r="F24" t="s">
        <v>124</v>
      </c>
      <c r="G24" t="s">
        <v>125</v>
      </c>
      <c r="H24" t="s">
        <v>126</v>
      </c>
    </row>
    <row r="26" spans="1:15" x14ac:dyDescent="0.25">
      <c r="A26" s="2" t="s">
        <v>18</v>
      </c>
    </row>
    <row r="27" spans="1:15" x14ac:dyDescent="0.25">
      <c r="A27" t="s">
        <v>1</v>
      </c>
      <c r="B27" t="b">
        <v>0</v>
      </c>
      <c r="C27" t="b">
        <v>1</v>
      </c>
      <c r="D27" t="b">
        <v>0</v>
      </c>
      <c r="E27" t="s">
        <v>3</v>
      </c>
      <c r="F27" t="s">
        <v>2</v>
      </c>
      <c r="G27" t="s">
        <v>4</v>
      </c>
      <c r="H27" t="s">
        <v>127</v>
      </c>
      <c r="I27">
        <v>0.25</v>
      </c>
      <c r="J27" s="1">
        <v>0.75</v>
      </c>
      <c r="K27" s="1">
        <v>0.5</v>
      </c>
      <c r="L27" t="s">
        <v>128</v>
      </c>
    </row>
    <row r="28" spans="1:15" x14ac:dyDescent="0.25">
      <c r="A28" t="s">
        <v>10</v>
      </c>
      <c r="B28" t="s">
        <v>131</v>
      </c>
      <c r="C28" t="s">
        <v>131</v>
      </c>
      <c r="D28" s="1" t="s">
        <v>137</v>
      </c>
      <c r="E28" t="s">
        <v>132</v>
      </c>
      <c r="F28" s="19" t="s">
        <v>135</v>
      </c>
      <c r="G28" s="19" t="s">
        <v>136</v>
      </c>
      <c r="H28" t="s">
        <v>129</v>
      </c>
      <c r="I28" t="s">
        <v>99</v>
      </c>
      <c r="J28" t="s">
        <v>129</v>
      </c>
      <c r="K28" t="s">
        <v>97</v>
      </c>
      <c r="L28" t="s">
        <v>97</v>
      </c>
      <c r="M28" t="s">
        <v>133</v>
      </c>
      <c r="N28" t="s">
        <v>134</v>
      </c>
      <c r="O28" t="s">
        <v>130</v>
      </c>
    </row>
    <row r="29" spans="1:15" x14ac:dyDescent="0.25">
      <c r="A29" t="s">
        <v>1</v>
      </c>
      <c r="B29" t="b">
        <v>0</v>
      </c>
      <c r="C29" t="s">
        <v>138</v>
      </c>
      <c r="D29" t="b">
        <v>0</v>
      </c>
      <c r="E29" t="s">
        <v>139</v>
      </c>
      <c r="F29" s="19" t="s">
        <v>7</v>
      </c>
      <c r="G29" s="19" t="s">
        <v>140</v>
      </c>
      <c r="H29" s="19" t="s">
        <v>2</v>
      </c>
    </row>
    <row r="32" spans="1:15" x14ac:dyDescent="0.25">
      <c r="A32" s="2" t="s">
        <v>28</v>
      </c>
    </row>
    <row r="33" spans="1:14" x14ac:dyDescent="0.25">
      <c r="A33" t="s">
        <v>10</v>
      </c>
      <c r="B33" s="18">
        <v>0.75</v>
      </c>
      <c r="C33" t="s">
        <v>141</v>
      </c>
      <c r="D33" t="s">
        <v>142</v>
      </c>
      <c r="E33" t="s">
        <v>143</v>
      </c>
      <c r="F33" s="22">
        <v>46990000</v>
      </c>
      <c r="G33" t="s">
        <v>144</v>
      </c>
      <c r="H33" t="s">
        <v>145</v>
      </c>
      <c r="I33" t="b">
        <v>0</v>
      </c>
      <c r="J33" t="b">
        <v>1</v>
      </c>
      <c r="K33" t="b">
        <v>0</v>
      </c>
    </row>
    <row r="34" spans="1:14" x14ac:dyDescent="0.25">
      <c r="A34" t="s">
        <v>1</v>
      </c>
      <c r="B34" t="s">
        <v>7</v>
      </c>
      <c r="C34">
        <v>-1</v>
      </c>
      <c r="D34" s="19" t="b">
        <v>0</v>
      </c>
      <c r="E34" t="b">
        <v>1</v>
      </c>
      <c r="F34" t="s">
        <v>3</v>
      </c>
      <c r="G34" t="s">
        <v>19</v>
      </c>
      <c r="H34" s="1">
        <v>0</v>
      </c>
      <c r="I34" t="s">
        <v>2</v>
      </c>
      <c r="J34" t="s">
        <v>146</v>
      </c>
      <c r="K34" t="s">
        <v>2</v>
      </c>
      <c r="L34" t="s">
        <v>2</v>
      </c>
    </row>
    <row r="35" spans="1:14" x14ac:dyDescent="0.25">
      <c r="A35" t="s">
        <v>10</v>
      </c>
      <c r="B35" t="s">
        <v>4</v>
      </c>
      <c r="C35" t="b">
        <v>1</v>
      </c>
      <c r="D35" t="s">
        <v>147</v>
      </c>
      <c r="E35">
        <v>2</v>
      </c>
      <c r="F35" t="s">
        <v>114</v>
      </c>
    </row>
    <row r="38" spans="1:14" x14ac:dyDescent="0.25">
      <c r="A38" s="2" t="s">
        <v>33</v>
      </c>
    </row>
    <row r="39" spans="1:14" x14ac:dyDescent="0.25">
      <c r="A39" t="s">
        <v>1</v>
      </c>
      <c r="B39">
        <f>5600/(5600+40)</f>
        <v>0.99290780141843971</v>
      </c>
      <c r="C39" t="b">
        <v>1</v>
      </c>
      <c r="D39" t="b">
        <v>1</v>
      </c>
      <c r="E39" t="s">
        <v>4</v>
      </c>
      <c r="F39" s="19" t="s">
        <v>2</v>
      </c>
      <c r="G39" t="s">
        <v>2</v>
      </c>
      <c r="H39" s="19" t="s">
        <v>3</v>
      </c>
      <c r="I39" t="s">
        <v>4</v>
      </c>
      <c r="J39" s="19">
        <v>2.2000000000000002</v>
      </c>
    </row>
    <row r="40" spans="1:14" x14ac:dyDescent="0.25">
      <c r="A40" t="s">
        <v>10</v>
      </c>
      <c r="B40" t="s">
        <v>99</v>
      </c>
      <c r="C40" s="4">
        <v>1443</v>
      </c>
      <c r="D40">
        <f>100*1443 + 1*1406</f>
        <v>145706</v>
      </c>
      <c r="E40">
        <f>1443/(1443+26689)</f>
        <v>5.129390018484288E-2</v>
      </c>
      <c r="F40" t="s">
        <v>4</v>
      </c>
      <c r="G40">
        <f>26689/(26689+1443)</f>
        <v>0.94870609981515708</v>
      </c>
      <c r="H40" s="1">
        <v>0.84</v>
      </c>
      <c r="I40" t="s">
        <v>154</v>
      </c>
      <c r="J40" t="s">
        <v>155</v>
      </c>
      <c r="K40">
        <v>0.82799999999999996</v>
      </c>
      <c r="L40" s="4">
        <v>5826</v>
      </c>
      <c r="M40">
        <v>0.85199999999999998</v>
      </c>
      <c r="N40" t="s">
        <v>156</v>
      </c>
    </row>
    <row r="42" spans="1:14" ht="15.75" thickBot="1" x14ac:dyDescent="0.3"/>
    <row r="43" spans="1:14" ht="45.75" thickBot="1" x14ac:dyDescent="0.3">
      <c r="F43" s="24" t="s">
        <v>148</v>
      </c>
      <c r="G43" s="24" t="s">
        <v>149</v>
      </c>
      <c r="H43" s="24" t="s">
        <v>150</v>
      </c>
    </row>
    <row r="44" spans="1:14" ht="15.75" thickBot="1" x14ac:dyDescent="0.3">
      <c r="F44" s="25">
        <v>-1</v>
      </c>
      <c r="G44" s="25">
        <v>-1</v>
      </c>
      <c r="H44" s="25">
        <v>3798</v>
      </c>
      <c r="I44" s="23"/>
    </row>
    <row r="45" spans="1:14" ht="15.75" thickBot="1" x14ac:dyDescent="0.3">
      <c r="F45" s="25">
        <v>-1</v>
      </c>
      <c r="G45" s="25">
        <v>1</v>
      </c>
      <c r="H45" s="25">
        <v>1443</v>
      </c>
    </row>
    <row r="46" spans="1:14" ht="15.75" thickBot="1" x14ac:dyDescent="0.3">
      <c r="F46" s="25">
        <v>1</v>
      </c>
      <c r="G46" s="25">
        <v>-1</v>
      </c>
      <c r="H46" s="25">
        <v>1406</v>
      </c>
    </row>
    <row r="47" spans="1:14" ht="15.75" thickBot="1" x14ac:dyDescent="0.3">
      <c r="F47" s="25">
        <v>1</v>
      </c>
      <c r="G47" s="25">
        <v>1</v>
      </c>
      <c r="H47" s="25">
        <v>26689</v>
      </c>
    </row>
    <row r="49" spans="1:13" x14ac:dyDescent="0.25">
      <c r="F49" t="s">
        <v>151</v>
      </c>
      <c r="G49" t="s">
        <v>152</v>
      </c>
      <c r="H49" t="s">
        <v>153</v>
      </c>
    </row>
    <row r="50" spans="1:13" x14ac:dyDescent="0.25">
      <c r="F50" s="26">
        <f>26689+1406</f>
        <v>28095</v>
      </c>
      <c r="G50">
        <f>1443+3798</f>
        <v>5241</v>
      </c>
      <c r="H50" s="26">
        <f>SUM(F50:G50)</f>
        <v>33336</v>
      </c>
    </row>
    <row r="52" spans="1:13" x14ac:dyDescent="0.25">
      <c r="F52">
        <f>F50/H50</f>
        <v>0.84278257739380846</v>
      </c>
    </row>
    <row r="54" spans="1:13" x14ac:dyDescent="0.25">
      <c r="A54" s="2" t="s">
        <v>157</v>
      </c>
    </row>
    <row r="55" spans="1:13" x14ac:dyDescent="0.25">
      <c r="A55" t="s">
        <v>1</v>
      </c>
      <c r="B55" t="b">
        <v>1</v>
      </c>
      <c r="C55" t="b">
        <v>1</v>
      </c>
      <c r="D55" t="b">
        <v>0</v>
      </c>
      <c r="E55" t="s">
        <v>3</v>
      </c>
      <c r="F55" t="s">
        <v>3</v>
      </c>
      <c r="G55">
        <f>1000*180</f>
        <v>180000</v>
      </c>
      <c r="H55" t="s">
        <v>158</v>
      </c>
      <c r="I55" t="s">
        <v>2</v>
      </c>
      <c r="J55" t="s">
        <v>159</v>
      </c>
      <c r="K55">
        <f>154*10</f>
        <v>1540</v>
      </c>
    </row>
    <row r="56" spans="1:13" x14ac:dyDescent="0.25">
      <c r="A56" t="s">
        <v>10</v>
      </c>
      <c r="B56" t="s">
        <v>166</v>
      </c>
      <c r="C56" t="s">
        <v>3</v>
      </c>
      <c r="D56" t="s">
        <v>160</v>
      </c>
      <c r="E56" t="s">
        <v>160</v>
      </c>
      <c r="F56">
        <v>47780</v>
      </c>
      <c r="G56">
        <v>47780</v>
      </c>
      <c r="H56" t="s">
        <v>161</v>
      </c>
      <c r="I56" t="s">
        <v>162</v>
      </c>
      <c r="J56">
        <v>1000</v>
      </c>
      <c r="K56" t="s">
        <v>163</v>
      </c>
      <c r="L56" s="27" t="s">
        <v>164</v>
      </c>
      <c r="M56" s="28" t="s">
        <v>165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A54" sqref="A54"/>
    </sheetView>
  </sheetViews>
  <sheetFormatPr defaultRowHeight="15" x14ac:dyDescent="0.25"/>
  <cols>
    <col min="1" max="1" width="12.85546875" bestFit="1" customWidth="1"/>
    <col min="2" max="2" width="22.28515625" customWidth="1"/>
    <col min="3" max="3" width="15.5703125" bestFit="1" customWidth="1"/>
    <col min="4" max="4" width="24.85546875" bestFit="1" customWidth="1"/>
    <col min="5" max="5" width="15.5703125" bestFit="1" customWidth="1"/>
    <col min="6" max="6" width="16.85546875" bestFit="1" customWidth="1"/>
    <col min="7" max="7" width="11" bestFit="1" customWidth="1"/>
    <col min="8" max="8" width="12" bestFit="1" customWidth="1"/>
    <col min="11" max="11" width="15.28515625" bestFit="1" customWidth="1"/>
  </cols>
  <sheetData>
    <row r="1" spans="1:10" x14ac:dyDescent="0.25">
      <c r="A1" s="2" t="s">
        <v>47</v>
      </c>
    </row>
    <row r="2" spans="1:10" x14ac:dyDescent="0.25">
      <c r="A2" t="s">
        <v>1</v>
      </c>
      <c r="B2" t="s">
        <v>3</v>
      </c>
      <c r="C2" t="s">
        <v>3</v>
      </c>
      <c r="D2" t="s">
        <v>3</v>
      </c>
      <c r="E2" s="6">
        <v>52</v>
      </c>
      <c r="F2">
        <v>-44850</v>
      </c>
      <c r="G2">
        <v>3022</v>
      </c>
    </row>
    <row r="3" spans="1:10" x14ac:dyDescent="0.25">
      <c r="A3" t="s">
        <v>48</v>
      </c>
      <c r="B3">
        <v>700074.85</v>
      </c>
      <c r="C3" s="8">
        <v>1201918356320000</v>
      </c>
      <c r="D3" s="5">
        <v>3004</v>
      </c>
      <c r="E3" t="s">
        <v>49</v>
      </c>
    </row>
    <row r="5" spans="1:10" x14ac:dyDescent="0.25">
      <c r="A5" s="2" t="s">
        <v>0</v>
      </c>
    </row>
    <row r="6" spans="1:10" x14ac:dyDescent="0.25">
      <c r="A6" t="s">
        <v>1</v>
      </c>
      <c r="B6" t="s">
        <v>7</v>
      </c>
      <c r="C6" t="s">
        <v>3</v>
      </c>
      <c r="D6" t="s">
        <v>4</v>
      </c>
      <c r="E6" t="s">
        <v>4</v>
      </c>
      <c r="F6" t="s">
        <v>3</v>
      </c>
      <c r="G6" t="s">
        <v>3</v>
      </c>
      <c r="H6" t="s">
        <v>50</v>
      </c>
      <c r="I6">
        <v>5000</v>
      </c>
      <c r="J6" s="1" t="s">
        <v>7</v>
      </c>
    </row>
    <row r="7" spans="1:10" x14ac:dyDescent="0.25">
      <c r="A7" t="s">
        <v>61</v>
      </c>
      <c r="B7" t="s">
        <v>51</v>
      </c>
      <c r="C7">
        <v>12.446677701584299</v>
      </c>
    </row>
    <row r="8" spans="1:10" x14ac:dyDescent="0.25">
      <c r="B8" t="s">
        <v>52</v>
      </c>
      <c r="C8" s="5">
        <v>7.5039016315913898</v>
      </c>
    </row>
    <row r="9" spans="1:10" x14ac:dyDescent="0.25">
      <c r="B9" t="s">
        <v>53</v>
      </c>
      <c r="C9" s="5">
        <v>7.5502746796459297</v>
      </c>
    </row>
    <row r="10" spans="1:10" x14ac:dyDescent="0.25">
      <c r="B10" t="s">
        <v>54</v>
      </c>
      <c r="C10" s="5">
        <v>-74.653334972172999</v>
      </c>
    </row>
    <row r="12" spans="1:10" x14ac:dyDescent="0.25">
      <c r="B12" t="s">
        <v>55</v>
      </c>
      <c r="C12" t="s">
        <v>56</v>
      </c>
    </row>
    <row r="13" spans="1:10" x14ac:dyDescent="0.25">
      <c r="B13" t="s">
        <v>57</v>
      </c>
      <c r="C13" t="s">
        <v>58</v>
      </c>
    </row>
    <row r="15" spans="1:10" x14ac:dyDescent="0.25">
      <c r="B15" t="s">
        <v>59</v>
      </c>
    </row>
    <row r="16" spans="1:10" x14ac:dyDescent="0.25">
      <c r="B16" t="s">
        <v>60</v>
      </c>
    </row>
    <row r="18" spans="1:14" x14ac:dyDescent="0.25">
      <c r="A18" t="s">
        <v>62</v>
      </c>
      <c r="B18" s="5">
        <v>281.91211912</v>
      </c>
      <c r="H18" s="2"/>
    </row>
    <row r="19" spans="1:14" x14ac:dyDescent="0.25">
      <c r="B19" s="5">
        <v>356134.44317099999</v>
      </c>
      <c r="H19" s="7"/>
    </row>
    <row r="20" spans="1:14" x14ac:dyDescent="0.25">
      <c r="B20" s="5" t="s">
        <v>64</v>
      </c>
      <c r="C20" t="s">
        <v>63</v>
      </c>
      <c r="D20" s="9">
        <v>275400047593155</v>
      </c>
      <c r="H20" s="7"/>
    </row>
    <row r="21" spans="1:14" x14ac:dyDescent="0.25">
      <c r="B21" s="5">
        <v>366651.41203656001</v>
      </c>
      <c r="D21" s="10"/>
    </row>
    <row r="22" spans="1:14" x14ac:dyDescent="0.25">
      <c r="B22" s="5">
        <v>310000</v>
      </c>
      <c r="D22" s="10"/>
    </row>
    <row r="23" spans="1:14" x14ac:dyDescent="0.25">
      <c r="B23" t="s">
        <v>65</v>
      </c>
      <c r="D23" s="10"/>
    </row>
    <row r="24" spans="1:14" x14ac:dyDescent="0.25">
      <c r="B24" t="s">
        <v>66</v>
      </c>
      <c r="D24" s="9">
        <v>270263446465243</v>
      </c>
    </row>
    <row r="26" spans="1:14" x14ac:dyDescent="0.25">
      <c r="D26" s="10"/>
    </row>
    <row r="27" spans="1:14" x14ac:dyDescent="0.25">
      <c r="A27" t="s">
        <v>8</v>
      </c>
      <c r="B27" t="s">
        <v>3</v>
      </c>
      <c r="C27" t="s">
        <v>3</v>
      </c>
      <c r="D27" t="s">
        <v>4</v>
      </c>
      <c r="E27" t="s">
        <v>3</v>
      </c>
      <c r="F27" t="s">
        <v>4</v>
      </c>
      <c r="G27" t="s">
        <v>2</v>
      </c>
      <c r="H27" t="s">
        <v>3</v>
      </c>
      <c r="I27" t="s">
        <v>2</v>
      </c>
      <c r="J27" t="s">
        <v>3</v>
      </c>
      <c r="K27" t="s">
        <v>4</v>
      </c>
      <c r="L27" t="s">
        <v>19</v>
      </c>
      <c r="M27" t="s">
        <v>67</v>
      </c>
      <c r="N27" s="1" t="s">
        <v>19</v>
      </c>
    </row>
    <row r="28" spans="1:14" x14ac:dyDescent="0.25">
      <c r="A28" t="s">
        <v>48</v>
      </c>
      <c r="B28" t="s">
        <v>68</v>
      </c>
    </row>
    <row r="29" spans="1:14" x14ac:dyDescent="0.25">
      <c r="B29" t="b">
        <v>0</v>
      </c>
    </row>
    <row r="30" spans="1:14" x14ac:dyDescent="0.25">
      <c r="B30" t="s">
        <v>70</v>
      </c>
    </row>
    <row r="31" spans="1:14" x14ac:dyDescent="0.25">
      <c r="B31" s="8">
        <v>120430267816000</v>
      </c>
      <c r="C31" t="s">
        <v>69</v>
      </c>
    </row>
    <row r="33" spans="1:17" x14ac:dyDescent="0.25">
      <c r="A33" t="s">
        <v>18</v>
      </c>
      <c r="B33" t="s">
        <v>2</v>
      </c>
      <c r="C33" t="s">
        <v>71</v>
      </c>
      <c r="D33" t="s">
        <v>4</v>
      </c>
      <c r="E33" t="s">
        <v>7</v>
      </c>
      <c r="F33" t="s">
        <v>2</v>
      </c>
      <c r="G33" t="s">
        <v>3</v>
      </c>
      <c r="H33" t="s">
        <v>3</v>
      </c>
      <c r="I33" s="4" t="s">
        <v>4</v>
      </c>
      <c r="J33" t="s">
        <v>3</v>
      </c>
      <c r="K33" s="12"/>
      <c r="Q33" s="12"/>
    </row>
    <row r="34" spans="1:17" x14ac:dyDescent="0.25">
      <c r="A34" t="s">
        <v>61</v>
      </c>
      <c r="B34" s="4">
        <v>103.09093176</v>
      </c>
      <c r="C34" t="s">
        <v>72</v>
      </c>
      <c r="D34" t="s">
        <v>73</v>
      </c>
      <c r="E34" t="s">
        <v>74</v>
      </c>
      <c r="F34" s="8">
        <v>128780855058000</v>
      </c>
      <c r="I34" s="4"/>
      <c r="J34" s="4"/>
      <c r="K34" s="13"/>
      <c r="Q34" s="13"/>
    </row>
    <row r="35" spans="1:17" ht="60" customHeight="1" x14ac:dyDescent="0.25">
      <c r="A35" t="s">
        <v>62</v>
      </c>
      <c r="B35" s="8" t="s">
        <v>77</v>
      </c>
      <c r="C35" t="s">
        <v>75</v>
      </c>
      <c r="D35" s="15" t="s">
        <v>78</v>
      </c>
      <c r="E35" s="8" t="s">
        <v>79</v>
      </c>
      <c r="F35" s="8">
        <v>500404800580000</v>
      </c>
      <c r="G35" t="s">
        <v>76</v>
      </c>
      <c r="I35" s="4"/>
      <c r="J35" s="4"/>
      <c r="K35" s="13"/>
      <c r="Q35" s="13"/>
    </row>
    <row r="36" spans="1:17" x14ac:dyDescent="0.25">
      <c r="B36" s="12"/>
      <c r="K36" s="13"/>
      <c r="Q36" s="13"/>
    </row>
    <row r="37" spans="1:17" x14ac:dyDescent="0.25">
      <c r="B37" s="11"/>
      <c r="K37" s="13"/>
      <c r="Q37" s="13"/>
    </row>
    <row r="39" spans="1:17" x14ac:dyDescent="0.25">
      <c r="A39" t="s">
        <v>28</v>
      </c>
      <c r="B39" t="s">
        <v>3</v>
      </c>
      <c r="C39">
        <f>2^20</f>
        <v>1048576</v>
      </c>
      <c r="D39" s="1">
        <f>20^2</f>
        <v>400</v>
      </c>
      <c r="E39" t="s">
        <v>80</v>
      </c>
      <c r="F39" t="s">
        <v>3</v>
      </c>
      <c r="G39" t="s">
        <v>2</v>
      </c>
      <c r="H39" t="s">
        <v>4</v>
      </c>
    </row>
    <row r="40" spans="1:17" x14ac:dyDescent="0.25">
      <c r="A40" t="s">
        <v>61</v>
      </c>
      <c r="B40" t="s">
        <v>85</v>
      </c>
      <c r="C40">
        <v>10</v>
      </c>
      <c r="D40" s="8">
        <v>625766285000000</v>
      </c>
      <c r="E40" t="s">
        <v>81</v>
      </c>
      <c r="F40" t="s">
        <v>82</v>
      </c>
      <c r="G40" t="s">
        <v>83</v>
      </c>
      <c r="H40" s="4" t="s">
        <v>84</v>
      </c>
    </row>
    <row r="42" spans="1:17" x14ac:dyDescent="0.25">
      <c r="D42" s="16"/>
      <c r="F42" s="17">
        <v>2976351440</v>
      </c>
      <c r="G42">
        <v>2976000000</v>
      </c>
    </row>
    <row r="43" spans="1:17" x14ac:dyDescent="0.25">
      <c r="D43" s="14"/>
      <c r="F43" s="17">
        <v>3792690190</v>
      </c>
      <c r="G43">
        <v>3793000000</v>
      </c>
    </row>
    <row r="44" spans="1:17" x14ac:dyDescent="0.25">
      <c r="D44" s="14"/>
      <c r="F44" s="17">
        <v>3448968610</v>
      </c>
      <c r="G44">
        <v>3449000000</v>
      </c>
    </row>
    <row r="45" spans="1:17" x14ac:dyDescent="0.25">
      <c r="D45" s="14"/>
    </row>
    <row r="46" spans="1:17" x14ac:dyDescent="0.25">
      <c r="A46" t="s">
        <v>62</v>
      </c>
      <c r="B46" s="8" t="s">
        <v>80</v>
      </c>
      <c r="C46" s="8" t="s">
        <v>90</v>
      </c>
      <c r="D46" s="8">
        <v>1630492469400000</v>
      </c>
      <c r="E46" s="8" t="s">
        <v>86</v>
      </c>
      <c r="F46" t="s">
        <v>89</v>
      </c>
      <c r="G46" t="s">
        <v>91</v>
      </c>
      <c r="H46" s="8" t="s">
        <v>87</v>
      </c>
      <c r="I46" s="8" t="s">
        <v>88</v>
      </c>
    </row>
    <row r="47" spans="1:17" x14ac:dyDescent="0.25">
      <c r="D47" s="14"/>
    </row>
    <row r="48" spans="1:17" x14ac:dyDescent="0.25">
      <c r="D48" s="14"/>
      <c r="E48" s="5"/>
    </row>
    <row r="49" spans="1:9" x14ac:dyDescent="0.25">
      <c r="C49" s="5">
        <f>87939470.7729907*2</f>
        <v>175878941.54598141</v>
      </c>
      <c r="D49" s="5"/>
      <c r="E49" s="5"/>
    </row>
    <row r="50" spans="1:9" x14ac:dyDescent="0.25">
      <c r="C50" s="5">
        <f>80966698.6759652*2</f>
        <v>161933397.35193041</v>
      </c>
      <c r="D50" s="5"/>
    </row>
    <row r="51" spans="1:9" x14ac:dyDescent="0.25">
      <c r="D51" s="5"/>
    </row>
    <row r="52" spans="1:9" x14ac:dyDescent="0.25">
      <c r="A52" t="s">
        <v>33</v>
      </c>
      <c r="B52" t="s">
        <v>80</v>
      </c>
      <c r="C52" t="s">
        <v>4</v>
      </c>
      <c r="D52" s="5" t="s">
        <v>3</v>
      </c>
      <c r="E52" t="s">
        <v>2</v>
      </c>
      <c r="F52" t="s">
        <v>3</v>
      </c>
      <c r="G52" t="s">
        <v>4</v>
      </c>
      <c r="H52" t="s">
        <v>3</v>
      </c>
    </row>
    <row r="53" spans="1:9" x14ac:dyDescent="0.25">
      <c r="A53" t="s">
        <v>48</v>
      </c>
      <c r="B53" s="5">
        <v>5.9723593716661201E-2</v>
      </c>
      <c r="C53" t="s">
        <v>95</v>
      </c>
      <c r="D53" t="s">
        <v>92</v>
      </c>
      <c r="E53">
        <v>249000</v>
      </c>
      <c r="F53" s="5" t="s">
        <v>93</v>
      </c>
      <c r="G53">
        <v>413987.5</v>
      </c>
      <c r="H53" s="5" t="s">
        <v>94</v>
      </c>
      <c r="I53" s="14" t="s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34" workbookViewId="0">
      <selection activeCell="A48" sqref="A48:XFD48"/>
    </sheetView>
  </sheetViews>
  <sheetFormatPr defaultRowHeight="15" x14ac:dyDescent="0.25"/>
  <cols>
    <col min="1" max="1" width="11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5</v>
      </c>
      <c r="G2" s="1" t="s">
        <v>4</v>
      </c>
      <c r="H2" t="s">
        <v>2</v>
      </c>
      <c r="I2" t="s">
        <v>4</v>
      </c>
      <c r="J2" t="s">
        <v>3</v>
      </c>
    </row>
    <row r="3" spans="1:12" x14ac:dyDescent="0.25">
      <c r="A3" t="s">
        <v>6</v>
      </c>
      <c r="B3" t="s">
        <v>7</v>
      </c>
      <c r="C3" t="s">
        <v>4</v>
      </c>
      <c r="D3" t="s">
        <v>2</v>
      </c>
    </row>
    <row r="5" spans="1:12" x14ac:dyDescent="0.25">
      <c r="A5" t="s">
        <v>8</v>
      </c>
    </row>
    <row r="6" spans="1:12" x14ac:dyDescent="0.25">
      <c r="A6" t="s">
        <v>1</v>
      </c>
      <c r="B6" t="s">
        <v>9</v>
      </c>
      <c r="C6" t="s">
        <v>3</v>
      </c>
      <c r="D6" t="s">
        <v>3</v>
      </c>
      <c r="E6" t="s">
        <v>3</v>
      </c>
      <c r="F6" t="s">
        <v>2</v>
      </c>
      <c r="G6" t="s">
        <v>3</v>
      </c>
      <c r="H6" t="s">
        <v>2</v>
      </c>
    </row>
    <row r="7" spans="1:12" x14ac:dyDescent="0.25">
      <c r="A7" t="s">
        <v>10</v>
      </c>
      <c r="B7" t="s">
        <v>11</v>
      </c>
    </row>
    <row r="8" spans="1:12" x14ac:dyDescent="0.25">
      <c r="B8" t="s">
        <v>12</v>
      </c>
    </row>
    <row r="9" spans="1:12" x14ac:dyDescent="0.25">
      <c r="B9" t="s">
        <v>13</v>
      </c>
    </row>
    <row r="10" spans="1:12" x14ac:dyDescent="0.25">
      <c r="B10" t="s">
        <v>14</v>
      </c>
    </row>
    <row r="11" spans="1:12" x14ac:dyDescent="0.25">
      <c r="B11" t="s">
        <v>15</v>
      </c>
    </row>
    <row r="12" spans="1:12" x14ac:dyDescent="0.25">
      <c r="B12" t="s">
        <v>16</v>
      </c>
    </row>
    <row r="13" spans="1:12" x14ac:dyDescent="0.25">
      <c r="B13" t="s">
        <v>17</v>
      </c>
    </row>
    <row r="15" spans="1:12" x14ac:dyDescent="0.25">
      <c r="A15" t="s">
        <v>18</v>
      </c>
    </row>
    <row r="16" spans="1:12" x14ac:dyDescent="0.25">
      <c r="A16" t="s">
        <v>1</v>
      </c>
      <c r="B16">
        <v>2111211</v>
      </c>
      <c r="C16" t="s">
        <v>3</v>
      </c>
      <c r="D16" t="s">
        <v>19</v>
      </c>
      <c r="E16" t="s">
        <v>3</v>
      </c>
      <c r="F16" t="s">
        <v>5</v>
      </c>
      <c r="G16" t="s">
        <v>3</v>
      </c>
      <c r="I16" s="2"/>
      <c r="J16" s="2"/>
      <c r="K16" s="2"/>
      <c r="L16" s="2"/>
    </row>
    <row r="17" spans="1:23" x14ac:dyDescent="0.25">
      <c r="A17" t="s">
        <v>10</v>
      </c>
      <c r="B17" t="s">
        <v>20</v>
      </c>
      <c r="I17" s="3"/>
    </row>
    <row r="18" spans="1:23" x14ac:dyDescent="0.25">
      <c r="B18" t="s">
        <v>21</v>
      </c>
    </row>
    <row r="19" spans="1:23" x14ac:dyDescent="0.25">
      <c r="B19" t="s">
        <v>22</v>
      </c>
      <c r="I19" s="3"/>
    </row>
    <row r="20" spans="1:23" x14ac:dyDescent="0.25">
      <c r="B20" t="s">
        <v>23</v>
      </c>
    </row>
    <row r="21" spans="1:23" x14ac:dyDescent="0.25">
      <c r="B21" s="4" t="s">
        <v>26</v>
      </c>
    </row>
    <row r="22" spans="1:23" x14ac:dyDescent="0.25">
      <c r="B22" t="s">
        <v>24</v>
      </c>
    </row>
    <row r="23" spans="1:23" x14ac:dyDescent="0.25">
      <c r="B23" s="4" t="s">
        <v>27</v>
      </c>
      <c r="I23" s="3"/>
    </row>
    <row r="24" spans="1:23" x14ac:dyDescent="0.25">
      <c r="B24" s="4" t="s">
        <v>25</v>
      </c>
    </row>
    <row r="25" spans="1:23" x14ac:dyDescent="0.25">
      <c r="N25" t="s">
        <v>34</v>
      </c>
      <c r="O25" t="s">
        <v>35</v>
      </c>
      <c r="P25" t="s">
        <v>38</v>
      </c>
      <c r="Q25" t="s">
        <v>41</v>
      </c>
      <c r="U25" t="s">
        <v>4</v>
      </c>
      <c r="V25" t="s">
        <v>7</v>
      </c>
    </row>
    <row r="26" spans="1:23" x14ac:dyDescent="0.25">
      <c r="N26">
        <v>0</v>
      </c>
      <c r="O26">
        <v>0</v>
      </c>
      <c r="P26">
        <v>0</v>
      </c>
      <c r="Q26">
        <f>-1.5+(1*N26+1*O26)</f>
        <v>-1.5</v>
      </c>
    </row>
    <row r="27" spans="1:23" x14ac:dyDescent="0.25">
      <c r="A27" t="s">
        <v>28</v>
      </c>
      <c r="N27">
        <v>0</v>
      </c>
      <c r="O27">
        <v>1</v>
      </c>
      <c r="P27">
        <v>0</v>
      </c>
      <c r="Q27">
        <f>-1.5+(1*N27+1*O27)</f>
        <v>-0.5</v>
      </c>
    </row>
    <row r="28" spans="1:23" x14ac:dyDescent="0.25">
      <c r="A28" t="s">
        <v>1</v>
      </c>
      <c r="B28" t="s">
        <v>4</v>
      </c>
      <c r="C28" t="s">
        <v>29</v>
      </c>
      <c r="D28" t="s">
        <v>2</v>
      </c>
      <c r="E28" s="1" t="s">
        <v>2</v>
      </c>
      <c r="F28" t="s">
        <v>3</v>
      </c>
      <c r="G28" t="s">
        <v>3</v>
      </c>
      <c r="H28">
        <v>0.33</v>
      </c>
      <c r="I28">
        <v>0.25</v>
      </c>
      <c r="J28" t="s">
        <v>2</v>
      </c>
      <c r="N28">
        <v>1</v>
      </c>
      <c r="O28">
        <v>0</v>
      </c>
      <c r="P28">
        <v>0</v>
      </c>
      <c r="Q28">
        <f>-1.5+(1*N28+1*O28)</f>
        <v>-0.5</v>
      </c>
    </row>
    <row r="29" spans="1:23" x14ac:dyDescent="0.25">
      <c r="A29" t="s">
        <v>10</v>
      </c>
      <c r="B29" t="s">
        <v>30</v>
      </c>
      <c r="N29">
        <v>1</v>
      </c>
      <c r="O29">
        <v>1</v>
      </c>
      <c r="P29">
        <v>1</v>
      </c>
      <c r="Q29">
        <f>-1.5+(1*N29+1*O29)</f>
        <v>0.5</v>
      </c>
    </row>
    <row r="30" spans="1:23" x14ac:dyDescent="0.25">
      <c r="B30" t="s">
        <v>31</v>
      </c>
    </row>
    <row r="31" spans="1:23" x14ac:dyDescent="0.25">
      <c r="B31" s="4" t="s">
        <v>32</v>
      </c>
      <c r="N31" t="s">
        <v>34</v>
      </c>
      <c r="O31" t="s">
        <v>35</v>
      </c>
      <c r="P31" t="s">
        <v>39</v>
      </c>
      <c r="Q31" t="s">
        <v>42</v>
      </c>
      <c r="R31" t="s">
        <v>43</v>
      </c>
      <c r="U31" t="s">
        <v>38</v>
      </c>
      <c r="V31" t="s">
        <v>39</v>
      </c>
      <c r="W31" t="s">
        <v>41</v>
      </c>
    </row>
    <row r="32" spans="1:23" x14ac:dyDescent="0.25">
      <c r="N32">
        <v>0</v>
      </c>
      <c r="O32">
        <v>0</v>
      </c>
      <c r="P32">
        <v>1</v>
      </c>
      <c r="Q32">
        <f>0.5+(-1*N32+-1*O32)</f>
        <v>0.5</v>
      </c>
      <c r="R32">
        <f>1.5+(N32*-1+O32*-1)</f>
        <v>1.5</v>
      </c>
      <c r="U32">
        <v>0</v>
      </c>
      <c r="V32">
        <v>0</v>
      </c>
      <c r="W32">
        <f>-1.5+(U32+V32)</f>
        <v>-1.5</v>
      </c>
    </row>
    <row r="33" spans="1:23" x14ac:dyDescent="0.25">
      <c r="N33">
        <v>0</v>
      </c>
      <c r="O33">
        <v>1</v>
      </c>
      <c r="P33">
        <v>0</v>
      </c>
      <c r="Q33">
        <f>0.5+(-1*N33+-1*O33)</f>
        <v>-0.5</v>
      </c>
      <c r="R33">
        <f>-1.5+(N33*-1+O33*-1)</f>
        <v>-2.5</v>
      </c>
      <c r="U33">
        <v>0</v>
      </c>
      <c r="V33">
        <v>1</v>
      </c>
      <c r="W33">
        <f t="shared" ref="W33:W35" si="0">-1.5+(U33+V33)</f>
        <v>-0.5</v>
      </c>
    </row>
    <row r="34" spans="1:23" x14ac:dyDescent="0.25">
      <c r="A34" t="s">
        <v>33</v>
      </c>
      <c r="N34">
        <v>1</v>
      </c>
      <c r="O34">
        <v>0</v>
      </c>
      <c r="P34">
        <v>0</v>
      </c>
      <c r="Q34">
        <f>0.5+(-1*N34+-1*O34)</f>
        <v>-0.5</v>
      </c>
      <c r="R34">
        <f>-1.5+(N34*-1+O34*-1)</f>
        <v>-2.5</v>
      </c>
      <c r="U34">
        <v>1</v>
      </c>
      <c r="V34">
        <v>0</v>
      </c>
      <c r="W34">
        <f t="shared" si="0"/>
        <v>-0.5</v>
      </c>
    </row>
    <row r="35" spans="1:23" x14ac:dyDescent="0.25">
      <c r="A35" t="s">
        <v>1</v>
      </c>
      <c r="B35" t="s">
        <v>4</v>
      </c>
      <c r="C35" t="s">
        <v>44</v>
      </c>
      <c r="D35" s="1" t="s">
        <v>40</v>
      </c>
      <c r="E35" t="s">
        <v>36</v>
      </c>
      <c r="F35" t="s">
        <v>2</v>
      </c>
      <c r="G35" t="s">
        <v>3</v>
      </c>
      <c r="N35">
        <v>1</v>
      </c>
      <c r="O35">
        <v>1</v>
      </c>
      <c r="P35">
        <v>0</v>
      </c>
      <c r="Q35">
        <f>0.5+(-1*N35+-1*O35)</f>
        <v>-1.5</v>
      </c>
      <c r="R35">
        <f>-1.5+(N35*-1+O35*-1)</f>
        <v>-3.5</v>
      </c>
      <c r="U35">
        <v>1</v>
      </c>
      <c r="V35">
        <v>1</v>
      </c>
      <c r="W35">
        <f t="shared" si="0"/>
        <v>0.5</v>
      </c>
    </row>
    <row r="36" spans="1:23" x14ac:dyDescent="0.25">
      <c r="A36" t="s">
        <v>10</v>
      </c>
      <c r="B36" t="s">
        <v>45</v>
      </c>
    </row>
    <row r="37" spans="1:23" x14ac:dyDescent="0.25">
      <c r="B37" t="s">
        <v>19</v>
      </c>
      <c r="C37" t="s">
        <v>4</v>
      </c>
      <c r="N37" t="s">
        <v>34</v>
      </c>
      <c r="O37" t="s">
        <v>35</v>
      </c>
      <c r="P37" t="s">
        <v>37</v>
      </c>
      <c r="Q37" t="s">
        <v>2</v>
      </c>
      <c r="R37" t="s">
        <v>3</v>
      </c>
      <c r="S37" t="s">
        <v>4</v>
      </c>
    </row>
    <row r="38" spans="1:23" x14ac:dyDescent="0.25">
      <c r="B38" s="5">
        <v>36.155730709782901</v>
      </c>
      <c r="C38" s="5">
        <v>37.770711361841499</v>
      </c>
      <c r="D38" t="s">
        <v>46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</row>
    <row r="39" spans="1:23" x14ac:dyDescent="0.25">
      <c r="B39">
        <v>678</v>
      </c>
      <c r="N39">
        <v>1</v>
      </c>
      <c r="O39">
        <v>0</v>
      </c>
      <c r="P39">
        <v>0</v>
      </c>
      <c r="Q39">
        <v>1</v>
      </c>
      <c r="R39">
        <v>0</v>
      </c>
      <c r="S39">
        <v>1</v>
      </c>
    </row>
    <row r="40" spans="1:23" x14ac:dyDescent="0.25">
      <c r="N40">
        <v>0</v>
      </c>
      <c r="O40">
        <v>1</v>
      </c>
      <c r="P40">
        <v>0</v>
      </c>
      <c r="Q40">
        <v>1</v>
      </c>
      <c r="R40">
        <v>0</v>
      </c>
    </row>
    <row r="41" spans="1:23" x14ac:dyDescent="0.25">
      <c r="N41">
        <v>0</v>
      </c>
      <c r="O41">
        <v>0</v>
      </c>
      <c r="P41">
        <v>1</v>
      </c>
      <c r="Q41">
        <v>0</v>
      </c>
      <c r="R41">
        <v>0</v>
      </c>
    </row>
    <row r="42" spans="1:23" x14ac:dyDescent="0.25"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</row>
    <row r="43" spans="1:23" x14ac:dyDescent="0.25"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</row>
    <row r="44" spans="1:23" x14ac:dyDescent="0.25"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</row>
    <row r="45" spans="1:23" x14ac:dyDescent="0.25"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Clustering</vt:lpstr>
      <vt:lpstr>Classification</vt:lpstr>
      <vt:lpstr>Regression</vt:lpstr>
      <vt:lpstr>Intro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2015-10-31T18:16:26Z</dcterms:created>
  <dcterms:modified xsi:type="dcterms:W3CDTF">2016-07-03T22:49:52Z</dcterms:modified>
</cp:coreProperties>
</file>