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Fill" localSheetId="0">#REF!</definedName>
    <definedName name="_xlnm._FilterDatabase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ehc" localSheetId="0">#REF!</definedName>
    <definedName name="hfcxtn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С" localSheetId="0">{#N/A,#N/A,FALSE,"Шаблон_Спец1"}</definedName>
    <definedName name="урс123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Fill" localSheetId="1">#REF!</definedName>
    <definedName name="_xlnm._FilterDatabase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ehc" localSheetId="1">#REF!</definedName>
    <definedName name="hfcxtn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С" localSheetId="1">{#N/A,#N/A,FALSE,"Шаблон_Спец1"}</definedName>
    <definedName name="урс123" localSheetId="1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Fill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2">{#N/A,#N/A,FALSE,"Aging Summary";#N/A,#N/A,FALSE,"Ratio Analysis";#N/A,#N/A,FALSE,"Test 120 Day Accts";#N/A,#N/A,FALSE,"Tickmarks"}</definedName>
    <definedName name="корр" localSheetId="2">{#N/A,#N/A,FALSE,"Шаблон_Спец1"}</definedName>
    <definedName name="С" localSheetId="2">{#N/A,#N/A,FALSE,"Шаблон_Спец1"}</definedName>
    <definedName name="_xlnm.Print_Titles" localSheetId="2">'Прил. 3'!$9:$11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С" localSheetId="3">{#N/A,#N/A,FALSE,"Шаблон_Спец1"}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Fill" localSheetId="4">#REF!</definedName>
    <definedName name="_xlnm._FilterDatabase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ehc" localSheetId="4">#REF!</definedName>
    <definedName name="hfcxtn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4">{#N/A,#N/A,FALSE,"Aging Summary";#N/A,#N/A,FALSE,"Ratio Analysis";#N/A,#N/A,FALSE,"Test 120 Day Accts";#N/A,#N/A,FALSE,"Tickmarks"}</definedName>
    <definedName name="корр" localSheetId="4">{#N/A,#N/A,FALSE,"Шаблон_Спец1"}</definedName>
    <definedName name="С" localSheetId="4">{#N/A,#N/A,FALSE,"Шаблон_Спец1"}</definedName>
    <definedName name="урс123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С" localSheetId="7">{#N/A,#N/A,FALSE,"Шаблон_Спец1"}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8" zoomScale="55" zoomScaleNormal="55" zoomScaleSheetLayoutView="55" workbookViewId="0">
      <selection activeCell="D28" sqref="D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Установка 1-ф ПУ типа сплит на опоре ВЛ-0,4 кВ с изолированными проводами (СИП)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 типа сплит на опоре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3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15.99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 типа сплит на опоре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3001.93/1000</f>
        <v/>
      </c>
      <c r="H12" s="335">
        <f>15987.01/1000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3"/>
  <sheetViews>
    <sheetView view="pageBreakPreview" topLeftCell="A29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 Установка 1-ф ПУ типа сплит на опоре ВЛ-0,4 кВ с изолированными проводами (СИП)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13</v>
      </c>
      <c r="G12" s="176" t="n"/>
      <c r="H12" s="450">
        <f>SUM(H13:H19)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398" t="inlineStr">
        <is>
          <t>чел.-ч</t>
        </is>
      </c>
      <c r="F14" s="451" t="n">
        <v>4.12</v>
      </c>
      <c r="G14" s="221" t="n">
        <v>9.619999999999999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98" t="inlineStr">
        <is>
          <t>чел.-ч</t>
        </is>
      </c>
      <c r="F19" s="451" t="n">
        <v>0.29</v>
      </c>
      <c r="G19" s="221" t="n">
        <v>9.92</v>
      </c>
      <c r="H19" s="221">
        <f>ROUND(F19*G19,2)</f>
        <v/>
      </c>
      <c r="M19" s="452" t="n"/>
    </row>
    <row r="20">
      <c r="A20" s="368" t="inlineStr">
        <is>
          <t>Затраты труда машинистов</t>
        </is>
      </c>
      <c r="B20" s="444" t="n"/>
      <c r="C20" s="444" t="n"/>
      <c r="D20" s="444" t="n"/>
      <c r="E20" s="445" t="n"/>
      <c r="F20" s="369" t="n"/>
      <c r="G20" s="179" t="n"/>
      <c r="H20" s="450">
        <f>H21</f>
        <v/>
      </c>
    </row>
    <row r="21">
      <c r="A21" s="398" t="n">
        <v>8</v>
      </c>
      <c r="B21" s="370" t="n"/>
      <c r="C21" s="218" t="n">
        <v>2</v>
      </c>
      <c r="D21" s="219" t="inlineStr">
        <is>
          <t>Затраты труда машинистов</t>
        </is>
      </c>
      <c r="E21" s="398" t="inlineStr">
        <is>
          <t>чел.-ч</t>
        </is>
      </c>
      <c r="F21" s="451" t="n">
        <v>1.61</v>
      </c>
      <c r="G21" s="221" t="n"/>
      <c r="H21" s="453" t="n">
        <v>16.45</v>
      </c>
    </row>
    <row r="22" customFormat="1" s="216">
      <c r="A22" s="369" t="inlineStr">
        <is>
          <t>Машины и механизмы</t>
        </is>
      </c>
      <c r="B22" s="444" t="n"/>
      <c r="C22" s="444" t="n"/>
      <c r="D22" s="444" t="n"/>
      <c r="E22" s="445" t="n"/>
      <c r="F22" s="369" t="n"/>
      <c r="G22" s="179" t="n"/>
      <c r="H22" s="450">
        <f>SUM(H23:H26)</f>
        <v/>
      </c>
    </row>
    <row r="23">
      <c r="A23" s="398" t="n">
        <v>9</v>
      </c>
      <c r="B23" s="370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398" t="inlineStr">
        <is>
          <t>маш.час</t>
        </is>
      </c>
      <c r="F23" s="398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3">
      <c r="A24" s="398" t="n">
        <v>10</v>
      </c>
      <c r="B24" s="37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8" t="inlineStr">
        <is>
          <t>маш.час</t>
        </is>
      </c>
      <c r="F24" s="398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customFormat="1" s="216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6.45" customFormat="1" customHeight="1" s="216">
      <c r="A26" s="398" t="n">
        <v>12</v>
      </c>
      <c r="B26" s="370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398" t="inlineStr">
        <is>
          <t>маш.час</t>
        </is>
      </c>
      <c r="F26" s="398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SUM(H28)</f>
        <v/>
      </c>
    </row>
    <row r="28" ht="38.25" customHeight="1" s="303">
      <c r="A28" s="398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№1. Учёт 0,4 кВ. Однофазный ПУ типа сплит, устанавливаемый на опоре ВЛ</t>
        </is>
      </c>
      <c r="E28" s="398" t="inlineStr">
        <is>
          <t>компл.</t>
        </is>
      </c>
      <c r="F28" s="398" t="n">
        <v>1</v>
      </c>
      <c r="G28" s="225" t="n">
        <v>3394.27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SUM(H30:H36)</f>
        <v/>
      </c>
    </row>
    <row r="30" ht="25.5" customHeight="1" s="303">
      <c r="A30" s="227" t="n">
        <v>14</v>
      </c>
      <c r="B30" s="370" t="n"/>
      <c r="C30" s="218" t="inlineStr">
        <is>
          <t>20.1.01.08-0013</t>
        </is>
      </c>
      <c r="D30" s="219" t="inlineStr">
        <is>
          <t>Зажим ответвительный с прокалыванием изоляции (СИП): N 640</t>
        </is>
      </c>
      <c r="E30" s="398" t="inlineStr">
        <is>
          <t>100 шт</t>
        </is>
      </c>
      <c r="F30" s="398" t="n">
        <v>0.02</v>
      </c>
      <c r="G30" s="221" t="n">
        <v>7182</v>
      </c>
      <c r="H30" s="221">
        <f>ROUND(F30*G30,2)</f>
        <v/>
      </c>
      <c r="I30" s="237" t="n"/>
      <c r="J30" s="226" t="n"/>
      <c r="K30" s="226" t="n"/>
    </row>
    <row r="31" ht="49.15" customHeight="1" s="303">
      <c r="A31" s="227" t="n">
        <v>15</v>
      </c>
      <c r="B31" s="370" t="n"/>
      <c r="C31" s="218" t="inlineStr">
        <is>
          <t>25.2.02.11-0021</t>
        </is>
      </c>
      <c r="D31" s="21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1" s="398" t="inlineStr">
        <is>
          <t>шт</t>
        </is>
      </c>
      <c r="F31" s="398" t="n">
        <v>0.04</v>
      </c>
      <c r="G31" s="221" t="n">
        <v>943.0599999999999</v>
      </c>
      <c r="H31" s="221">
        <f>ROUND(F31*G31,2)</f>
        <v/>
      </c>
      <c r="I31" s="237" t="n"/>
      <c r="J31" s="226" t="n"/>
      <c r="K31" s="226" t="n"/>
    </row>
    <row r="32" ht="25.5" customHeight="1" s="303">
      <c r="A32" s="227" t="n">
        <v>16</v>
      </c>
      <c r="B32" s="370" t="n"/>
      <c r="C32" s="218" t="inlineStr">
        <is>
          <t>Прайс из СД ОП</t>
        </is>
      </c>
      <c r="D32" s="219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E32" s="398" t="inlineStr">
        <is>
          <t>1000 м</t>
        </is>
      </c>
      <c r="F32" s="398" t="n">
        <v>0.003</v>
      </c>
      <c r="G32" s="221" t="n">
        <v>5333.14</v>
      </c>
      <c r="H32" s="221">
        <f>ROUND(F32*G32,2)</f>
        <v/>
      </c>
      <c r="I32" s="237" t="n"/>
      <c r="J32" s="226" t="n"/>
    </row>
    <row r="33" ht="25.5" customHeight="1" s="303">
      <c r="A33" s="227" t="n">
        <v>17</v>
      </c>
      <c r="B33" s="370" t="n"/>
      <c r="C33" s="218" t="inlineStr">
        <is>
          <t>25.2.02.11-0051</t>
        </is>
      </c>
      <c r="D33" s="219" t="inlineStr">
        <is>
          <t>Скрепа для фиксации на промежуточных опорах, размер 20 мм</t>
        </is>
      </c>
      <c r="E33" s="398" t="inlineStr">
        <is>
          <t>100 шт</t>
        </is>
      </c>
      <c r="F33" s="398" t="n">
        <v>0.01</v>
      </c>
      <c r="G33" s="221" t="n">
        <v>582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70" t="n"/>
      <c r="C34" s="218" t="inlineStr">
        <is>
          <t>01.3.01.06-0050</t>
        </is>
      </c>
      <c r="D34" s="219" t="inlineStr">
        <is>
          <t>Смазка универсальная тугоплавкая УТ (консталин жировой)</t>
        </is>
      </c>
      <c r="E34" s="398" t="inlineStr">
        <is>
          <t>т</t>
        </is>
      </c>
      <c r="F34" s="398" t="n">
        <v>8.000000000000001e-05</v>
      </c>
      <c r="G34" s="221" t="n">
        <v>17500</v>
      </c>
      <c r="H34" s="221">
        <f>ROUND(F34*G34,2)</f>
        <v/>
      </c>
      <c r="I34" s="237" t="n"/>
      <c r="J34" s="226" t="n"/>
    </row>
    <row r="35" ht="26.45" customHeight="1" s="303">
      <c r="A35" s="227" t="n">
        <v>19</v>
      </c>
      <c r="B35" s="370" t="n"/>
      <c r="C35" s="218" t="inlineStr">
        <is>
          <t>999-9950</t>
        </is>
      </c>
      <c r="D35" s="219" t="inlineStr">
        <is>
          <t>Вспомогательные ненормируемые ресурсы (2% от Оплаты труда рабочих)</t>
        </is>
      </c>
      <c r="E35" s="398" t="inlineStr">
        <is>
          <t>руб</t>
        </is>
      </c>
      <c r="F35" s="398" t="n">
        <v>0.85</v>
      </c>
      <c r="G35" s="221" t="n">
        <v>1</v>
      </c>
      <c r="H35" s="221">
        <f>ROUND(F35*G35,2)</f>
        <v/>
      </c>
      <c r="I35" s="237" t="n"/>
      <c r="J35" s="226" t="n"/>
      <c r="K35" s="226" t="n"/>
    </row>
    <row r="36" ht="38.25" customHeight="1" s="303">
      <c r="A36" s="227" t="n">
        <v>20</v>
      </c>
      <c r="B36" s="370" t="n"/>
      <c r="C36" s="218" t="inlineStr">
        <is>
          <t>01.7.15.04-0011</t>
        </is>
      </c>
      <c r="D36" s="219" t="inlineStr">
        <is>
          <t>Винты с полукруглой головкой, длина 50 мм</t>
        </is>
      </c>
      <c r="E36" s="398" t="inlineStr">
        <is>
          <t>т</t>
        </is>
      </c>
      <c r="F36" s="398" t="n">
        <v>3e-05</v>
      </c>
      <c r="G36" s="221" t="n">
        <v>12430</v>
      </c>
      <c r="H36" s="221">
        <f>ROUND(F36*G36,2)</f>
        <v/>
      </c>
      <c r="I36" s="237" t="n"/>
      <c r="J36" s="226" t="n"/>
      <c r="K36" s="226" t="n"/>
    </row>
    <row r="39">
      <c r="B39" s="305" t="inlineStr">
        <is>
          <t>Составил ______________________     Д.Ю. Нефедова</t>
        </is>
      </c>
    </row>
    <row r="40">
      <c r="B40" s="164" t="inlineStr">
        <is>
          <t xml:space="preserve">                         (подпись, инициалы, фамилия)</t>
        </is>
      </c>
    </row>
    <row r="42">
      <c r="B42" s="305" t="inlineStr">
        <is>
          <t>Проверил ______________________        А.В. Костянецкая</t>
        </is>
      </c>
    </row>
    <row r="43">
      <c r="B43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29:E29"/>
    <mergeCell ref="D9:D10"/>
    <mergeCell ref="A12:E12"/>
    <mergeCell ref="A20:E20"/>
    <mergeCell ref="E9:E10"/>
    <mergeCell ref="A3:H3"/>
    <mergeCell ref="A9:A10"/>
    <mergeCell ref="F9:F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zoomScale="8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Установка 1-ф ПУ типа сплит на опоре ВЛ-0,4 кВ с изолированными проводами (СИП)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ОБ'!J48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ОБ'!D52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ОБ'!D51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ОБ'!J36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ОБ'!E55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2.4257812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Установка 1-ф ПУ типа сплит на опоре ВЛ-0,4 кВ с изолированными проводами (СИП)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5">
        <f>G13/F13</f>
        <v/>
      </c>
      <c r="F13" s="254" t="n">
        <v>9.619999999999999</v>
      </c>
      <c r="G13" s="254">
        <f>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чел.-ч.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чел.-ч.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чел.-ч.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чел.-ч.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чел.-ч.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3'!F21</f>
        <v/>
      </c>
      <c r="F21" s="254">
        <f>G21/E21</f>
        <v/>
      </c>
      <c r="G21" s="254">
        <f>'Прил. 3'!H20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80" t="n">
        <v>8</v>
      </c>
      <c r="B24" s="244" t="inlineStr">
        <is>
          <t>91.06.06-042</t>
        </is>
      </c>
      <c r="C24" s="379" t="inlineStr">
        <is>
          <t>Подъемники гидравлические, высота подъема 10 м</t>
        </is>
      </c>
      <c r="D24" s="380" t="inlineStr">
        <is>
          <t>маш.час</t>
        </is>
      </c>
      <c r="E24" s="455" t="n">
        <v>1.51</v>
      </c>
      <c r="F24" s="382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0.05</v>
      </c>
      <c r="F25" s="382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1">
      <c r="A26" s="380" t="n"/>
      <c r="B26" s="380" t="n"/>
      <c r="C26" s="379" t="inlineStr">
        <is>
          <t>Итого основные машины и механизмы</t>
        </is>
      </c>
      <c r="D26" s="380" t="n"/>
      <c r="E26" s="455" t="n"/>
      <c r="F26" s="254" t="n"/>
      <c r="G26" s="254">
        <f>SUM(G24:G25)</f>
        <v/>
      </c>
      <c r="H26" s="383">
        <f>G26/G30</f>
        <v/>
      </c>
      <c r="I26" s="252" t="n"/>
      <c r="J26" s="254">
        <f>SUM(J24:J25)</f>
        <v/>
      </c>
    </row>
    <row r="27" hidden="1" outlineLevel="1" ht="25.5" customFormat="1" customHeight="1" s="301">
      <c r="A27" s="380" t="n">
        <v>10</v>
      </c>
      <c r="B27" s="244" t="inlineStr">
        <is>
          <t>91.14.02-001</t>
        </is>
      </c>
      <c r="C27" s="379" t="inlineStr">
        <is>
          <t>Автомобили бортовые, грузоподъемность до 5 т</t>
        </is>
      </c>
      <c r="D27" s="380" t="inlineStr">
        <is>
          <t>маш.час</t>
        </is>
      </c>
      <c r="E27" s="455" t="n">
        <v>0.05</v>
      </c>
      <c r="F27" s="382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1">
      <c r="A28" s="380" t="n">
        <v>11</v>
      </c>
      <c r="B28" s="244" t="inlineStr">
        <is>
          <t>91.06.01-003</t>
        </is>
      </c>
      <c r="C28" s="379" t="inlineStr">
        <is>
          <t>Домкраты гидравлические, грузоподъемность 63-100 т</t>
        </is>
      </c>
      <c r="D28" s="380" t="inlineStr">
        <is>
          <t>маш.час</t>
        </is>
      </c>
      <c r="E28" s="455" t="n">
        <v>1.26</v>
      </c>
      <c r="F28" s="382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1">
      <c r="A29" s="380" t="n"/>
      <c r="B29" s="380" t="n"/>
      <c r="C29" s="379" t="inlineStr">
        <is>
          <t>Итого прочие машины и механизмы</t>
        </is>
      </c>
      <c r="D29" s="380" t="n"/>
      <c r="E29" s="381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1">
      <c r="A30" s="380" t="n"/>
      <c r="B30" s="380" t="n"/>
      <c r="C30" s="368" t="inlineStr">
        <is>
          <t>Итого по разделу «Машины и механизмы»</t>
        </is>
      </c>
      <c r="D30" s="380" t="n"/>
      <c r="E30" s="381" t="n"/>
      <c r="F30" s="254" t="n"/>
      <c r="G30" s="254">
        <f>G26+G29</f>
        <v/>
      </c>
      <c r="H30" s="383">
        <f>H26+H29</f>
        <v/>
      </c>
      <c r="I30" s="185" t="n"/>
      <c r="J30" s="254">
        <f>J26+J29</f>
        <v/>
      </c>
    </row>
    <row r="31" ht="14.25" customFormat="1" customHeight="1" s="301">
      <c r="A31" s="380" t="n"/>
      <c r="B31" s="368" t="inlineStr">
        <is>
          <t>Оборудование</t>
        </is>
      </c>
      <c r="C31" s="444" t="n"/>
      <c r="D31" s="444" t="n"/>
      <c r="E31" s="444" t="n"/>
      <c r="F31" s="444" t="n"/>
      <c r="G31" s="444" t="n"/>
      <c r="H31" s="445" t="n"/>
      <c r="I31" s="187" t="n"/>
      <c r="J31" s="187" t="n"/>
    </row>
    <row r="32">
      <c r="A32" s="380" t="n"/>
      <c r="B32" s="379" t="inlineStr">
        <is>
          <t>Основное 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  <c r="K32" s="301" t="n"/>
      <c r="L32" s="301" t="n"/>
    </row>
    <row r="33" ht="38.25" customFormat="1" customHeight="1" s="301">
      <c r="A33" s="380" t="n">
        <v>12</v>
      </c>
      <c r="B33" s="380" t="inlineStr">
        <is>
          <t>БЦ.48_3.11</t>
        </is>
      </c>
      <c r="C33" s="379" t="inlineStr">
        <is>
          <t>Марка и тип оборудования в соответствии с ТТР №1. Учёт 0,4 кВ. Однофазный ПУ типа сплит, устанавливаемый на опоре ВЛ</t>
        </is>
      </c>
      <c r="D33" s="380" t="inlineStr">
        <is>
          <t>компл.</t>
        </is>
      </c>
      <c r="E33" s="456" t="n">
        <v>1</v>
      </c>
      <c r="F33" s="382">
        <f>ROUND(I33/'Прил. 10'!$D$14,2)</f>
        <v/>
      </c>
      <c r="G33" s="254">
        <f>ROUND(E33*F33,2)</f>
        <v/>
      </c>
      <c r="H33" s="253" t="n">
        <v>0</v>
      </c>
      <c r="I33" s="254" t="n">
        <v>23609</v>
      </c>
      <c r="J33" s="254">
        <f>ROUND(I33*E33,2)</f>
        <v/>
      </c>
    </row>
    <row r="34">
      <c r="A34" s="380" t="n"/>
      <c r="B34" s="380" t="n"/>
      <c r="C34" s="379" t="inlineStr">
        <is>
          <t>Итого основное оборудование</t>
        </is>
      </c>
      <c r="D34" s="380" t="n"/>
      <c r="E34" s="456" t="n"/>
      <c r="F34" s="382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1" t="n"/>
      <c r="L34" s="301" t="n"/>
    </row>
    <row r="35">
      <c r="A35" s="380" t="n"/>
      <c r="B35" s="380" t="n"/>
      <c r="C35" s="379" t="inlineStr">
        <is>
          <t>Итого прочее оборудование</t>
        </is>
      </c>
      <c r="D35" s="380" t="n"/>
      <c r="E35" s="455" t="n"/>
      <c r="F35" s="382" t="n"/>
      <c r="G35" s="254" t="n">
        <v>0</v>
      </c>
      <c r="H35" s="253" t="n">
        <v>0</v>
      </c>
      <c r="I35" s="252" t="n"/>
      <c r="J35" s="254" t="n">
        <v>0</v>
      </c>
      <c r="K35" s="301" t="n"/>
      <c r="L35" s="301" t="n"/>
    </row>
    <row r="36">
      <c r="A36" s="380" t="n"/>
      <c r="B36" s="380" t="n"/>
      <c r="C36" s="368" t="inlineStr">
        <is>
          <t>Итого по разделу «Оборудование»</t>
        </is>
      </c>
      <c r="D36" s="380" t="n"/>
      <c r="E36" s="381" t="n"/>
      <c r="F36" s="382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1" t="n"/>
      <c r="L36" s="301" t="n"/>
    </row>
    <row r="37" ht="25.5" customHeight="1" s="303">
      <c r="A37" s="380" t="n"/>
      <c r="B37" s="380" t="n"/>
      <c r="C37" s="379" t="inlineStr">
        <is>
          <t>в том числе технологическое оборудование</t>
        </is>
      </c>
      <c r="D37" s="380" t="n"/>
      <c r="E37" s="456" t="n"/>
      <c r="F37" s="382" t="n"/>
      <c r="G37" s="254">
        <f>'Прил.6 Расчет ОБ'!G13</f>
        <v/>
      </c>
      <c r="H37" s="383" t="n"/>
      <c r="I37" s="252" t="n"/>
      <c r="J37" s="254">
        <f>J36</f>
        <v/>
      </c>
      <c r="K37" s="301" t="n"/>
      <c r="L37" s="301" t="n"/>
    </row>
    <row r="38" ht="14.25" customFormat="1" customHeight="1" s="301">
      <c r="A38" s="380" t="n"/>
      <c r="B38" s="368" t="inlineStr">
        <is>
          <t>Материалы</t>
        </is>
      </c>
      <c r="C38" s="444" t="n"/>
      <c r="D38" s="444" t="n"/>
      <c r="E38" s="444" t="n"/>
      <c r="F38" s="444" t="n"/>
      <c r="G38" s="444" t="n"/>
      <c r="H38" s="445" t="n"/>
      <c r="I38" s="187" t="n"/>
      <c r="J38" s="187" t="n"/>
    </row>
    <row r="39" ht="14.25" customFormat="1" customHeight="1" s="301">
      <c r="A39" s="375" t="n"/>
      <c r="B39" s="374" t="inlineStr">
        <is>
          <t>Основные материалы</t>
        </is>
      </c>
      <c r="C39" s="457" t="n"/>
      <c r="D39" s="457" t="n"/>
      <c r="E39" s="457" t="n"/>
      <c r="F39" s="457" t="n"/>
      <c r="G39" s="457" t="n"/>
      <c r="H39" s="458" t="n"/>
      <c r="I39" s="258" t="n"/>
      <c r="J39" s="258" t="n"/>
    </row>
    <row r="40" ht="25.5" customFormat="1" customHeight="1" s="301">
      <c r="A40" s="380" t="n">
        <v>13</v>
      </c>
      <c r="B40" s="380" t="inlineStr">
        <is>
          <t>20.1.01.08-0013</t>
        </is>
      </c>
      <c r="C40" s="379" t="inlineStr">
        <is>
          <t>Зажим ответвительный с прокалыванием изоляции (СИП): N 640</t>
        </is>
      </c>
      <c r="D40" s="380" t="inlineStr">
        <is>
          <t>100 шт</t>
        </is>
      </c>
      <c r="E40" s="456" t="n">
        <v>0.02</v>
      </c>
      <c r="F40" s="382" t="n">
        <v>7182</v>
      </c>
      <c r="G40" s="254">
        <f>ROUND(E40*F40,2)</f>
        <v/>
      </c>
      <c r="H40" s="253">
        <f>G40/$G$49</f>
        <v/>
      </c>
      <c r="I40" s="254">
        <f>ROUND(F40*'Прил. 10'!$D$13,2)</f>
        <v/>
      </c>
      <c r="J40" s="254">
        <f>ROUND(I40*E40,2)</f>
        <v/>
      </c>
    </row>
    <row r="41" ht="51" customFormat="1" customHeight="1" s="301">
      <c r="A41" s="380" t="n">
        <v>14</v>
      </c>
      <c r="B41" s="380" t="inlineStr">
        <is>
          <t>25.2.02.11-0021</t>
        </is>
      </c>
      <c r="C41" s="37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1" s="380" t="inlineStr">
        <is>
          <t>шт</t>
        </is>
      </c>
      <c r="E41" s="456" t="n">
        <v>0.04</v>
      </c>
      <c r="F41" s="382" t="n">
        <v>943.0599999999999</v>
      </c>
      <c r="G41" s="254">
        <f>ROUND(E41*F41,2)</f>
        <v/>
      </c>
      <c r="H41" s="253">
        <f>G41/$G$49</f>
        <v/>
      </c>
      <c r="I41" s="254">
        <f>ROUND(F41*'Прил. 10'!$D$13,2)</f>
        <v/>
      </c>
      <c r="J41" s="254">
        <f>ROUND(I41*E41,2)</f>
        <v/>
      </c>
    </row>
    <row r="42" ht="14.25" customFormat="1" customHeight="1" s="301">
      <c r="A42" s="391" t="n"/>
      <c r="B42" s="260" t="n"/>
      <c r="C42" s="261" t="inlineStr">
        <is>
          <t>Итого основные материалы</t>
        </is>
      </c>
      <c r="D42" s="391" t="n"/>
      <c r="E42" s="459" t="n"/>
      <c r="F42" s="265" t="n"/>
      <c r="G42" s="265">
        <f>SUM(G40:G41)</f>
        <v/>
      </c>
      <c r="H42" s="253">
        <f>G42/$G$49</f>
        <v/>
      </c>
      <c r="I42" s="254" t="n"/>
      <c r="J42" s="265">
        <f>SUM(J40:J41)</f>
        <v/>
      </c>
    </row>
    <row r="43" hidden="1" outlineLevel="1" ht="25.5" customFormat="1" customHeight="1" s="301">
      <c r="A43" s="380" t="n">
        <v>15</v>
      </c>
      <c r="B43" s="380" t="inlineStr">
        <is>
          <t>БЦ.103.128</t>
        </is>
      </c>
      <c r="C43" s="379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D43" s="380" t="inlineStr">
        <is>
          <t>1000 м</t>
        </is>
      </c>
      <c r="E43" s="456" t="n">
        <v>0.003</v>
      </c>
      <c r="F43" s="382">
        <f>ROUND(I43/'Прил. 10'!$D$13,2)</f>
        <v/>
      </c>
      <c r="G43" s="254">
        <f>ROUND(E43*F43,2)</f>
        <v/>
      </c>
      <c r="H43" s="253">
        <f>G43/$G$49</f>
        <v/>
      </c>
      <c r="I43" s="254" t="n">
        <v>43268.83</v>
      </c>
      <c r="J43" s="254">
        <f>ROUND(I43*E43,2)</f>
        <v/>
      </c>
    </row>
    <row r="44" hidden="1" outlineLevel="1" ht="25.5" customFormat="1" customHeight="1" s="301">
      <c r="A44" s="380" t="n">
        <v>16</v>
      </c>
      <c r="B44" s="380" t="inlineStr">
        <is>
          <t>25.2.02.11-0051</t>
        </is>
      </c>
      <c r="C44" s="379" t="inlineStr">
        <is>
          <t>Скрепа для фиксации на промежуточных опорах, размер 20 мм</t>
        </is>
      </c>
      <c r="D44" s="380" t="inlineStr">
        <is>
          <t>100 шт</t>
        </is>
      </c>
      <c r="E44" s="456" t="n">
        <v>0.01</v>
      </c>
      <c r="F44" s="382" t="n">
        <v>582</v>
      </c>
      <c r="G44" s="254">
        <f>ROUND(E44*F44,2)</f>
        <v/>
      </c>
      <c r="H44" s="253">
        <f>G44/$G$49</f>
        <v/>
      </c>
      <c r="I44" s="254">
        <f>ROUND(F44*'Прил. 10'!$D$13,2)</f>
        <v/>
      </c>
      <c r="J44" s="254">
        <f>ROUND(I44*E44,2)</f>
        <v/>
      </c>
    </row>
    <row r="45" hidden="1" outlineLevel="1" ht="25.5" customFormat="1" customHeight="1" s="301">
      <c r="A45" s="380" t="n">
        <v>17</v>
      </c>
      <c r="B45" s="380" t="inlineStr">
        <is>
          <t>01.3.01.06-0050</t>
        </is>
      </c>
      <c r="C45" s="379" t="inlineStr">
        <is>
          <t>Смазка универсальная тугоплавкая УТ (консталин жировой)</t>
        </is>
      </c>
      <c r="D45" s="380" t="inlineStr">
        <is>
          <t>т</t>
        </is>
      </c>
      <c r="E45" s="456" t="n">
        <v>8.000000000000001e-05</v>
      </c>
      <c r="F45" s="382" t="n">
        <v>17500</v>
      </c>
      <c r="G45" s="254">
        <f>ROUND(E45*F45,2)</f>
        <v/>
      </c>
      <c r="H45" s="253">
        <f>G45/$G$49</f>
        <v/>
      </c>
      <c r="I45" s="254">
        <f>ROUND(F45*'Прил. 10'!$D$13,2)</f>
        <v/>
      </c>
      <c r="J45" s="254">
        <f>ROUND(I45*E45,2)</f>
        <v/>
      </c>
    </row>
    <row r="46" hidden="1" outlineLevel="1" ht="25.5" customFormat="1" customHeight="1" s="301">
      <c r="A46" s="380" t="n">
        <v>18</v>
      </c>
      <c r="B46" s="380" t="inlineStr">
        <is>
          <t>999-9950</t>
        </is>
      </c>
      <c r="C46" s="379" t="inlineStr">
        <is>
          <t>Вспомогательные ненормируемые ресурсы (2% от Оплаты труда рабочих)</t>
        </is>
      </c>
      <c r="D46" s="380" t="inlineStr">
        <is>
          <t>руб</t>
        </is>
      </c>
      <c r="E46" s="456" t="n">
        <v>0.85</v>
      </c>
      <c r="F46" s="382" t="n">
        <v>1</v>
      </c>
      <c r="G46" s="254">
        <f>ROUND(E46*F46,2)</f>
        <v/>
      </c>
      <c r="H46" s="253">
        <f>G46/$G$49</f>
        <v/>
      </c>
      <c r="I46" s="254">
        <f>ROUND(F46*'Прил. 10'!$D$13,2)</f>
        <v/>
      </c>
      <c r="J46" s="254">
        <f>ROUND(I46*E46,2)</f>
        <v/>
      </c>
    </row>
    <row r="47" hidden="1" outlineLevel="1" ht="51" customFormat="1" customHeight="1" s="301">
      <c r="A47" s="380" t="n">
        <v>19</v>
      </c>
      <c r="B47" s="380" t="inlineStr">
        <is>
          <t>01.7.15.04-0011</t>
        </is>
      </c>
      <c r="C47" s="379" t="inlineStr">
        <is>
          <t>Винты с полукруглой головкой, длина 50 мм</t>
        </is>
      </c>
      <c r="D47" s="380" t="inlineStr">
        <is>
          <t>т</t>
        </is>
      </c>
      <c r="E47" s="456" t="n">
        <v>3e-05</v>
      </c>
      <c r="F47" s="382" t="n">
        <v>12430</v>
      </c>
      <c r="G47" s="254">
        <f>ROUND(E47*F47,2)</f>
        <v/>
      </c>
      <c r="H47" s="253">
        <f>G47/$G$49</f>
        <v/>
      </c>
      <c r="I47" s="254">
        <f>ROUND(F47*'Прил. 10'!$D$13,2)</f>
        <v/>
      </c>
      <c r="J47" s="254">
        <f>ROUND(I47*E47,2)</f>
        <v/>
      </c>
    </row>
    <row r="48" collapsed="1" ht="14.25" customFormat="1" customHeight="1" s="301">
      <c r="A48" s="380" t="n"/>
      <c r="B48" s="380" t="n"/>
      <c r="C48" s="379" t="inlineStr">
        <is>
          <t>Итого прочие материалы</t>
        </is>
      </c>
      <c r="D48" s="380" t="n"/>
      <c r="E48" s="381" t="n"/>
      <c r="F48" s="382" t="n"/>
      <c r="G48" s="254">
        <f>SUM(G43:G47)</f>
        <v/>
      </c>
      <c r="H48" s="253">
        <f>G48/$G$49</f>
        <v/>
      </c>
      <c r="I48" s="254" t="n"/>
      <c r="J48" s="254">
        <f>SUM(J43:J47)</f>
        <v/>
      </c>
    </row>
    <row r="49" ht="14.25" customFormat="1" customHeight="1" s="301">
      <c r="A49" s="380" t="n"/>
      <c r="B49" s="380" t="n"/>
      <c r="C49" s="368" t="inlineStr">
        <is>
          <t>Итого по разделу «Материалы»</t>
        </is>
      </c>
      <c r="D49" s="380" t="n"/>
      <c r="E49" s="381" t="n"/>
      <c r="F49" s="382" t="n"/>
      <c r="G49" s="254">
        <f>G42+G48</f>
        <v/>
      </c>
      <c r="H49" s="383">
        <f>G49/$G$49</f>
        <v/>
      </c>
      <c r="I49" s="254" t="n"/>
      <c r="J49" s="254">
        <f>J42+J48</f>
        <v/>
      </c>
    </row>
    <row r="50" ht="14.25" customFormat="1" customHeight="1" s="301">
      <c r="A50" s="380" t="n"/>
      <c r="B50" s="380" t="n"/>
      <c r="C50" s="379" t="inlineStr">
        <is>
          <t>ИТОГО ПО РМ</t>
        </is>
      </c>
      <c r="D50" s="380" t="n"/>
      <c r="E50" s="381" t="n"/>
      <c r="F50" s="382" t="n"/>
      <c r="G50" s="254">
        <f>G19+G30+G49</f>
        <v/>
      </c>
      <c r="H50" s="383" t="n"/>
      <c r="I50" s="254" t="n"/>
      <c r="J50" s="254">
        <f>J19+J30+J49</f>
        <v/>
      </c>
    </row>
    <row r="51" ht="14.25" customFormat="1" customHeight="1" s="301">
      <c r="A51" s="380" t="n"/>
      <c r="B51" s="380" t="n"/>
      <c r="C51" s="379" t="inlineStr">
        <is>
          <t>Накладные расходы</t>
        </is>
      </c>
      <c r="D51" s="174">
        <f>ROUND(G51/(G$21+$G$19),2)</f>
        <v/>
      </c>
      <c r="E51" s="381" t="n"/>
      <c r="F51" s="382" t="n"/>
      <c r="G51" s="254" t="n">
        <v>147.22</v>
      </c>
      <c r="H51" s="383" t="n"/>
      <c r="I51" s="254" t="n"/>
      <c r="J51" s="254">
        <f>ROUND(D51*(J19+J21),2)</f>
        <v/>
      </c>
    </row>
    <row r="52" ht="14.25" customFormat="1" customHeight="1" s="301">
      <c r="A52" s="380" t="n"/>
      <c r="B52" s="380" t="n"/>
      <c r="C52" s="379" t="inlineStr">
        <is>
          <t>Сметная прибыль</t>
        </is>
      </c>
      <c r="D52" s="174">
        <f>ROUND(G52/(G$19+G$21),2)</f>
        <v/>
      </c>
      <c r="E52" s="381" t="n"/>
      <c r="F52" s="382" t="n"/>
      <c r="G52" s="254" t="n">
        <v>73.87</v>
      </c>
      <c r="H52" s="383" t="n"/>
      <c r="I52" s="254" t="n"/>
      <c r="J52" s="254">
        <f>ROUND(D52*(J19+J21),2)</f>
        <v/>
      </c>
    </row>
    <row r="53" ht="14.25" customFormat="1" customHeight="1" s="301">
      <c r="A53" s="380" t="n"/>
      <c r="B53" s="380" t="n"/>
      <c r="C53" s="379" t="inlineStr">
        <is>
          <t>Итого СМР (с НР и СП)</t>
        </is>
      </c>
      <c r="D53" s="380" t="n"/>
      <c r="E53" s="381" t="n"/>
      <c r="F53" s="382" t="n"/>
      <c r="G53" s="254">
        <f>G19+G30+G49+G51+G52</f>
        <v/>
      </c>
      <c r="H53" s="383" t="n"/>
      <c r="I53" s="254" t="n"/>
      <c r="J53" s="254">
        <f>J19+J30+J49+J51+J52</f>
        <v/>
      </c>
    </row>
    <row r="54" ht="14.25" customFormat="1" customHeight="1" s="301">
      <c r="A54" s="380" t="n"/>
      <c r="B54" s="380" t="n"/>
      <c r="C54" s="379" t="inlineStr">
        <is>
          <t>ВСЕГО СМР + ОБОРУДОВАНИЕ</t>
        </is>
      </c>
      <c r="D54" s="380" t="n"/>
      <c r="E54" s="381" t="n"/>
      <c r="F54" s="382" t="n"/>
      <c r="G54" s="254">
        <f>G53+G36</f>
        <v/>
      </c>
      <c r="H54" s="383" t="n"/>
      <c r="I54" s="254" t="n"/>
      <c r="J54" s="254">
        <f>J53+J36</f>
        <v/>
      </c>
    </row>
    <row r="55" ht="34.5" customFormat="1" customHeight="1" s="301">
      <c r="A55" s="380" t="n"/>
      <c r="B55" s="380" t="n"/>
      <c r="C55" s="379" t="inlineStr">
        <is>
          <t>ИТОГО ПОКАЗАТЕЛЬ НА ЕД. ИЗМ.</t>
        </is>
      </c>
      <c r="D55" s="380" t="inlineStr">
        <is>
          <t>ед.</t>
        </is>
      </c>
      <c r="E55" s="460" t="n">
        <v>1</v>
      </c>
      <c r="F55" s="382" t="n"/>
      <c r="G55" s="254">
        <f>G54/E55</f>
        <v/>
      </c>
      <c r="H55" s="383" t="n"/>
      <c r="I55" s="254" t="n"/>
      <c r="J55" s="254">
        <f>J54/E55</f>
        <v/>
      </c>
      <c r="K55" s="461" t="n"/>
    </row>
    <row r="57" ht="14.25" customFormat="1" customHeight="1" s="301">
      <c r="A57" s="291" t="inlineStr">
        <is>
          <t>Составил ______________________    Д.Ю. Нефедова</t>
        </is>
      </c>
    </row>
    <row r="58" ht="14.25" customFormat="1" customHeight="1" s="301">
      <c r="A58" s="300" t="inlineStr">
        <is>
          <t xml:space="preserve">                         (подпись, инициалы, фамилия)</t>
        </is>
      </c>
    </row>
    <row r="59" ht="14.25" customFormat="1" customHeight="1" s="301">
      <c r="A59" s="291" t="n"/>
    </row>
    <row r="60" ht="14.25" customFormat="1" customHeight="1" s="301">
      <c r="A60" s="291" t="inlineStr">
        <is>
          <t>Проверил ______________________        А.В. Костянецкая</t>
        </is>
      </c>
    </row>
    <row r="61" ht="14.25" customFormat="1" customHeight="1" s="301">
      <c r="A61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Установка 1-ф ПУ типа сплит на опоре ВЛ-0,4 кВ с изолированными проводами (СИП)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80" t="n">
        <v>1</v>
      </c>
      <c r="B12" s="379">
        <f>'Прил.5 Расчет СМР и ОБ'!B33</f>
        <v/>
      </c>
      <c r="C12" s="379">
        <f>'Прил.5 Расчет СМР и ОБ'!C33</f>
        <v/>
      </c>
      <c r="D12" s="379">
        <f>'Прил.5 Расчет СМР и ОБ'!D33</f>
        <v/>
      </c>
      <c r="E12" s="379">
        <f>'Прил.5 Расчет СМР и ОБ'!E33</f>
        <v/>
      </c>
      <c r="F12" s="379">
        <f>'Прил.5 Расчет СМР и ОБ'!F33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А1-02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40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2" t="n">
        <v>4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3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4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2025-01-24T11:51:39Z</dcterms:modified>
  <cp:lastModifiedBy>Николай Трофименко</cp:lastModifiedBy>
  <cp:lastPrinted>2023-12-01T08:40:05Z</cp:lastPrinted>
</cp:coreProperties>
</file>