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14" fontId="17" fillId="0" borderId="0" applyAlignment="1" pivotButton="0" quotePrefix="0" xfId="0">
      <alignment vertical="center"/>
    </xf>
    <xf numFmtId="0" fontId="17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8" zoomScale="55" zoomScaleNormal="55" zoomScaleSheetLayoutView="55" workbookViewId="0">
      <selection activeCell="G23" sqref="G23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160" min="4" max="4"/>
    <col width="37.42578125" customWidth="1" style="304" min="5" max="5"/>
    <col width="9.140625" customWidth="1" style="304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" customHeight="1" s="302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65" t="inlineStr">
        <is>
          <t>Наименование разрабатываемого показателя УНЦ - Установка 3-ф ПУ типа сплит на опоре на абонентской ВЛ и подключение к питающей ВЛ-0,4 кВ с неизолированными проводами</t>
        </is>
      </c>
    </row>
    <row r="8" ht="31.5" customHeight="1" s="302">
      <c r="B8" s="164" t="inlineStr">
        <is>
          <t xml:space="preserve">Сопоставимый уровень цен: </t>
        </is>
      </c>
      <c r="C8" s="164" t="n"/>
      <c r="D8" s="332">
        <f>D22</f>
        <v/>
      </c>
    </row>
    <row r="9" ht="15.75" customHeight="1" s="302">
      <c r="B9" s="365" t="inlineStr">
        <is>
          <t>Единица измерения  — 1 ед.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20" t="inlineStr">
        <is>
          <t xml:space="preserve">Объект-представитель </t>
        </is>
      </c>
      <c r="E11" s="201" t="n"/>
    </row>
    <row r="12" ht="96.75" customHeight="1" s="302">
      <c r="B12" s="368" t="n">
        <v>1</v>
      </c>
      <c r="C12" s="207" t="inlineStr">
        <is>
          <t>Наименование объекта-представителя</t>
        </is>
      </c>
      <c r="D12" s="368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8" t="n">
        <v>2</v>
      </c>
      <c r="C13" s="207" t="inlineStr">
        <is>
          <t>Наименование субъекта Российской Федерации</t>
        </is>
      </c>
      <c r="D13" s="336" t="inlineStr">
        <is>
          <t>Республика Калмыкия</t>
        </is>
      </c>
    </row>
    <row r="14">
      <c r="B14" s="368" t="n">
        <v>3</v>
      </c>
      <c r="C14" s="207" t="inlineStr">
        <is>
          <t>Климатический район и подрайон</t>
        </is>
      </c>
      <c r="D14" s="336" t="inlineStr">
        <is>
          <t>IVГ</t>
        </is>
      </c>
    </row>
    <row r="15">
      <c r="B15" s="368" t="n">
        <v>4</v>
      </c>
      <c r="C15" s="337" t="inlineStr">
        <is>
          <t>Мощность объекта</t>
        </is>
      </c>
      <c r="D15" s="333" t="n">
        <v>1</v>
      </c>
    </row>
    <row r="16" ht="63" customHeight="1" s="302">
      <c r="B16" s="368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0" t="inlineStr">
        <is>
          <t>3ф ПУ типа сплит на проводе</t>
        </is>
      </c>
    </row>
    <row r="17" ht="79.5" customHeight="1" s="302">
      <c r="B17" s="368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05" t="n"/>
    </row>
    <row r="18">
      <c r="B18" s="206" t="inlineStr">
        <is>
          <t>6.1</t>
        </is>
      </c>
      <c r="C18" s="337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2">
      <c r="B19" s="206" t="inlineStr">
        <is>
          <t>6.2</t>
        </is>
      </c>
      <c r="C19" s="337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2">
      <c r="B20" s="206" t="inlineStr">
        <is>
          <t>6.3</t>
        </is>
      </c>
      <c r="C20" s="337" t="inlineStr">
        <is>
          <t>пусконаладочные работы</t>
        </is>
      </c>
      <c r="D20" s="204" t="n"/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8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2">
      <c r="B23" s="368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8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8" t="n">
        <v>10</v>
      </c>
      <c r="C25" s="337" t="inlineStr">
        <is>
          <t>Примечание</t>
        </is>
      </c>
      <c r="D25" s="368" t="n"/>
    </row>
    <row r="26">
      <c r="B26" s="211" t="n"/>
      <c r="C26" s="212" t="n"/>
      <c r="D26" s="211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  <c r="C28" s="304" t="n"/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7.140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63" t="inlineStr">
        <is>
          <t>Приложение № 2</t>
        </is>
      </c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02">
      <c r="B8" s="161" t="n"/>
    </row>
    <row r="9" ht="15.75" customHeight="1" s="302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02"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2019г., тыс. руб.</t>
        </is>
      </c>
      <c r="G10" s="447" t="n"/>
      <c r="H10" s="447" t="n"/>
      <c r="I10" s="447" t="n"/>
      <c r="J10" s="448" t="n"/>
    </row>
    <row r="11" ht="64.5" customHeight="1" s="302">
      <c r="B11" s="450" t="n"/>
      <c r="C11" s="450" t="n"/>
      <c r="D11" s="450" t="n"/>
      <c r="E11" s="450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47.25" customHeight="1" s="302">
      <c r="B12" s="336" t="n">
        <v>1</v>
      </c>
      <c r="C12" s="337" t="inlineStr">
        <is>
          <t>3ф ПУ типа сплит на проводе</t>
        </is>
      </c>
      <c r="D12" s="343" t="inlineStr">
        <is>
          <t>02-01-01</t>
        </is>
      </c>
      <c r="E12" s="337" t="inlineStr">
        <is>
          <t>Установка ПКУ 10 кВ</t>
        </is>
      </c>
      <c r="F12" s="338" t="n"/>
      <c r="G12" s="339" t="n">
        <v>5.54</v>
      </c>
      <c r="H12" s="338" t="n">
        <v>16.12</v>
      </c>
      <c r="I12" s="338" t="n"/>
      <c r="J12" s="340">
        <f>SUM(F12:I12)</f>
        <v/>
      </c>
    </row>
    <row r="13" ht="15" customHeight="1" s="302">
      <c r="B13" s="367" t="inlineStr">
        <is>
          <t>Всего по объекту:</t>
        </is>
      </c>
      <c r="C13" s="447" t="n"/>
      <c r="D13" s="447" t="n"/>
      <c r="E13" s="448" t="n"/>
      <c r="F13" s="342">
        <f>SUM(F12:F12)</f>
        <v/>
      </c>
      <c r="G13" s="342">
        <f>SUM(G12:G12)</f>
        <v/>
      </c>
      <c r="H13" s="342">
        <f>SUM(H12:H12)</f>
        <v/>
      </c>
      <c r="I13" s="342" t="n"/>
      <c r="J13" s="342">
        <f>SUM(F13:I13)</f>
        <v/>
      </c>
    </row>
    <row r="14" ht="15.75" customHeight="1" s="302">
      <c r="B14" s="367" t="inlineStr">
        <is>
          <t>Всего по объекту в сопоставимом уровне цен 3 кв. 2019 г. :</t>
        </is>
      </c>
      <c r="C14" s="447" t="n"/>
      <c r="D14" s="447" t="n"/>
      <c r="E14" s="448" t="n"/>
      <c r="F14" s="342">
        <f>F13</f>
        <v/>
      </c>
      <c r="G14" s="342">
        <f>G13</f>
        <v/>
      </c>
      <c r="H14" s="342">
        <f>H13</f>
        <v/>
      </c>
      <c r="I14" s="342">
        <f>'Прил.1 Сравнит табл'!D21</f>
        <v/>
      </c>
      <c r="J14" s="342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3"/>
  <sheetViews>
    <sheetView view="pageBreakPreview" zoomScale="85" workbookViewId="0">
      <selection activeCell="E39" sqref="E39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02">
      <c r="A4" s="213" t="n"/>
      <c r="B4" s="213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 ht="33.75" customHeight="1" s="302">
      <c r="A6" s="373" t="inlineStr">
        <is>
          <t>Наименование разрабатываемого показателя УНЦ -  Установка 3-ф ПУ типа сплит на опоре на абонентской ВЛ и подключение к питающей ВЛ-0,4 кВ с неизолированными проводами</t>
        </is>
      </c>
    </row>
    <row r="7" ht="33.75" customHeight="1" s="302">
      <c r="A7" s="373" t="n"/>
      <c r="B7" s="373" t="n"/>
      <c r="C7" s="373" t="n"/>
      <c r="D7" s="373" t="n"/>
      <c r="E7" s="373" t="n"/>
      <c r="F7" s="373" t="n"/>
      <c r="G7" s="373" t="n"/>
      <c r="H7" s="373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48" t="n"/>
    </row>
    <row r="10" ht="40.5" customHeight="1" s="302">
      <c r="A10" s="450" t="n"/>
      <c r="B10" s="450" t="n"/>
      <c r="C10" s="450" t="n"/>
      <c r="D10" s="450" t="n"/>
      <c r="E10" s="450" t="n"/>
      <c r="F10" s="450" t="n"/>
      <c r="G10" s="368" t="inlineStr">
        <is>
          <t>на ед.изм.</t>
        </is>
      </c>
      <c r="H10" s="368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16">
      <c r="A12" s="370" t="inlineStr">
        <is>
          <t>Затраты труда рабочих</t>
        </is>
      </c>
      <c r="B12" s="447" t="n"/>
      <c r="C12" s="447" t="n"/>
      <c r="D12" s="447" t="n"/>
      <c r="E12" s="448" t="n"/>
      <c r="F12" s="451" t="n">
        <v>13.45</v>
      </c>
      <c r="G12" s="176" t="n"/>
      <c r="H12" s="451">
        <f>SUM(H13:H19)</f>
        <v/>
      </c>
    </row>
    <row r="13">
      <c r="A13" s="401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401" t="inlineStr">
        <is>
          <t>чел.-ч</t>
        </is>
      </c>
      <c r="F13" s="452" t="n">
        <v>3.86</v>
      </c>
      <c r="G13" s="221" t="n">
        <v>14.09</v>
      </c>
      <c r="H13" s="221">
        <f>ROUND(F13*G13,2)</f>
        <v/>
      </c>
      <c r="M13" s="453" t="n"/>
    </row>
    <row r="14">
      <c r="A14" s="401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401" t="inlineStr">
        <is>
          <t>чел.-ч</t>
        </is>
      </c>
      <c r="F14" s="452" t="n">
        <v>4.12</v>
      </c>
      <c r="G14" s="221" t="n">
        <v>9.619999999999999</v>
      </c>
      <c r="H14" s="221">
        <f>ROUND(F14*G14,2)</f>
        <v/>
      </c>
      <c r="M14" s="453" t="n"/>
    </row>
    <row r="15">
      <c r="A15" s="401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401" t="inlineStr">
        <is>
          <t>чел.-ч</t>
        </is>
      </c>
      <c r="F15" s="452" t="n">
        <v>1.72</v>
      </c>
      <c r="G15" s="221" t="n">
        <v>15.49</v>
      </c>
      <c r="H15" s="221">
        <f>ROUND(F15*G15,2)</f>
        <v/>
      </c>
      <c r="M15" s="453" t="n"/>
    </row>
    <row r="16">
      <c r="A16" s="401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401" t="inlineStr">
        <is>
          <t>чел.-ч</t>
        </is>
      </c>
      <c r="F16" s="452" t="n">
        <v>1.72</v>
      </c>
      <c r="G16" s="221" t="n">
        <v>12.69</v>
      </c>
      <c r="H16" s="221">
        <f>ROUND(F16*G16,2)</f>
        <v/>
      </c>
      <c r="M16" s="453" t="n"/>
    </row>
    <row r="17">
      <c r="A17" s="401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401" t="inlineStr">
        <is>
          <t>чел.-ч</t>
        </is>
      </c>
      <c r="F17" s="452" t="n">
        <v>0.86</v>
      </c>
      <c r="G17" s="221" t="n">
        <v>16.93</v>
      </c>
      <c r="H17" s="221">
        <f>ROUND(F17*G17,2)</f>
        <v/>
      </c>
      <c r="M17" s="453" t="n"/>
    </row>
    <row r="18">
      <c r="A18" s="401" t="n">
        <v>6</v>
      </c>
      <c r="B18" s="177" t="n"/>
      <c r="C18" s="218" t="inlineStr">
        <is>
          <t>1-4-2</t>
        </is>
      </c>
      <c r="D18" s="219" t="inlineStr">
        <is>
          <t>Затраты труда рабочих (ср 4,2)</t>
        </is>
      </c>
      <c r="E18" s="401" t="inlineStr">
        <is>
          <t>чел.-ч</t>
        </is>
      </c>
      <c r="F18" s="452" t="n">
        <v>0.74</v>
      </c>
      <c r="G18" s="221" t="n">
        <v>9.92</v>
      </c>
      <c r="H18" s="221">
        <f>ROUND(F18*G18,2)</f>
        <v/>
      </c>
      <c r="M18" s="453" t="n"/>
    </row>
    <row r="19">
      <c r="A19" s="401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401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69" t="inlineStr">
        <is>
          <t>Затраты труда машинистов</t>
        </is>
      </c>
      <c r="B20" s="447" t="n"/>
      <c r="C20" s="447" t="n"/>
      <c r="D20" s="447" t="n"/>
      <c r="E20" s="448" t="n"/>
      <c r="F20" s="370" t="n"/>
      <c r="G20" s="179" t="n"/>
      <c r="H20" s="451">
        <f>H21</f>
        <v/>
      </c>
    </row>
    <row r="21">
      <c r="A21" s="401" t="n">
        <v>8</v>
      </c>
      <c r="B21" s="371" t="n"/>
      <c r="C21" s="218" t="n">
        <v>2</v>
      </c>
      <c r="D21" s="219" t="inlineStr">
        <is>
          <t>Затраты труда машинистов</t>
        </is>
      </c>
      <c r="E21" s="401" t="inlineStr">
        <is>
          <t>чел.-ч</t>
        </is>
      </c>
      <c r="F21" s="452" t="n">
        <v>1.61</v>
      </c>
      <c r="G21" s="221" t="n"/>
      <c r="H21" s="454" t="n">
        <v>16.45</v>
      </c>
    </row>
    <row r="22" customFormat="1" s="216">
      <c r="A22" s="370" t="inlineStr">
        <is>
          <t>Машины и механизмы</t>
        </is>
      </c>
      <c r="B22" s="447" t="n"/>
      <c r="C22" s="447" t="n"/>
      <c r="D22" s="447" t="n"/>
      <c r="E22" s="448" t="n"/>
      <c r="F22" s="370" t="n"/>
      <c r="G22" s="179" t="n"/>
      <c r="H22" s="451">
        <f>SUM(H23:H26)</f>
        <v/>
      </c>
    </row>
    <row r="23">
      <c r="A23" s="401" t="n">
        <v>9</v>
      </c>
      <c r="B23" s="371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401" t="inlineStr">
        <is>
          <t>маш.час</t>
        </is>
      </c>
      <c r="F23" s="401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2">
      <c r="A24" s="401" t="n">
        <v>10</v>
      </c>
      <c r="B24" s="371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401" t="inlineStr">
        <is>
          <t>маш.час</t>
        </is>
      </c>
      <c r="F24" s="401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customFormat="1" s="216">
      <c r="A25" s="401" t="n">
        <v>11</v>
      </c>
      <c r="B25" s="371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401" t="inlineStr">
        <is>
          <t>маш.час</t>
        </is>
      </c>
      <c r="F25" s="401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customFormat="1" s="216">
      <c r="A26" s="401" t="n">
        <v>12</v>
      </c>
      <c r="B26" s="371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401" t="inlineStr">
        <is>
          <t>маш.час</t>
        </is>
      </c>
      <c r="F26" s="401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2">
      <c r="A27" s="370" t="inlineStr">
        <is>
          <t>Оборудование</t>
        </is>
      </c>
      <c r="B27" s="447" t="n"/>
      <c r="C27" s="447" t="n"/>
      <c r="D27" s="447" t="n"/>
      <c r="E27" s="448" t="n"/>
      <c r="F27" s="176" t="n"/>
      <c r="G27" s="176" t="n"/>
      <c r="H27" s="451">
        <f>SUM(H28)</f>
        <v/>
      </c>
    </row>
    <row r="28" ht="38.25" customHeight="1" s="302">
      <c r="A28" s="401" t="n">
        <v>13</v>
      </c>
      <c r="B28" s="371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№3. Учет 0,4 кВ. Трехфазный ПУ типа сплит, устанавливаемый на опоре ВЛ.</t>
        </is>
      </c>
      <c r="E28" s="401" t="inlineStr">
        <is>
          <t>компл.</t>
        </is>
      </c>
      <c r="F28" s="401" t="n">
        <v>1</v>
      </c>
      <c r="G28" s="329" t="n">
        <v>3421.73</v>
      </c>
      <c r="H28" s="221">
        <f>ROUND(F28*G28,2)</f>
        <v/>
      </c>
      <c r="I28" s="226" t="n"/>
      <c r="J28" s="226" t="n"/>
      <c r="L28" s="226" t="n"/>
    </row>
    <row r="29">
      <c r="A29" s="370" t="inlineStr">
        <is>
          <t>Материалы</t>
        </is>
      </c>
      <c r="B29" s="447" t="n"/>
      <c r="C29" s="447" t="n"/>
      <c r="D29" s="447" t="n"/>
      <c r="E29" s="448" t="n"/>
      <c r="F29" s="370" t="n"/>
      <c r="G29" s="179" t="n"/>
      <c r="H29" s="451">
        <f>SUM(H30:H35)</f>
        <v/>
      </c>
    </row>
    <row r="30" ht="25.5" customHeight="1" s="302">
      <c r="A30" s="227" t="n">
        <v>14</v>
      </c>
      <c r="B30" s="371" t="n"/>
      <c r="C30" s="218" t="inlineStr">
        <is>
          <t>20.1.01.08-0013</t>
        </is>
      </c>
      <c r="D30" s="219" t="inlineStr">
        <is>
          <t>Зажим ответвительный с прокалыванием изоляции (СИП): N 640</t>
        </is>
      </c>
      <c r="E30" s="401" t="inlineStr">
        <is>
          <t>100 шт</t>
        </is>
      </c>
      <c r="F30" s="401" t="n">
        <v>0.04</v>
      </c>
      <c r="G30" s="221" t="n">
        <v>7182</v>
      </c>
      <c r="H30" s="221">
        <f>ROUND(F30*G30,2)</f>
        <v/>
      </c>
      <c r="I30" s="237" t="n"/>
      <c r="J30" s="226" t="n"/>
      <c r="K30" s="226" t="n"/>
    </row>
    <row r="31" ht="38.25" customHeight="1" s="302">
      <c r="A31" s="227" t="n">
        <v>15</v>
      </c>
      <c r="B31" s="371" t="n"/>
      <c r="C31" s="218" t="inlineStr">
        <is>
          <t>25.2.02.11-0021</t>
        </is>
      </c>
      <c r="D31" s="21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1" s="401" t="inlineStr">
        <is>
          <t>шт</t>
        </is>
      </c>
      <c r="F31" s="401" t="n">
        <v>0.04</v>
      </c>
      <c r="G31" s="221" t="n">
        <v>943.0599999999999</v>
      </c>
      <c r="H31" s="221">
        <f>ROUND(F31*G31,2)</f>
        <v/>
      </c>
      <c r="I31" s="237" t="n"/>
      <c r="J31" s="226" t="n"/>
      <c r="K31" s="226" t="n"/>
    </row>
    <row r="32" ht="25.5" customHeight="1" s="302">
      <c r="A32" s="227" t="n">
        <v>16</v>
      </c>
      <c r="B32" s="371" t="n"/>
      <c r="C32" s="218" t="inlineStr">
        <is>
          <t>01.3.01.06-0050</t>
        </is>
      </c>
      <c r="D32" s="219" t="inlineStr">
        <is>
          <t>Смазка универсальная тугоплавкая УТ (консталин жировой)</t>
        </is>
      </c>
      <c r="E32" s="401" t="inlineStr">
        <is>
          <t>т</t>
        </is>
      </c>
      <c r="F32" s="401" t="n">
        <v>8.000000000000001e-05</v>
      </c>
      <c r="G32" s="221" t="n">
        <v>17500</v>
      </c>
      <c r="H32" s="221" t="n">
        <v>31.41984</v>
      </c>
      <c r="I32" s="237" t="n"/>
      <c r="J32" s="226" t="n"/>
      <c r="K32" s="226" t="n"/>
    </row>
    <row r="33" ht="25.5" customHeight="1" s="302">
      <c r="A33" s="227" t="n">
        <v>17</v>
      </c>
      <c r="B33" s="371" t="n"/>
      <c r="C33" s="218" t="inlineStr">
        <is>
          <t>25.2.02.11-0051</t>
        </is>
      </c>
      <c r="D33" s="219" t="inlineStr">
        <is>
          <t>Скрепа для фиксации на промежуточных опорах, размер 20 мм</t>
        </is>
      </c>
      <c r="E33" s="401" t="inlineStr">
        <is>
          <t>100 шт</t>
        </is>
      </c>
      <c r="F33" s="401" t="n">
        <v>0.01</v>
      </c>
      <c r="G33" s="221" t="n">
        <v>582</v>
      </c>
      <c r="H33" s="221">
        <f>ROUND(F33*G33,2)</f>
        <v/>
      </c>
      <c r="I33" s="237" t="n"/>
      <c r="J33" s="226" t="n"/>
      <c r="K33" s="226" t="n"/>
    </row>
    <row r="34" ht="25.5" customHeight="1" s="302">
      <c r="A34" s="227" t="n">
        <v>18</v>
      </c>
      <c r="B34" s="371" t="n"/>
      <c r="C34" s="218" t="inlineStr">
        <is>
          <t>999-9950</t>
        </is>
      </c>
      <c r="D34" s="219" t="inlineStr">
        <is>
          <t>Вспомогательные ненормируемые ресурсы (2% от Оплаты труда рабочих)</t>
        </is>
      </c>
      <c r="E34" s="401" t="inlineStr">
        <is>
          <t>руб</t>
        </is>
      </c>
      <c r="F34" s="401" t="n">
        <v>0.93</v>
      </c>
      <c r="G34" s="221" t="n">
        <v>1</v>
      </c>
      <c r="H34" s="221">
        <f>ROUND(F34*G34,2)</f>
        <v/>
      </c>
      <c r="I34" s="237" t="n"/>
      <c r="J34" s="226" t="n"/>
      <c r="K34" s="226" t="n"/>
    </row>
    <row r="35" ht="38.25" customHeight="1" s="302">
      <c r="A35" s="227" t="n">
        <v>19</v>
      </c>
      <c r="B35" s="371" t="n"/>
      <c r="C35" s="218" t="inlineStr">
        <is>
          <t>01.7.15.04-0011</t>
        </is>
      </c>
      <c r="D35" s="219" t="inlineStr">
        <is>
          <t>Винты с полукруглой головкой, длина 50 мм</t>
        </is>
      </c>
      <c r="E35" s="401" t="inlineStr">
        <is>
          <t>т</t>
        </is>
      </c>
      <c r="F35" s="401" t="n">
        <v>3e-05</v>
      </c>
      <c r="G35" s="221" t="n">
        <v>12430</v>
      </c>
      <c r="H35" s="221">
        <f>ROUND(F35*G35,2)</f>
        <v/>
      </c>
      <c r="I35" s="237" t="n"/>
      <c r="J35" s="226" t="n"/>
      <c r="K35" s="226" t="n"/>
    </row>
    <row r="36" ht="25.5" customHeight="1" s="302">
      <c r="A36" s="227" t="n">
        <v>20</v>
      </c>
      <c r="B36" s="371" t="n"/>
      <c r="C36" s="218" t="inlineStr">
        <is>
          <t>Прайс из СД ОП</t>
        </is>
      </c>
      <c r="D36" s="219" t="inlineStr">
        <is>
          <t>Провода самонесущие изолированные для воздушных ли- ний электропередачи с алюминиевыми жилами марки: СИП-4 4х16-0,6/1,0</t>
        </is>
      </c>
      <c r="E36" s="401" t="inlineStr">
        <is>
          <t>1000 м</t>
        </is>
      </c>
      <c r="F36" s="401" t="n">
        <v>0.003</v>
      </c>
      <c r="G36" s="221" t="n">
        <v>10473.28</v>
      </c>
      <c r="H36" s="221">
        <f>ROUND(F36*G36,2)</f>
        <v/>
      </c>
      <c r="I36" s="237" t="n"/>
      <c r="J36" s="226" t="n"/>
      <c r="K36" s="226" t="n"/>
    </row>
    <row r="39">
      <c r="B39" s="304" t="inlineStr">
        <is>
          <t>Составил ______________________     Д.Ю. Нефедова</t>
        </is>
      </c>
    </row>
    <row r="40">
      <c r="B40" s="164" t="inlineStr">
        <is>
          <t xml:space="preserve">                         (подпись, инициалы, фамилия)</t>
        </is>
      </c>
    </row>
    <row r="42">
      <c r="B42" s="304" t="inlineStr">
        <is>
          <t>Проверил ______________________        А.В. Костянецкая</t>
        </is>
      </c>
    </row>
    <row r="43">
      <c r="B43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29:E29"/>
    <mergeCell ref="A20:E20"/>
    <mergeCell ref="F9:F10"/>
    <mergeCell ref="D9:D10"/>
    <mergeCell ref="A9:A10"/>
    <mergeCell ref="E9:E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6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6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5" t="inlineStr">
        <is>
          <t>Наименование разрабатываемого показателя УНЦ — Установка 3-ф ПУ типа сплит на опоре на абонентской ВЛ и подключение к питающей ВЛ-0,4 кВ с неизолированными проводами</t>
        </is>
      </c>
    </row>
    <row r="8">
      <c r="B8" s="376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ОБ'!J41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ОБ'!J48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ОБ'!D52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ОБ'!D51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ОБ'!J36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ОБ'!E55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6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topLeftCell="A31" zoomScale="85" workbookViewId="0">
      <selection activeCell="D61" sqref="D61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77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6" t="inlineStr">
        <is>
          <t>Расчет стоимости СМР и оборудования</t>
        </is>
      </c>
    </row>
    <row r="5" ht="12.75" customFormat="1" customHeight="1" s="290">
      <c r="A5" s="356" t="n"/>
      <c r="B5" s="356" t="n"/>
      <c r="C5" s="403" t="n"/>
      <c r="D5" s="356" t="n"/>
      <c r="E5" s="356" t="n"/>
      <c r="F5" s="356" t="n"/>
      <c r="G5" s="356" t="n"/>
      <c r="H5" s="356" t="n"/>
      <c r="I5" s="356" t="n"/>
      <c r="J5" s="356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83" t="inlineStr">
        <is>
          <t>Установка 3-ф ПУ типа сплит на опоре на абонентской ВЛ и подключение к питающей ВЛ-0,4 кВ с неизолированными проводами</t>
        </is>
      </c>
    </row>
    <row r="7" ht="12.75" customFormat="1" customHeight="1" s="290">
      <c r="A7" s="359" t="inlineStr">
        <is>
          <t>Единица измерения  — 1 ед.</t>
        </is>
      </c>
      <c r="I7" s="375" t="n"/>
      <c r="J7" s="375" t="n"/>
    </row>
    <row r="8" ht="13.5" customFormat="1" customHeight="1" s="290">
      <c r="A8" s="359" t="n"/>
    </row>
    <row r="9" ht="27" customHeight="1" s="302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8" t="n"/>
      <c r="K9" s="300" t="n"/>
      <c r="L9" s="300" t="n"/>
      <c r="M9" s="300" t="n"/>
      <c r="N9" s="300" t="n"/>
    </row>
    <row r="10" ht="28.5" customHeight="1" s="302">
      <c r="A10" s="450" t="n"/>
      <c r="B10" s="450" t="n"/>
      <c r="C10" s="450" t="n"/>
      <c r="D10" s="450" t="n"/>
      <c r="E10" s="450" t="n"/>
      <c r="F10" s="380" t="inlineStr">
        <is>
          <t>на ед. изм.</t>
        </is>
      </c>
      <c r="G10" s="380" t="inlineStr">
        <is>
          <t>общая</t>
        </is>
      </c>
      <c r="H10" s="450" t="n"/>
      <c r="I10" s="380" t="inlineStr">
        <is>
          <t>на ед. изм.</t>
        </is>
      </c>
      <c r="J10" s="380" t="inlineStr">
        <is>
          <t>общая</t>
        </is>
      </c>
      <c r="K10" s="300" t="n"/>
      <c r="L10" s="300" t="n"/>
      <c r="M10" s="300" t="n"/>
      <c r="N10" s="300" t="n"/>
    </row>
    <row r="11" s="302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00" t="n"/>
      <c r="L11" s="300" t="n"/>
      <c r="M11" s="300" t="n"/>
      <c r="N11" s="300" t="n"/>
    </row>
    <row r="12">
      <c r="A12" s="380" t="n"/>
      <c r="B12" s="369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187" t="n"/>
      <c r="J12" s="187" t="n"/>
    </row>
    <row r="13" ht="25.5" customHeight="1" s="302">
      <c r="A13" s="380" t="n">
        <v>1</v>
      </c>
      <c r="B13" s="244" t="inlineStr">
        <is>
          <t>1-4-0</t>
        </is>
      </c>
      <c r="C13" s="388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6">
        <f>G13/F13</f>
        <v/>
      </c>
      <c r="F13" s="254" t="n">
        <v>9.619999999999999</v>
      </c>
      <c r="G13" s="254">
        <f>'Прил. 3'!H14+'Прил. 3'!H18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88" t="inlineStr">
        <is>
          <t>Ведущий инженер</t>
        </is>
      </c>
      <c r="D14" s="380" t="inlineStr">
        <is>
          <t>чел.-ч.</t>
        </is>
      </c>
      <c r="E14" s="456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88" t="inlineStr">
        <is>
          <t>Инженер I категории</t>
        </is>
      </c>
      <c r="D15" s="380" t="inlineStr">
        <is>
          <t>чел.-ч.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88" t="inlineStr">
        <is>
          <t>Инженер II категории</t>
        </is>
      </c>
      <c r="D16" s="380" t="inlineStr">
        <is>
          <t>чел.-ч.</t>
        </is>
      </c>
      <c r="E16" s="456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88" t="inlineStr">
        <is>
          <t>Инженер III категории</t>
        </is>
      </c>
      <c r="D17" s="380" t="inlineStr">
        <is>
          <t>чел.-ч.</t>
        </is>
      </c>
      <c r="E17" s="456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88" t="inlineStr">
        <is>
          <t>Техник I категории</t>
        </is>
      </c>
      <c r="D18" s="380" t="inlineStr">
        <is>
          <t>чел.-ч.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80" t="n"/>
      <c r="B19" s="380" t="n"/>
      <c r="C19" s="369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91">
        <f>SUM(H13:H18)</f>
        <v/>
      </c>
      <c r="I19" s="187" t="n"/>
      <c r="J19" s="254">
        <f>SUM(J13:J18)</f>
        <v/>
      </c>
    </row>
    <row r="20" ht="14.25" customFormat="1" customHeight="1" s="300">
      <c r="A20" s="380" t="n"/>
      <c r="B20" s="388" t="inlineStr">
        <is>
          <t>Затраты труда машинистов</t>
        </is>
      </c>
      <c r="C20" s="447" t="n"/>
      <c r="D20" s="447" t="n"/>
      <c r="E20" s="447" t="n"/>
      <c r="F20" s="447" t="n"/>
      <c r="G20" s="447" t="n"/>
      <c r="H20" s="448" t="n"/>
      <c r="I20" s="187" t="n"/>
      <c r="J20" s="187" t="n"/>
    </row>
    <row r="21" ht="14.25" customFormat="1" customHeight="1" s="300">
      <c r="A21" s="380" t="n">
        <v>7</v>
      </c>
      <c r="B21" s="380" t="n">
        <v>2</v>
      </c>
      <c r="C21" s="388" t="inlineStr">
        <is>
          <t>Затраты труда машинистов</t>
        </is>
      </c>
      <c r="D21" s="380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91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80" t="n"/>
      <c r="B22" s="369" t="inlineStr">
        <is>
          <t>Машины и механизмы</t>
        </is>
      </c>
      <c r="C22" s="447" t="n"/>
      <c r="D22" s="447" t="n"/>
      <c r="E22" s="447" t="n"/>
      <c r="F22" s="447" t="n"/>
      <c r="G22" s="447" t="n"/>
      <c r="H22" s="448" t="n"/>
      <c r="I22" s="187" t="n"/>
      <c r="J22" s="187" t="n"/>
    </row>
    <row r="23" ht="14.25" customFormat="1" customHeight="1" s="300">
      <c r="A23" s="380" t="n"/>
      <c r="B23" s="388" t="inlineStr">
        <is>
          <t>Основные машины и механизмы</t>
        </is>
      </c>
      <c r="C23" s="447" t="n"/>
      <c r="D23" s="447" t="n"/>
      <c r="E23" s="447" t="n"/>
      <c r="F23" s="447" t="n"/>
      <c r="G23" s="447" t="n"/>
      <c r="H23" s="448" t="n"/>
      <c r="I23" s="187" t="n"/>
      <c r="J23" s="187" t="n"/>
    </row>
    <row r="24" ht="25.5" customFormat="1" customHeight="1" s="300">
      <c r="A24" s="380" t="n">
        <v>8</v>
      </c>
      <c r="B24" s="244" t="inlineStr">
        <is>
          <t>91.06.06-042</t>
        </is>
      </c>
      <c r="C24" s="388" t="inlineStr">
        <is>
          <t>Подъемники гидравлические, высота подъема 10 м</t>
        </is>
      </c>
      <c r="D24" s="380" t="inlineStr">
        <is>
          <t>маш.час</t>
        </is>
      </c>
      <c r="E24" s="456" t="n">
        <v>1.51</v>
      </c>
      <c r="F24" s="390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80" t="n">
        <v>9</v>
      </c>
      <c r="B25" s="244" t="inlineStr">
        <is>
          <t>91.05.05-015</t>
        </is>
      </c>
      <c r="C25" s="388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6" t="n">
        <v>0.05</v>
      </c>
      <c r="F25" s="390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0">
      <c r="A26" s="380" t="n"/>
      <c r="B26" s="380" t="n"/>
      <c r="C26" s="388" t="inlineStr">
        <is>
          <t>Итого основные машины и механизмы</t>
        </is>
      </c>
      <c r="D26" s="380" t="n"/>
      <c r="E26" s="456" t="n"/>
      <c r="F26" s="254" t="n"/>
      <c r="G26" s="254">
        <f>SUM(G24:G25)</f>
        <v/>
      </c>
      <c r="H26" s="391">
        <f>G26/G30</f>
        <v/>
      </c>
      <c r="I26" s="252" t="n"/>
      <c r="J26" s="254">
        <f>SUM(J24:J25)</f>
        <v/>
      </c>
    </row>
    <row r="27" hidden="1" outlineLevel="1" ht="25.5" customFormat="1" customHeight="1" s="300">
      <c r="A27" s="380" t="n">
        <v>10</v>
      </c>
      <c r="B27" s="244" t="inlineStr">
        <is>
          <t>91.14.02-001</t>
        </is>
      </c>
      <c r="C27" s="388" t="inlineStr">
        <is>
          <t>Автомобили бортовые, грузоподъемность до 5 т</t>
        </is>
      </c>
      <c r="D27" s="380" t="inlineStr">
        <is>
          <t>маш.час</t>
        </is>
      </c>
      <c r="E27" s="456" t="n">
        <v>0.05</v>
      </c>
      <c r="F27" s="390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0">
      <c r="A28" s="380" t="n">
        <v>11</v>
      </c>
      <c r="B28" s="244" t="inlineStr">
        <is>
          <t>91.06.01-003</t>
        </is>
      </c>
      <c r="C28" s="388" t="inlineStr">
        <is>
          <t>Домкраты гидравлические, грузоподъемность 63-100 т</t>
        </is>
      </c>
      <c r="D28" s="380" t="inlineStr">
        <is>
          <t>маш.час</t>
        </is>
      </c>
      <c r="E28" s="456" t="n">
        <v>1.26</v>
      </c>
      <c r="F28" s="390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0">
      <c r="A29" s="380" t="n"/>
      <c r="B29" s="380" t="n"/>
      <c r="C29" s="388" t="inlineStr">
        <is>
          <t>Итого прочие машины и механизмы</t>
        </is>
      </c>
      <c r="D29" s="380" t="n"/>
      <c r="E29" s="389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0">
      <c r="A30" s="380" t="n"/>
      <c r="B30" s="380" t="n"/>
      <c r="C30" s="369" t="inlineStr">
        <is>
          <t>Итого по разделу «Машины и механизмы»</t>
        </is>
      </c>
      <c r="D30" s="380" t="n"/>
      <c r="E30" s="389" t="n"/>
      <c r="F30" s="254" t="n"/>
      <c r="G30" s="254">
        <f>G26+G29</f>
        <v/>
      </c>
      <c r="H30" s="391">
        <f>H26+H29</f>
        <v/>
      </c>
      <c r="I30" s="185" t="n"/>
      <c r="J30" s="254">
        <f>J26+J29</f>
        <v/>
      </c>
    </row>
    <row r="31" ht="14.25" customFormat="1" customHeight="1" s="300">
      <c r="A31" s="380" t="n"/>
      <c r="B31" s="369" t="inlineStr">
        <is>
          <t>Оборудование</t>
        </is>
      </c>
      <c r="C31" s="447" t="n"/>
      <c r="D31" s="447" t="n"/>
      <c r="E31" s="447" t="n"/>
      <c r="F31" s="447" t="n"/>
      <c r="G31" s="447" t="n"/>
      <c r="H31" s="448" t="n"/>
      <c r="I31" s="187" t="n"/>
      <c r="J31" s="187" t="n"/>
    </row>
    <row r="32">
      <c r="A32" s="380" t="n"/>
      <c r="B32" s="388" t="inlineStr">
        <is>
          <t>Основное оборудование</t>
        </is>
      </c>
      <c r="C32" s="447" t="n"/>
      <c r="D32" s="447" t="n"/>
      <c r="E32" s="447" t="n"/>
      <c r="F32" s="447" t="n"/>
      <c r="G32" s="447" t="n"/>
      <c r="H32" s="448" t="n"/>
      <c r="I32" s="187" t="n"/>
      <c r="J32" s="187" t="n"/>
      <c r="K32" s="300" t="n"/>
      <c r="L32" s="300" t="n"/>
    </row>
    <row r="33" ht="25.5" customFormat="1" customHeight="1" s="300">
      <c r="A33" s="380" t="n">
        <v>12</v>
      </c>
      <c r="B33" s="380" t="inlineStr">
        <is>
          <t>БЦ.48_3.16</t>
        </is>
      </c>
      <c r="C33" s="388" t="inlineStr">
        <is>
          <t>Учет 0,4 кВ. Трехфазный ПУ типа сплит, устанавливаемый на опоре ВЛ.</t>
        </is>
      </c>
      <c r="D33" s="380" t="inlineStr">
        <is>
          <t>компл.</t>
        </is>
      </c>
      <c r="E33" s="457" t="n">
        <v>1</v>
      </c>
      <c r="F33" s="390">
        <f>ROUND(I33/'Прил. 10'!$D$14,2)</f>
        <v/>
      </c>
      <c r="G33" s="254">
        <f>ROUND(E33*F33,2)</f>
        <v/>
      </c>
      <c r="H33" s="253" t="n">
        <v>0</v>
      </c>
      <c r="I33" s="254" t="n">
        <v>23800</v>
      </c>
      <c r="J33" s="254">
        <f>ROUND(I33*E33,2)</f>
        <v/>
      </c>
    </row>
    <row r="34">
      <c r="A34" s="380" t="n"/>
      <c r="B34" s="380" t="n"/>
      <c r="C34" s="388" t="inlineStr">
        <is>
          <t>Итого основное оборудование</t>
        </is>
      </c>
      <c r="D34" s="380" t="n"/>
      <c r="E34" s="457" t="n"/>
      <c r="F34" s="390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0" t="n"/>
      <c r="L34" s="300" t="n"/>
    </row>
    <row r="35">
      <c r="A35" s="380" t="n"/>
      <c r="B35" s="380" t="n"/>
      <c r="C35" s="388" t="inlineStr">
        <is>
          <t>Итого прочее оборудование</t>
        </is>
      </c>
      <c r="D35" s="380" t="n"/>
      <c r="E35" s="456" t="n"/>
      <c r="F35" s="390" t="n"/>
      <c r="G35" s="254" t="n">
        <v>0</v>
      </c>
      <c r="H35" s="253" t="n">
        <v>0</v>
      </c>
      <c r="I35" s="252" t="n"/>
      <c r="J35" s="254" t="n">
        <v>0</v>
      </c>
      <c r="K35" s="300" t="n"/>
      <c r="L35" s="300" t="n"/>
    </row>
    <row r="36">
      <c r="A36" s="380" t="n"/>
      <c r="B36" s="380" t="n"/>
      <c r="C36" s="369" t="inlineStr">
        <is>
          <t>Итого по разделу «Оборудование»</t>
        </is>
      </c>
      <c r="D36" s="380" t="n"/>
      <c r="E36" s="389" t="n"/>
      <c r="F36" s="390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0" t="n"/>
      <c r="L36" s="300" t="n"/>
    </row>
    <row r="37" ht="25.5" customHeight="1" s="302">
      <c r="A37" s="380" t="n"/>
      <c r="B37" s="380" t="n"/>
      <c r="C37" s="388" t="inlineStr">
        <is>
          <t>в том числе технологическое оборудование</t>
        </is>
      </c>
      <c r="D37" s="380" t="n"/>
      <c r="E37" s="457" t="n"/>
      <c r="F37" s="390" t="n"/>
      <c r="G37" s="254">
        <f>'Прил.6 Расчет ОБ'!G13</f>
        <v/>
      </c>
      <c r="H37" s="391" t="n"/>
      <c r="I37" s="252" t="n"/>
      <c r="J37" s="254">
        <f>J36</f>
        <v/>
      </c>
      <c r="K37" s="300" t="n"/>
      <c r="L37" s="300" t="n"/>
    </row>
    <row r="38" ht="14.25" customFormat="1" customHeight="1" s="300">
      <c r="A38" s="380" t="n"/>
      <c r="B38" s="369" t="inlineStr">
        <is>
          <t>Материалы</t>
        </is>
      </c>
      <c r="C38" s="447" t="n"/>
      <c r="D38" s="447" t="n"/>
      <c r="E38" s="447" t="n"/>
      <c r="F38" s="447" t="n"/>
      <c r="G38" s="447" t="n"/>
      <c r="H38" s="448" t="n"/>
      <c r="I38" s="187" t="n"/>
      <c r="J38" s="187" t="n"/>
    </row>
    <row r="39" ht="14.25" customFormat="1" customHeight="1" s="300">
      <c r="A39" s="381" t="n"/>
      <c r="B39" s="384" t="inlineStr">
        <is>
          <t>Основные материалы</t>
        </is>
      </c>
      <c r="C39" s="458" t="n"/>
      <c r="D39" s="458" t="n"/>
      <c r="E39" s="458" t="n"/>
      <c r="F39" s="458" t="n"/>
      <c r="G39" s="458" t="n"/>
      <c r="H39" s="459" t="n"/>
      <c r="I39" s="258" t="n"/>
      <c r="J39" s="258" t="n"/>
    </row>
    <row r="40" ht="25.5" customFormat="1" customHeight="1" s="300">
      <c r="A40" s="380" t="n">
        <v>13</v>
      </c>
      <c r="B40" s="380" t="inlineStr">
        <is>
          <t>20.1.01.08-0013</t>
        </is>
      </c>
      <c r="C40" s="388" t="inlineStr">
        <is>
          <t>Зажим ответвительный с прокалыванием изоляции (СИП): N 640</t>
        </is>
      </c>
      <c r="D40" s="380" t="inlineStr">
        <is>
          <t>100 шт</t>
        </is>
      </c>
      <c r="E40" s="457" t="n">
        <v>0.04</v>
      </c>
      <c r="F40" s="390" t="n">
        <v>7182</v>
      </c>
      <c r="G40" s="254">
        <f>ROUND(E40*F40,2)</f>
        <v/>
      </c>
      <c r="H40" s="253">
        <f>G40/$G$49</f>
        <v/>
      </c>
      <c r="I40" s="254">
        <f>ROUND(F40*'Прил. 10'!$D$13,2)</f>
        <v/>
      </c>
      <c r="J40" s="254">
        <f>ROUND(I40*E40,2)</f>
        <v/>
      </c>
    </row>
    <row r="41" ht="14.25" customFormat="1" customHeight="1" s="300">
      <c r="A41" s="382" t="n"/>
      <c r="B41" s="260" t="n"/>
      <c r="C41" s="261" t="inlineStr">
        <is>
          <t>Итого основные материалы</t>
        </is>
      </c>
      <c r="D41" s="382" t="n"/>
      <c r="E41" s="460" t="n"/>
      <c r="F41" s="265" t="n"/>
      <c r="G41" s="265">
        <f>SUM(G40:G40)</f>
        <v/>
      </c>
      <c r="H41" s="253">
        <f>G41/$G$49</f>
        <v/>
      </c>
      <c r="I41" s="254" t="n"/>
      <c r="J41" s="265">
        <f>SUM(J40:J40)</f>
        <v/>
      </c>
    </row>
    <row r="42" hidden="1" outlineLevel="1" ht="51" customFormat="1" customHeight="1" s="300">
      <c r="A42" s="380" t="n">
        <v>14</v>
      </c>
      <c r="B42" s="380" t="inlineStr">
        <is>
          <t>25.2.02.11-0021</t>
        </is>
      </c>
      <c r="C42" s="38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2" s="380" t="inlineStr">
        <is>
          <t>шт</t>
        </is>
      </c>
      <c r="E42" s="457" t="n">
        <v>0.04</v>
      </c>
      <c r="F42" s="390" t="n">
        <v>943.0599999999999</v>
      </c>
      <c r="G42" s="254">
        <f>ROUND(E42*F42,2)</f>
        <v/>
      </c>
      <c r="H42" s="253">
        <f>G42/$G$49</f>
        <v/>
      </c>
      <c r="I42" s="254">
        <f>ROUND(F42*'Прил. 10'!$D$13,2)</f>
        <v/>
      </c>
      <c r="J42" s="254">
        <f>ROUND(I42*E42,2)</f>
        <v/>
      </c>
    </row>
    <row r="43" hidden="1" outlineLevel="1" ht="25.5" customFormat="1" customHeight="1" s="300">
      <c r="A43" s="380" t="n">
        <v>15</v>
      </c>
      <c r="B43" s="380" t="inlineStr">
        <is>
          <t>25.2.02.11-0051</t>
        </is>
      </c>
      <c r="C43" s="388" t="inlineStr">
        <is>
          <t>Скрепа для фиксации на промежуточных опорах, размер 20 мм</t>
        </is>
      </c>
      <c r="D43" s="380" t="inlineStr">
        <is>
          <t>100 шт</t>
        </is>
      </c>
      <c r="E43" s="457" t="n">
        <v>0.01</v>
      </c>
      <c r="F43" s="390" t="n">
        <v>582</v>
      </c>
      <c r="G43" s="254">
        <f>ROUND(E43*F43,2)</f>
        <v/>
      </c>
      <c r="H43" s="253">
        <f>G43/$G$49</f>
        <v/>
      </c>
      <c r="I43" s="254">
        <f>ROUND(F43*'Прил. 10'!$D$13,2)</f>
        <v/>
      </c>
      <c r="J43" s="254">
        <f>ROUND(I43*E43,2)</f>
        <v/>
      </c>
    </row>
    <row r="44" hidden="1" outlineLevel="1" ht="25.5" customFormat="1" customHeight="1" s="300">
      <c r="A44" s="380" t="n">
        <v>16</v>
      </c>
      <c r="B44" s="380" t="inlineStr">
        <is>
          <t>01.3.01.06-0050</t>
        </is>
      </c>
      <c r="C44" s="388" t="inlineStr">
        <is>
          <t>Смазка универсальная тугоплавкая УТ (консталин жировой)</t>
        </is>
      </c>
      <c r="D44" s="380" t="inlineStr">
        <is>
          <t>т</t>
        </is>
      </c>
      <c r="E44" s="457" t="n">
        <v>8.000000000000001e-05</v>
      </c>
      <c r="F44" s="390" t="n">
        <v>17500</v>
      </c>
      <c r="G44" s="254">
        <f>ROUND(E44*F44,2)</f>
        <v/>
      </c>
      <c r="H44" s="253">
        <f>G44/$G$49</f>
        <v/>
      </c>
      <c r="I44" s="254">
        <f>ROUND(F44*'Прил. 10'!$D$13,2)</f>
        <v/>
      </c>
      <c r="J44" s="254">
        <f>ROUND(I44*E44,2)</f>
        <v/>
      </c>
    </row>
    <row r="45" hidden="1" outlineLevel="1" ht="25.5" customFormat="1" customHeight="1" s="300">
      <c r="A45" s="380" t="n">
        <v>17</v>
      </c>
      <c r="B45" s="380" t="inlineStr">
        <is>
          <t>999-9950</t>
        </is>
      </c>
      <c r="C45" s="388" t="inlineStr">
        <is>
          <t>Вспомогательные ненормируемые ресурсы (2% от Оплаты труда рабочих)</t>
        </is>
      </c>
      <c r="D45" s="380" t="inlineStr">
        <is>
          <t>руб</t>
        </is>
      </c>
      <c r="E45" s="457" t="n">
        <v>0.93</v>
      </c>
      <c r="F45" s="390" t="n">
        <v>1</v>
      </c>
      <c r="G45" s="254">
        <f>ROUND(E45*F45,2)</f>
        <v/>
      </c>
      <c r="H45" s="253">
        <f>G45/$G$49</f>
        <v/>
      </c>
      <c r="I45" s="254">
        <f>ROUND(F45*'Прил. 10'!$D$13,2)</f>
        <v/>
      </c>
      <c r="J45" s="254">
        <f>ROUND(I45*E45,2)</f>
        <v/>
      </c>
    </row>
    <row r="46" hidden="1" outlineLevel="1" ht="51" customFormat="1" customHeight="1" s="300">
      <c r="A46" s="380" t="n">
        <v>18</v>
      </c>
      <c r="B46" s="380" t="inlineStr">
        <is>
          <t>01.7.15.04-0011</t>
        </is>
      </c>
      <c r="C46" s="388" t="inlineStr">
        <is>
          <t>Винты с полукруглой головкой, длина 50 мм</t>
        </is>
      </c>
      <c r="D46" s="380" t="inlineStr">
        <is>
          <t>т</t>
        </is>
      </c>
      <c r="E46" s="457" t="n">
        <v>3e-05</v>
      </c>
      <c r="F46" s="390" t="n">
        <v>12430</v>
      </c>
      <c r="G46" s="254">
        <f>ROUND(E46*F46,2)</f>
        <v/>
      </c>
      <c r="H46" s="253">
        <f>G46/$G$49</f>
        <v/>
      </c>
      <c r="I46" s="254">
        <f>ROUND(F46*'Прил. 10'!$D$13,2)</f>
        <v/>
      </c>
      <c r="J46" s="254">
        <f>ROUND(I46*E46,2)</f>
        <v/>
      </c>
    </row>
    <row r="47" hidden="1" outlineLevel="1" ht="54.75" customFormat="1" customHeight="1" s="300">
      <c r="A47" s="380" t="n">
        <v>19</v>
      </c>
      <c r="B47" s="380" t="inlineStr">
        <is>
          <t>БЦ.103.129</t>
        </is>
      </c>
      <c r="C47" s="388" t="inlineStr">
        <is>
          <t>Провода самонесущие изолированные для воздушных ли- ний электропередачи с алюминиевыми жилами марки: СИП-4 4х16-0,6/1,0</t>
        </is>
      </c>
      <c r="D47" s="380" t="inlineStr">
        <is>
          <t>1000 м</t>
        </is>
      </c>
      <c r="E47" s="457" t="n">
        <v>0.003</v>
      </c>
      <c r="F47" s="390">
        <f>ROUND(I47/'Прил. 10'!$D$13,2)</f>
        <v/>
      </c>
      <c r="G47" s="254">
        <f>ROUND(E47*F47,2)</f>
        <v/>
      </c>
      <c r="H47" s="253">
        <f>G47/$G$49</f>
        <v/>
      </c>
      <c r="I47" s="254" t="n">
        <v>84971.95</v>
      </c>
      <c r="J47" s="254">
        <f>ROUND(I47*E47,2)</f>
        <v/>
      </c>
    </row>
    <row r="48" collapsed="1" ht="14.25" customFormat="1" customHeight="1" s="300">
      <c r="A48" s="380" t="n"/>
      <c r="B48" s="380" t="n"/>
      <c r="C48" s="388" t="inlineStr">
        <is>
          <t>Итого прочие материалы</t>
        </is>
      </c>
      <c r="D48" s="380" t="n"/>
      <c r="E48" s="389" t="n"/>
      <c r="F48" s="390" t="n"/>
      <c r="G48" s="254">
        <f>SUM(G42:G47)</f>
        <v/>
      </c>
      <c r="H48" s="253">
        <f>G48/$G$49</f>
        <v/>
      </c>
      <c r="I48" s="254" t="n"/>
      <c r="J48" s="254">
        <f>SUM(J42:J47)</f>
        <v/>
      </c>
    </row>
    <row r="49" ht="14.25" customFormat="1" customHeight="1" s="300">
      <c r="A49" s="380" t="n"/>
      <c r="B49" s="380" t="n"/>
      <c r="C49" s="369" t="inlineStr">
        <is>
          <t>Итого по разделу «Материалы»</t>
        </is>
      </c>
      <c r="D49" s="380" t="n"/>
      <c r="E49" s="389" t="n"/>
      <c r="F49" s="390" t="n"/>
      <c r="G49" s="254">
        <f>G41+G48</f>
        <v/>
      </c>
      <c r="H49" s="391">
        <f>G49/$G$49</f>
        <v/>
      </c>
      <c r="I49" s="254" t="n"/>
      <c r="J49" s="254">
        <f>J41+J48</f>
        <v/>
      </c>
    </row>
    <row r="50" ht="14.25" customFormat="1" customHeight="1" s="300">
      <c r="A50" s="380" t="n"/>
      <c r="B50" s="380" t="n"/>
      <c r="C50" s="388" t="inlineStr">
        <is>
          <t>ИТОГО ПО РМ</t>
        </is>
      </c>
      <c r="D50" s="380" t="n"/>
      <c r="E50" s="389" t="n"/>
      <c r="F50" s="390" t="n"/>
      <c r="G50" s="254">
        <f>G19+G30+G49</f>
        <v/>
      </c>
      <c r="H50" s="391" t="n"/>
      <c r="I50" s="254" t="n"/>
      <c r="J50" s="254">
        <f>J19+J30+J49</f>
        <v/>
      </c>
    </row>
    <row r="51" ht="14.25" customFormat="1" customHeight="1" s="300">
      <c r="A51" s="380" t="n"/>
      <c r="B51" s="380" t="n"/>
      <c r="C51" s="388" t="inlineStr">
        <is>
          <t>Накладные расходы</t>
        </is>
      </c>
      <c r="D51" s="174">
        <f>ROUND(G51/(G$21+$G$19),2)</f>
        <v/>
      </c>
      <c r="E51" s="389" t="n"/>
      <c r="F51" s="390" t="n"/>
      <c r="G51" s="254" t="n">
        <v>151.46</v>
      </c>
      <c r="H51" s="391" t="n"/>
      <c r="I51" s="254" t="n"/>
      <c r="J51" s="254">
        <f>ROUND(D51*(J19+J21),2)</f>
        <v/>
      </c>
    </row>
    <row r="52" ht="14.25" customFormat="1" customHeight="1" s="300">
      <c r="A52" s="380" t="n"/>
      <c r="B52" s="380" t="n"/>
      <c r="C52" s="388" t="inlineStr">
        <is>
          <t>Сметная прибыль</t>
        </is>
      </c>
      <c r="D52" s="174">
        <f>ROUND(G52/(G$19+G$21),2)</f>
        <v/>
      </c>
      <c r="E52" s="389" t="n"/>
      <c r="F52" s="390" t="n"/>
      <c r="G52" s="254" t="n">
        <v>76.09999999999999</v>
      </c>
      <c r="H52" s="391" t="n"/>
      <c r="I52" s="254" t="n"/>
      <c r="J52" s="254">
        <f>ROUND(D52*(J19+J21),2)</f>
        <v/>
      </c>
    </row>
    <row r="53" ht="14.25" customFormat="1" customHeight="1" s="300">
      <c r="A53" s="380" t="n"/>
      <c r="B53" s="380" t="n"/>
      <c r="C53" s="388" t="inlineStr">
        <is>
          <t>Итого СМР (с НР и СП)</t>
        </is>
      </c>
      <c r="D53" s="380" t="n"/>
      <c r="E53" s="389" t="n"/>
      <c r="F53" s="390" t="n"/>
      <c r="G53" s="254">
        <f>G19+G30+G49+G51+G52</f>
        <v/>
      </c>
      <c r="H53" s="391" t="n"/>
      <c r="I53" s="254" t="n"/>
      <c r="J53" s="254">
        <f>J19+J30+J49+J51+J52</f>
        <v/>
      </c>
    </row>
    <row r="54" ht="14.25" customFormat="1" customHeight="1" s="300">
      <c r="A54" s="380" t="n"/>
      <c r="B54" s="380" t="n"/>
      <c r="C54" s="388" t="inlineStr">
        <is>
          <t>ВСЕГО СМР + ОБОРУДОВАНИЕ</t>
        </is>
      </c>
      <c r="D54" s="380" t="n"/>
      <c r="E54" s="389" t="n"/>
      <c r="F54" s="390" t="n"/>
      <c r="G54" s="254">
        <f>G53+G36</f>
        <v/>
      </c>
      <c r="H54" s="391" t="n"/>
      <c r="I54" s="254" t="n"/>
      <c r="J54" s="254">
        <f>J53+J36</f>
        <v/>
      </c>
    </row>
    <row r="55" ht="34.5" customFormat="1" customHeight="1" s="300">
      <c r="A55" s="380" t="n"/>
      <c r="B55" s="380" t="n"/>
      <c r="C55" s="388" t="inlineStr">
        <is>
          <t>ИТОГО ПОКАЗАТЕЛЬ НА ЕД. ИЗМ.</t>
        </is>
      </c>
      <c r="D55" s="380" t="inlineStr">
        <is>
          <t>ед.</t>
        </is>
      </c>
      <c r="E55" s="461" t="n">
        <v>1</v>
      </c>
      <c r="F55" s="390" t="n"/>
      <c r="G55" s="254">
        <f>G54/E55</f>
        <v/>
      </c>
      <c r="H55" s="391" t="n"/>
      <c r="I55" s="254" t="n"/>
      <c r="J55" s="254">
        <f>J54/E55</f>
        <v/>
      </c>
    </row>
    <row r="57" ht="14.25" customFormat="1" customHeight="1" s="300">
      <c r="A57" s="290" t="inlineStr">
        <is>
          <t>Составил ______________________    Д.Ю. Нефедова</t>
        </is>
      </c>
    </row>
    <row r="58" ht="14.25" customFormat="1" customHeight="1" s="300">
      <c r="A58" s="299" t="inlineStr">
        <is>
          <t xml:space="preserve">                         (подпись, инициалы, фамилия)</t>
        </is>
      </c>
    </row>
    <row r="59" ht="14.25" customFormat="1" customHeight="1" s="300">
      <c r="A59" s="290" t="n"/>
    </row>
    <row r="60" ht="14.25" customFormat="1" customHeight="1" s="300">
      <c r="A60" s="290" t="inlineStr">
        <is>
          <t>Проверил ______________________        А.В. Костянецкая</t>
        </is>
      </c>
    </row>
    <row r="61" ht="14.25" customFormat="1" customHeight="1" s="300">
      <c r="A61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6" t="inlineStr">
        <is>
          <t>Приложение №6</t>
        </is>
      </c>
    </row>
    <row r="2" ht="21.75" customHeight="1" s="302">
      <c r="A2" s="396" t="n"/>
      <c r="B2" s="396" t="n"/>
      <c r="C2" s="396" t="n"/>
      <c r="D2" s="396" t="n"/>
      <c r="E2" s="396" t="n"/>
      <c r="F2" s="396" t="n"/>
      <c r="G2" s="396" t="n"/>
    </row>
    <row r="3">
      <c r="A3" s="356" t="inlineStr">
        <is>
          <t>Расчет стоимости оборудования</t>
        </is>
      </c>
    </row>
    <row r="4" ht="27" customHeight="1" s="302">
      <c r="A4" s="359" t="inlineStr">
        <is>
          <t>Наименование разрабатываемого показателя УНЦ — Установка 3-ф ПУ типа сплит на опоре на абонентской ВЛ и подключение к питающей ВЛ-0,4 кВ с неизолированными проводами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2">
      <c r="A9" s="231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02">
      <c r="A10" s="380" t="n"/>
      <c r="B10" s="369" t="n"/>
      <c r="C10" s="388" t="inlineStr">
        <is>
          <t>ИТОГО ИНЖЕНЕРНОЕ ОБОРУДОВАНИЕ</t>
        </is>
      </c>
      <c r="D10" s="369" t="n"/>
      <c r="E10" s="170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02">
      <c r="A12" s="380" t="n">
        <v>1</v>
      </c>
      <c r="B12" s="388">
        <f>'Прил.5 Расчет СМР и ОБ'!B33</f>
        <v/>
      </c>
      <c r="C12" s="388">
        <f>'Прил.5 Расчет СМР и ОБ'!C33</f>
        <v/>
      </c>
      <c r="D12" s="388">
        <f>'Прил.5 Расчет СМР и ОБ'!D33</f>
        <v/>
      </c>
      <c r="E12" s="388">
        <f>'Прил.5 Расчет СМР и ОБ'!E33</f>
        <v/>
      </c>
      <c r="F12" s="388">
        <f>'Прил.5 Расчет СМР и ОБ'!F33</f>
        <v/>
      </c>
      <c r="G12" s="390">
        <f>ROUND(E12*F12,2)</f>
        <v/>
      </c>
    </row>
    <row r="13" ht="25.5" customHeight="1" s="302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254">
        <f>SUM(G12)</f>
        <v/>
      </c>
    </row>
    <row r="14" ht="19.5" customHeight="1" s="302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35.5703125" customWidth="1" style="302" min="4" max="4"/>
    <col width="8.85546875" customWidth="1" style="302" min="5" max="5"/>
  </cols>
  <sheetData>
    <row r="1">
      <c r="B1" s="290" t="n"/>
      <c r="C1" s="290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02">
      <c r="A3" s="356" t="inlineStr">
        <is>
          <t>Расчет показателя УНЦ</t>
        </is>
      </c>
    </row>
    <row r="4" ht="24.75" customHeight="1" s="302">
      <c r="A4" s="356" t="n"/>
      <c r="B4" s="356" t="n"/>
      <c r="C4" s="356" t="n"/>
      <c r="D4" s="356" t="n"/>
    </row>
    <row r="5" ht="53.25" customHeight="1" s="302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9.9" customHeight="1" s="302">
      <c r="A6" s="359" t="inlineStr">
        <is>
          <t>Единица измерения  — 1 ед</t>
        </is>
      </c>
      <c r="D6" s="359" t="n"/>
    </row>
    <row r="7">
      <c r="A7" s="290" t="n"/>
      <c r="B7" s="290" t="n"/>
      <c r="C7" s="290" t="n"/>
      <c r="D7" s="290" t="n"/>
    </row>
    <row r="8" ht="14.45" customHeight="1" s="302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02">
      <c r="A9" s="450" t="n"/>
      <c r="B9" s="450" t="n"/>
      <c r="C9" s="450" t="n"/>
      <c r="D9" s="450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2">
      <c r="A11" s="380" t="inlineStr">
        <is>
          <t>А1-07</t>
        </is>
      </c>
      <c r="B11" s="380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63" t="inlineStr">
        <is>
          <t>Приложение № 10</t>
        </is>
      </c>
    </row>
    <row r="5" ht="18.75" customHeight="1" s="302">
      <c r="B5" s="153" t="n"/>
    </row>
    <row r="6" ht="15.75" customHeight="1" s="302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02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02">
      <c r="B10" s="368" t="n">
        <v>1</v>
      </c>
      <c r="C10" s="368" t="n">
        <v>2</v>
      </c>
      <c r="D10" s="368" t="n">
        <v>3</v>
      </c>
    </row>
    <row r="11" ht="45" customHeight="1" s="302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02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11.72</v>
      </c>
    </row>
    <row r="13" ht="29.25" customHeight="1" s="302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7.74</v>
      </c>
    </row>
    <row r="14" ht="30.75" customHeight="1" s="302">
      <c r="B14" s="368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02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2">
      <c r="B17" s="368" t="inlineStr">
        <is>
          <t>Строительный контроль</t>
        </is>
      </c>
      <c r="C17" s="368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2">
      <c r="B18" s="368" t="inlineStr">
        <is>
          <t>Авторский надзор - 0,2%</t>
        </is>
      </c>
      <c r="C18" s="368" t="inlineStr">
        <is>
          <t>Приказ от 4.08.2020 № 421/пр п.173</t>
        </is>
      </c>
      <c r="D18" s="156" t="n">
        <v>0.002</v>
      </c>
    </row>
    <row r="19" ht="24" customHeight="1" s="302">
      <c r="B19" s="368" t="inlineStr">
        <is>
          <t>Непредвиденные расходы</t>
        </is>
      </c>
      <c r="C19" s="368" t="inlineStr">
        <is>
          <t>Приказ от 4.08.2020 № 421/пр п.179</t>
        </is>
      </c>
      <c r="D19" s="156" t="n">
        <v>0.03</v>
      </c>
    </row>
    <row r="20" ht="18.75" customHeight="1" s="302">
      <c r="B20" s="161" t="n"/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04" t="n"/>
    </row>
    <row r="6" ht="15.75" customHeight="1" s="302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8" t="n"/>
      <c r="D10" s="368" t="n"/>
      <c r="E10" s="462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3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9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64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8" t="n"/>
      <c r="B14" s="349" t="inlineStr">
        <is>
          <t>Ведущий инженер</t>
        </is>
      </c>
      <c r="C14" s="349" t="n"/>
      <c r="D14" s="349" t="n"/>
      <c r="E14" s="349" t="n"/>
      <c r="F14" s="350" t="n"/>
    </row>
    <row r="15" ht="110.2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8" t="inlineStr">
        <is>
          <t>С1ср</t>
        </is>
      </c>
      <c r="D15" s="368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8" t="inlineStr">
        <is>
          <t>tср</t>
        </is>
      </c>
      <c r="D16" s="368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75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8" t="inlineStr">
        <is>
          <t>Кув</t>
        </is>
      </c>
      <c r="D17" s="368" t="inlineStr">
        <is>
          <t>-</t>
        </is>
      </c>
      <c r="E17" s="310" t="n">
        <v>1</v>
      </c>
      <c r="F17" s="311" t="n"/>
      <c r="G17" s="313" t="n"/>
    </row>
    <row r="18" ht="15.75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8" t="n"/>
      <c r="D18" s="368" t="n"/>
      <c r="E18" s="462" t="inlineStr">
        <is>
          <t>Ведущий инженер</t>
        </is>
      </c>
      <c r="F18" s="311" t="inlineStr">
        <is>
          <t>РТМ</t>
        </is>
      </c>
      <c r="G18" s="313" t="n"/>
    </row>
    <row r="19" ht="78.75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20" t="inlineStr">
        <is>
          <t>КТ</t>
        </is>
      </c>
      <c r="D19" s="320" t="inlineStr">
        <is>
          <t>-</t>
        </is>
      </c>
      <c r="E19" s="465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.75" customHeight="1" s="302">
      <c r="A20" s="306" t="inlineStr">
        <is>
          <t>1.6</t>
        </is>
      </c>
      <c r="B20" s="337" t="inlineStr">
        <is>
          <t>Коэффициент инфляции, определяемый поквартально</t>
        </is>
      </c>
      <c r="C20" s="368" t="inlineStr">
        <is>
          <t>Кинф</t>
        </is>
      </c>
      <c r="D20" s="368" t="inlineStr">
        <is>
          <t>-</t>
        </is>
      </c>
      <c r="E20" s="466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8" t="inlineStr">
        <is>
          <t>ФОТр.тек.</t>
        </is>
      </c>
      <c r="D21" s="368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75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10.2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8" t="inlineStr">
        <is>
          <t>С1ср</t>
        </is>
      </c>
      <c r="D23" s="368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8" t="inlineStr">
        <is>
          <t>tср</t>
        </is>
      </c>
      <c r="D24" s="368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75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8" t="inlineStr">
        <is>
          <t>Кув</t>
        </is>
      </c>
      <c r="D25" s="368" t="inlineStr">
        <is>
          <t>-</t>
        </is>
      </c>
      <c r="E25" s="310" t="n">
        <v>1</v>
      </c>
      <c r="F25" s="311" t="n"/>
      <c r="G25" s="313" t="n"/>
    </row>
    <row r="26" ht="15.75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8" t="n"/>
      <c r="D26" s="368" t="n"/>
      <c r="E26" s="462" t="inlineStr">
        <is>
          <t>Инженер I категории</t>
        </is>
      </c>
      <c r="F26" s="311" t="inlineStr">
        <is>
          <t>РТМ</t>
        </is>
      </c>
      <c r="G26" s="313" t="n"/>
    </row>
    <row r="27" ht="78.75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20" t="inlineStr">
        <is>
          <t>КТ</t>
        </is>
      </c>
      <c r="D27" s="320" t="inlineStr">
        <is>
          <t>-</t>
        </is>
      </c>
      <c r="E27" s="465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.75" customHeight="1" s="302">
      <c r="A28" s="306" t="inlineStr">
        <is>
          <t>1.6</t>
        </is>
      </c>
      <c r="B28" s="337" t="inlineStr">
        <is>
          <t>Коэффициент инфляции, определяемый поквартально</t>
        </is>
      </c>
      <c r="C28" s="368" t="inlineStr">
        <is>
          <t>Кинф</t>
        </is>
      </c>
      <c r="D28" s="368" t="inlineStr">
        <is>
          <t>-</t>
        </is>
      </c>
      <c r="E28" s="466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8" t="inlineStr">
        <is>
          <t>ФОТр.тек.</t>
        </is>
      </c>
      <c r="D29" s="368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75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10.2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8" t="inlineStr">
        <is>
          <t>С1ср</t>
        </is>
      </c>
      <c r="D31" s="368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8" t="inlineStr">
        <is>
          <t>tср</t>
        </is>
      </c>
      <c r="D32" s="368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75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8" t="inlineStr">
        <is>
          <t>Кув</t>
        </is>
      </c>
      <c r="D33" s="368" t="inlineStr">
        <is>
          <t>-</t>
        </is>
      </c>
      <c r="E33" s="310" t="n">
        <v>1</v>
      </c>
      <c r="F33" s="311" t="n"/>
      <c r="G33" s="313" t="n"/>
    </row>
    <row r="34" ht="15.75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8" t="n"/>
      <c r="D34" s="368" t="n"/>
      <c r="E34" s="462" t="inlineStr">
        <is>
          <t>Инженер II категории</t>
        </is>
      </c>
      <c r="F34" s="311" t="inlineStr">
        <is>
          <t>РТМ</t>
        </is>
      </c>
      <c r="G34" s="313" t="n"/>
    </row>
    <row r="35" ht="78.75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20" t="inlineStr">
        <is>
          <t>КТ</t>
        </is>
      </c>
      <c r="D35" s="320" t="inlineStr">
        <is>
          <t>-</t>
        </is>
      </c>
      <c r="E35" s="465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.75" customHeight="1" s="302">
      <c r="A36" s="306" t="inlineStr">
        <is>
          <t>1.6</t>
        </is>
      </c>
      <c r="B36" s="337" t="inlineStr">
        <is>
          <t>Коэффициент инфляции, определяемый поквартально</t>
        </is>
      </c>
      <c r="C36" s="368" t="inlineStr">
        <is>
          <t>Кинф</t>
        </is>
      </c>
      <c r="D36" s="368" t="inlineStr">
        <is>
          <t>-</t>
        </is>
      </c>
      <c r="E36" s="466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8" t="inlineStr">
        <is>
          <t>ФОТр.тек.</t>
        </is>
      </c>
      <c r="D37" s="368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75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10.2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8" t="inlineStr">
        <is>
          <t>С1ср</t>
        </is>
      </c>
      <c r="D39" s="368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8" t="inlineStr">
        <is>
          <t>tср</t>
        </is>
      </c>
      <c r="D40" s="368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75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8" t="inlineStr">
        <is>
          <t>Кув</t>
        </is>
      </c>
      <c r="D41" s="368" t="inlineStr">
        <is>
          <t>-</t>
        </is>
      </c>
      <c r="E41" s="310" t="n">
        <v>1</v>
      </c>
      <c r="F41" s="311" t="n"/>
      <c r="G41" s="313" t="n"/>
    </row>
    <row r="42" ht="15.75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8" t="n"/>
      <c r="D42" s="368" t="n"/>
      <c r="E42" s="462" t="inlineStr">
        <is>
          <t>Инженер III категории</t>
        </is>
      </c>
      <c r="F42" s="311" t="inlineStr">
        <is>
          <t>РТМ</t>
        </is>
      </c>
      <c r="G42" s="313" t="n"/>
    </row>
    <row r="43" ht="78.75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20" t="inlineStr">
        <is>
          <t>КТ</t>
        </is>
      </c>
      <c r="D43" s="320" t="inlineStr">
        <is>
          <t>-</t>
        </is>
      </c>
      <c r="E43" s="465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.75" customHeight="1" s="302">
      <c r="A44" s="306" t="inlineStr">
        <is>
          <t>1.6</t>
        </is>
      </c>
      <c r="B44" s="337" t="inlineStr">
        <is>
          <t>Коэффициент инфляции, определяемый поквартально</t>
        </is>
      </c>
      <c r="C44" s="368" t="inlineStr">
        <is>
          <t>Кинф</t>
        </is>
      </c>
      <c r="D44" s="368" t="inlineStr">
        <is>
          <t>-</t>
        </is>
      </c>
      <c r="E44" s="466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8" t="inlineStr">
        <is>
          <t>ФОТр.тек.</t>
        </is>
      </c>
      <c r="D45" s="368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75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10.2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8" t="inlineStr">
        <is>
          <t>С1ср</t>
        </is>
      </c>
      <c r="D47" s="368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8" t="inlineStr">
        <is>
          <t>tср</t>
        </is>
      </c>
      <c r="D48" s="368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75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8" t="inlineStr">
        <is>
          <t>Кув</t>
        </is>
      </c>
      <c r="D49" s="368" t="inlineStr">
        <is>
          <t>-</t>
        </is>
      </c>
      <c r="E49" s="310" t="n">
        <v>1</v>
      </c>
      <c r="F49" s="311" t="n"/>
      <c r="G49" s="313" t="n"/>
    </row>
    <row r="50" ht="15.75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8" t="n"/>
      <c r="D50" s="368" t="n"/>
      <c r="E50" s="462" t="inlineStr">
        <is>
          <t>Техник I категории</t>
        </is>
      </c>
      <c r="F50" s="311" t="inlineStr">
        <is>
          <t>РТМ</t>
        </is>
      </c>
      <c r="G50" s="313" t="n"/>
    </row>
    <row r="51" ht="78.75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20" t="inlineStr">
        <is>
          <t>КТ</t>
        </is>
      </c>
      <c r="D51" s="320" t="inlineStr">
        <is>
          <t>-</t>
        </is>
      </c>
      <c r="E51" s="465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.75" customHeight="1" s="302">
      <c r="A52" s="306" t="inlineStr">
        <is>
          <t>1.6</t>
        </is>
      </c>
      <c r="B52" s="337" t="inlineStr">
        <is>
          <t>Коэффициент инфляции, определяемый поквартально</t>
        </is>
      </c>
      <c r="C52" s="368" t="inlineStr">
        <is>
          <t>Кинф</t>
        </is>
      </c>
      <c r="D52" s="368" t="inlineStr">
        <is>
          <t>-</t>
        </is>
      </c>
      <c r="E52" s="466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8" t="inlineStr">
        <is>
          <t>ФОТр.тек.</t>
        </is>
      </c>
      <c r="D53" s="368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2025-01-24T11:51:41Z</dcterms:modified>
  <cp:lastModifiedBy>Николай Трофименко</cp:lastModifiedBy>
  <cp:lastPrinted>2023-12-01T08:43:52Z</cp:lastPrinted>
</cp:coreProperties>
</file>