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2" fontId="1" fillId="0" borderId="1" applyAlignment="1" pivotButton="0" quotePrefix="0" xfId="0">
      <alignment horizontal="right" vertical="top" wrapText="1"/>
    </xf>
    <xf numFmtId="14" fontId="17" fillId="0" borderId="0" applyAlignment="1" pivotButton="0" quotePrefix="0" xfId="0">
      <alignment horizontal="left" vertical="center"/>
    </xf>
    <xf numFmtId="0" fontId="17" fillId="0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55" zoomScaleNormal="55" zoomScaleSheetLayoutView="55" workbookViewId="0">
      <selection activeCell="E17" sqref="E17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" customHeight="1" s="302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62" t="inlineStr">
        <is>
          <t>Наименование разрабатываемого показателя УНЦ - Установка 1-ф ПУ в шкафу на опоре на абонентской ВЛ и подключение к питающей ВЛ-0,4 кВ с неизолированными проводами</t>
        </is>
      </c>
    </row>
    <row r="8" ht="31.5" customHeight="1" s="302">
      <c r="B8" s="164" t="inlineStr">
        <is>
          <t xml:space="preserve">Сопоставимый уровень цен: </t>
        </is>
      </c>
      <c r="C8" s="164" t="n"/>
      <c r="D8" s="329">
        <f>D22</f>
        <v/>
      </c>
    </row>
    <row r="9" ht="15.75" customHeight="1" s="302">
      <c r="B9" s="362" t="inlineStr">
        <is>
          <t>Единица измерения  — 1 ед.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20" t="inlineStr">
        <is>
          <t xml:space="preserve">Объект-представитель </t>
        </is>
      </c>
      <c r="E11" s="201" t="n"/>
    </row>
    <row r="12" ht="96.75" customHeight="1" s="302">
      <c r="B12" s="365" t="n">
        <v>1</v>
      </c>
      <c r="C12" s="207" t="inlineStr">
        <is>
          <t>Наименование объекта-представителя</t>
        </is>
      </c>
      <c r="D12" s="365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5" t="n">
        <v>2</v>
      </c>
      <c r="C13" s="207" t="inlineStr">
        <is>
          <t>Наименование субъекта Российской Федерации</t>
        </is>
      </c>
      <c r="D13" s="333" t="inlineStr">
        <is>
          <t>Республика Калмыкия</t>
        </is>
      </c>
    </row>
    <row r="14">
      <c r="B14" s="365" t="n">
        <v>3</v>
      </c>
      <c r="C14" s="207" t="inlineStr">
        <is>
          <t>Климатический район и подрайон</t>
        </is>
      </c>
      <c r="D14" s="333" t="inlineStr">
        <is>
          <t>IVГ</t>
        </is>
      </c>
    </row>
    <row r="15">
      <c r="B15" s="365" t="n">
        <v>4</v>
      </c>
      <c r="C15" s="334" t="inlineStr">
        <is>
          <t>Мощность объекта</t>
        </is>
      </c>
      <c r="D15" s="330" t="n">
        <v>1</v>
      </c>
    </row>
    <row r="16" ht="63" customHeight="1" s="302">
      <c r="B16" s="365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1ф ПУ в шкафу на опоре</t>
        </is>
      </c>
    </row>
    <row r="17" ht="79.5" customHeight="1" s="302">
      <c r="B17" s="365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 s="302">
      <c r="B19" s="206" t="inlineStr">
        <is>
          <t>6.2</t>
        </is>
      </c>
      <c r="C19" s="334" t="inlineStr">
        <is>
          <t>оборудование и инвентарь</t>
        </is>
      </c>
      <c r="D19" s="204">
        <f>'Прил.2 Расч стоим'!H14</f>
        <v/>
      </c>
    </row>
    <row r="20" ht="16.5" customHeight="1" s="302">
      <c r="B20" s="206" t="inlineStr">
        <is>
          <t>6.3</t>
        </is>
      </c>
      <c r="C20" s="334" t="inlineStr">
        <is>
          <t>пусконаладочные работы</t>
        </is>
      </c>
      <c r="D20" s="204" t="n"/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D18*2.5%+(D18*2.5%+D18)*1.9%</f>
        <v/>
      </c>
    </row>
    <row r="22">
      <c r="B22" s="365" t="n">
        <v>7</v>
      </c>
      <c r="C22" s="207" t="inlineStr">
        <is>
          <t>Сопоставимый уровень цен</t>
        </is>
      </c>
      <c r="D22" s="208" t="inlineStr">
        <is>
          <t>3 кв. 2019г.</t>
        </is>
      </c>
      <c r="E22" s="209" t="n"/>
    </row>
    <row r="23" ht="123" customHeight="1" s="302">
      <c r="B23" s="365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5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5" t="n">
        <v>10</v>
      </c>
      <c r="C25" s="334" t="inlineStr">
        <is>
          <t>Примечание</t>
        </is>
      </c>
      <c r="D25" s="365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8.140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60" t="inlineStr">
        <is>
          <t>Приложение № 2</t>
        </is>
      </c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02">
      <c r="B8" s="161" t="n"/>
    </row>
    <row r="9" ht="15.75" customHeight="1" s="302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02"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</row>
    <row r="11" ht="55.5" customHeight="1" s="302"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54.75" customHeight="1" s="302">
      <c r="B12" s="333" t="n">
        <v>1</v>
      </c>
      <c r="C12" s="334" t="inlineStr">
        <is>
          <t>1ф ПУ в шкафу на опоре</t>
        </is>
      </c>
      <c r="D12" s="335" t="inlineStr">
        <is>
          <t>02-01-01</t>
        </is>
      </c>
      <c r="E12" s="334" t="inlineStr">
        <is>
          <t>Установка ПКУ 10 кВ</t>
        </is>
      </c>
      <c r="F12" s="336" t="n"/>
      <c r="G12" s="337" t="n">
        <v>5.11</v>
      </c>
      <c r="H12" s="336" t="n">
        <v>13.83</v>
      </c>
      <c r="I12" s="336" t="n"/>
      <c r="J12" s="338">
        <f>SUM(F12:I12)</f>
        <v/>
      </c>
    </row>
    <row r="13" ht="15" customHeight="1" s="302">
      <c r="B13" s="364" t="inlineStr">
        <is>
          <t>Всего по объекту:</t>
        </is>
      </c>
      <c r="C13" s="444" t="n"/>
      <c r="D13" s="444" t="n"/>
      <c r="E13" s="445" t="n"/>
      <c r="F13" s="340">
        <f>SUM(F12:F12)</f>
        <v/>
      </c>
      <c r="G13" s="340">
        <f>SUM(G12:G12)</f>
        <v/>
      </c>
      <c r="H13" s="340">
        <f>SUM(H12:H12)</f>
        <v/>
      </c>
      <c r="I13" s="340" t="n"/>
      <c r="J13" s="340">
        <f>SUM(F13:I13)</f>
        <v/>
      </c>
    </row>
    <row r="14" ht="15.75" customHeight="1" s="302">
      <c r="B14" s="364" t="inlineStr">
        <is>
          <t>Всего по объекту в сопоставимом уровне цен 3 кв. 2019 г. :</t>
        </is>
      </c>
      <c r="C14" s="444" t="n"/>
      <c r="D14" s="444" t="n"/>
      <c r="E14" s="445" t="n"/>
      <c r="F14" s="340">
        <f>F13</f>
        <v/>
      </c>
      <c r="G14" s="340">
        <f>G13</f>
        <v/>
      </c>
      <c r="H14" s="340">
        <f>H13</f>
        <v/>
      </c>
      <c r="I14" s="340">
        <f>'Прил.1 Сравнит табл'!D21</f>
        <v/>
      </c>
      <c r="J14" s="340">
        <f>SUM(F14:I14)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Д.Ю. Нефедова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0"/>
  <sheetViews>
    <sheetView view="pageBreakPreview" topLeftCell="A33" zoomScale="85" workbookViewId="0">
      <selection activeCell="D41" sqref="D41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02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 ht="33.75" customHeight="1" s="302">
      <c r="A6" s="366" t="inlineStr">
        <is>
          <t>Наименование разрабатываемого показателя УНЦ -  Установка 1-ф ПУ в шкафу на опоре на абонентской ВЛ и подключение к питающей ВЛ-0,4 кВ с неизолированными проводами</t>
        </is>
      </c>
    </row>
    <row r="7" ht="33.75" customHeight="1" s="302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5" t="n"/>
    </row>
    <row r="10" ht="40.5" customHeight="1" s="302">
      <c r="A10" s="447" t="n"/>
      <c r="B10" s="447" t="n"/>
      <c r="C10" s="447" t="n"/>
      <c r="D10" s="447" t="n"/>
      <c r="E10" s="447" t="n"/>
      <c r="F10" s="447" t="n"/>
      <c r="G10" s="365" t="inlineStr">
        <is>
          <t>на ед.изм.</t>
        </is>
      </c>
      <c r="H10" s="365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15.06</v>
      </c>
      <c r="G12" s="176" t="n"/>
      <c r="H12" s="448">
        <f>SUM(H13:H19)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49" t="n">
        <v>3.86</v>
      </c>
      <c r="G13" s="221" t="n">
        <v>14.09</v>
      </c>
      <c r="H13" s="221">
        <f>ROUND(F13*G13,2)</f>
        <v/>
      </c>
      <c r="M13" s="450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49" t="n">
        <v>3.35</v>
      </c>
      <c r="G14" s="221" t="n">
        <v>9.92</v>
      </c>
      <c r="H14" s="221">
        <f>ROUND(F14*G14,2)</f>
        <v/>
      </c>
      <c r="M14" s="450" t="n"/>
    </row>
    <row r="15">
      <c r="A15" s="398" t="n">
        <v>3</v>
      </c>
      <c r="B15" s="177" t="n"/>
      <c r="C15" s="218" t="inlineStr">
        <is>
          <t>1-3-8</t>
        </is>
      </c>
      <c r="D15" s="219" t="inlineStr">
        <is>
          <t>Затраты труда рабочих (ср 3,8)</t>
        </is>
      </c>
      <c r="E15" s="398" t="inlineStr">
        <is>
          <t>чел.-ч</t>
        </is>
      </c>
      <c r="F15" s="449" t="n">
        <v>3.12</v>
      </c>
      <c r="G15" s="221" t="n">
        <v>9.4</v>
      </c>
      <c r="H15" s="221">
        <f>ROUND(F15*G15,2)</f>
        <v/>
      </c>
      <c r="M15" s="450" t="n"/>
    </row>
    <row r="16">
      <c r="A16" s="398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98" t="inlineStr">
        <is>
          <t>чел.-ч</t>
        </is>
      </c>
      <c r="F16" s="449" t="n">
        <v>1.72</v>
      </c>
      <c r="G16" s="221" t="n">
        <v>15.49</v>
      </c>
      <c r="H16" s="221">
        <f>ROUND(F16*G16,2)</f>
        <v/>
      </c>
      <c r="M16" s="450" t="n"/>
    </row>
    <row r="17">
      <c r="A17" s="39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98" t="inlineStr">
        <is>
          <t>чел.-ч</t>
        </is>
      </c>
      <c r="F17" s="449" t="n">
        <v>1.72</v>
      </c>
      <c r="G17" s="221" t="n">
        <v>12.69</v>
      </c>
      <c r="H17" s="221">
        <f>ROUND(F17*G17,2)</f>
        <v/>
      </c>
      <c r="M17" s="450" t="n"/>
    </row>
    <row r="18">
      <c r="A18" s="39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98" t="inlineStr">
        <is>
          <t>чел.-ч</t>
        </is>
      </c>
      <c r="F18" s="449" t="n">
        <v>0.86</v>
      </c>
      <c r="G18" s="221" t="n">
        <v>16.93</v>
      </c>
      <c r="H18" s="221">
        <f>ROUND(F18*G18,2)</f>
        <v/>
      </c>
      <c r="M18" s="450" t="n"/>
    </row>
    <row r="19">
      <c r="A19" s="39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98" t="inlineStr">
        <is>
          <t>чел.-ч</t>
        </is>
      </c>
      <c r="F19" s="449" t="n">
        <v>0.43</v>
      </c>
      <c r="G19" s="221" t="n">
        <v>10.21</v>
      </c>
      <c r="H19" s="221">
        <f>ROUND(F19*G19,2)</f>
        <v/>
      </c>
      <c r="M19" s="450" t="n"/>
    </row>
    <row r="20">
      <c r="A20" s="368" t="inlineStr">
        <is>
          <t>Затраты труда машинистов</t>
        </is>
      </c>
      <c r="B20" s="444" t="n"/>
      <c r="C20" s="444" t="n"/>
      <c r="D20" s="444" t="n"/>
      <c r="E20" s="445" t="n"/>
      <c r="F20" s="369" t="n"/>
      <c r="G20" s="179" t="n"/>
      <c r="H20" s="448">
        <f>H21</f>
        <v/>
      </c>
    </row>
    <row r="21">
      <c r="A21" s="398" t="n">
        <v>8</v>
      </c>
      <c r="B21" s="370" t="n"/>
      <c r="C21" s="218" t="n">
        <v>2</v>
      </c>
      <c r="D21" s="219" t="inlineStr">
        <is>
          <t>Затраты труда машинистов</t>
        </is>
      </c>
      <c r="E21" s="398" t="inlineStr">
        <is>
          <t>чел.-ч</t>
        </is>
      </c>
      <c r="F21" s="449" t="n">
        <v>0.36</v>
      </c>
      <c r="G21" s="221" t="n"/>
      <c r="H21" s="451" t="n">
        <v>4.17</v>
      </c>
    </row>
    <row r="22" customFormat="1" s="216">
      <c r="A22" s="369" t="inlineStr">
        <is>
          <t>Машины и механизмы</t>
        </is>
      </c>
      <c r="B22" s="444" t="n"/>
      <c r="C22" s="444" t="n"/>
      <c r="D22" s="444" t="n"/>
      <c r="E22" s="445" t="n"/>
      <c r="F22" s="369" t="n"/>
      <c r="G22" s="179" t="n"/>
      <c r="H22" s="448">
        <f>SUM(H23:H28)</f>
        <v/>
      </c>
    </row>
    <row r="23" ht="38.25" customHeight="1" s="302">
      <c r="A23" s="398" t="n">
        <v>9</v>
      </c>
      <c r="B23" s="370" t="n"/>
      <c r="C23" s="218" t="inlineStr">
        <is>
          <t>91.18.01-007</t>
        </is>
      </c>
      <c r="D23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398" t="inlineStr">
        <is>
          <t>маш.час</t>
        </is>
      </c>
      <c r="F23" s="398" t="n">
        <v>0.19</v>
      </c>
      <c r="G23" s="225" t="n">
        <v>90</v>
      </c>
      <c r="H23" s="221">
        <f>ROUND(F23*G23,2)</f>
        <v/>
      </c>
      <c r="I23" s="226" t="n"/>
      <c r="J23" s="226" t="n"/>
      <c r="L23" s="226" t="n"/>
    </row>
    <row r="24" ht="13.5" customHeight="1" s="302">
      <c r="A24" s="398" t="n">
        <v>10</v>
      </c>
      <c r="B24" s="37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8" t="inlineStr">
        <is>
          <t>маш.час</t>
        </is>
      </c>
      <c r="F24" s="398" t="n">
        <v>0.09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5.5" customHeight="1" s="302">
      <c r="A25" s="398" t="n">
        <v>11</v>
      </c>
      <c r="B25" s="370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98" t="inlineStr">
        <is>
          <t>маш.час</t>
        </is>
      </c>
      <c r="F25" s="398" t="n">
        <v>0.78</v>
      </c>
      <c r="G25" s="225" t="n">
        <v>8.1</v>
      </c>
      <c r="H25" s="221">
        <f>ROUND(F25*G25,2)</f>
        <v/>
      </c>
      <c r="I25" s="226" t="n"/>
      <c r="J25" s="226" t="n"/>
      <c r="K25" s="226" t="n"/>
      <c r="L25" s="226" t="n"/>
    </row>
    <row r="26">
      <c r="A26" s="398" t="n">
        <v>12</v>
      </c>
      <c r="B26" s="370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98" t="inlineStr">
        <is>
          <t>маш.час</t>
        </is>
      </c>
      <c r="F26" s="398" t="n">
        <v>0.09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 ht="25.5" customFormat="1" customHeight="1" s="216">
      <c r="A27" s="398" t="n">
        <v>13</v>
      </c>
      <c r="B27" s="370" t="n"/>
      <c r="C27" s="218" t="inlineStr">
        <is>
          <t>91.04.01-041</t>
        </is>
      </c>
      <c r="D27" s="219" t="inlineStr">
        <is>
          <t>Молотки бурильные легкие при работе от передвижных компрессорных станций</t>
        </is>
      </c>
      <c r="E27" s="398" t="inlineStr">
        <is>
          <t>маш.час</t>
        </is>
      </c>
      <c r="F27" s="398" t="n">
        <v>0.19</v>
      </c>
      <c r="G27" s="225" t="n">
        <v>2.99</v>
      </c>
      <c r="H27" s="221">
        <f>ROUND(F27*G27,2)</f>
        <v/>
      </c>
      <c r="I27" s="226" t="n"/>
      <c r="J27" s="226" t="n"/>
      <c r="K27" s="226" t="n"/>
      <c r="L27" s="226" t="n"/>
    </row>
    <row r="28" customFormat="1" s="216">
      <c r="A28" s="398" t="n">
        <v>14</v>
      </c>
      <c r="B28" s="370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98" t="inlineStr">
        <is>
          <t>маш.час</t>
        </is>
      </c>
      <c r="F28" s="398" t="n">
        <v>0.42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ht="15" customHeight="1" s="302">
      <c r="A29" s="369" t="inlineStr">
        <is>
          <t>Оборудование</t>
        </is>
      </c>
      <c r="B29" s="444" t="n"/>
      <c r="C29" s="444" t="n"/>
      <c r="D29" s="444" t="n"/>
      <c r="E29" s="445" t="n"/>
      <c r="F29" s="176" t="n"/>
      <c r="G29" s="176" t="n"/>
      <c r="H29" s="448">
        <f>SUM(H30)</f>
        <v/>
      </c>
    </row>
    <row r="30" ht="38.25" customHeight="1" s="302">
      <c r="A30" s="227" t="n">
        <v>15</v>
      </c>
      <c r="B30" s="370" t="n"/>
      <c r="C30" s="218" t="inlineStr">
        <is>
          <t>Прайс из СД ОП</t>
        </is>
      </c>
      <c r="D30" s="219" t="inlineStr">
        <is>
          <t>Марка и тип оборудования в соответствии с ТТР №4. Учет 0,4 кВ. Однофазный ПУ в шкафу учета, устанавливаемый на опоре ВЛ.</t>
        </is>
      </c>
      <c r="E30" s="398" t="inlineStr">
        <is>
          <t>компл.</t>
        </is>
      </c>
      <c r="F30" s="398" t="n">
        <v>1</v>
      </c>
      <c r="G30" s="328" t="n">
        <v>2935.49</v>
      </c>
      <c r="H30" s="221">
        <f>ROUND(F30*G30,2)</f>
        <v/>
      </c>
      <c r="I30" s="226" t="n"/>
      <c r="J30" s="226" t="n"/>
      <c r="L30" s="226" t="n"/>
    </row>
    <row r="31">
      <c r="A31" s="369" t="inlineStr">
        <is>
          <t>Материалы</t>
        </is>
      </c>
      <c r="B31" s="444" t="n"/>
      <c r="C31" s="444" t="n"/>
      <c r="D31" s="444" t="n"/>
      <c r="E31" s="445" t="n"/>
      <c r="F31" s="369" t="n"/>
      <c r="G31" s="179" t="n"/>
      <c r="H31" s="448">
        <f>SUM(H32:H53)</f>
        <v/>
      </c>
    </row>
    <row r="32" ht="25.5" customHeight="1" s="302">
      <c r="A32" s="227" t="n">
        <v>16</v>
      </c>
      <c r="B32" s="370" t="n"/>
      <c r="C32" s="218" t="inlineStr">
        <is>
          <t>20.1.01.08-0013</t>
        </is>
      </c>
      <c r="D32" s="219" t="inlineStr">
        <is>
          <t>Зажим ответвительный с прокалыванием изоляции (СИП): N 640</t>
        </is>
      </c>
      <c r="E32" s="398" t="inlineStr">
        <is>
          <t>100 шт</t>
        </is>
      </c>
      <c r="F32" s="398" t="n">
        <v>0.02</v>
      </c>
      <c r="G32" s="221" t="n">
        <v>7182</v>
      </c>
      <c r="H32" s="221">
        <f>ROUND(F32*G32,2)</f>
        <v/>
      </c>
      <c r="I32" s="237" t="n"/>
      <c r="J32" s="226" t="n"/>
      <c r="K32" s="226" t="n"/>
    </row>
    <row r="33" ht="25.5" customHeight="1" s="302">
      <c r="A33" s="227" t="n">
        <v>17</v>
      </c>
      <c r="B33" s="370" t="n"/>
      <c r="C33" s="218" t="inlineStr">
        <is>
          <t>24.3.03.13-0304</t>
        </is>
      </c>
      <c r="D33" s="219" t="inlineStr">
        <is>
          <t>Трубы полиэтиленовые гладкие легкие ПНД, диаметр 32 мм</t>
        </is>
      </c>
      <c r="E33" s="398" t="inlineStr">
        <is>
          <t>м</t>
        </is>
      </c>
      <c r="F33" s="398" t="n">
        <v>6</v>
      </c>
      <c r="G33" s="221" t="n">
        <v>9.94</v>
      </c>
      <c r="H33" s="221">
        <f>ROUND(F33*G33,2)</f>
        <v/>
      </c>
      <c r="I33" s="237" t="n"/>
      <c r="J33" s="226" t="n"/>
      <c r="K33" s="226" t="n"/>
    </row>
    <row r="34" ht="25.5" customHeight="1" s="302">
      <c r="A34" s="227" t="n">
        <v>18</v>
      </c>
      <c r="B34" s="370" t="n"/>
      <c r="C34" s="218" t="inlineStr">
        <is>
          <t>24.3.03.05-0014</t>
        </is>
      </c>
      <c r="D34" s="219" t="inlineStr">
        <is>
          <t>Трубы полиэтиленовые гибкие гофрированные легкие с протяжкой, номинальный внутренний диаметр 32 мм</t>
        </is>
      </c>
      <c r="E34" s="398" t="inlineStr">
        <is>
          <t>м</t>
        </is>
      </c>
      <c r="F34" s="398" t="n">
        <v>2</v>
      </c>
      <c r="G34" s="221" t="n">
        <v>7.51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70" t="n"/>
      <c r="C35" s="218" t="inlineStr">
        <is>
          <t>20.2.10.03-0006</t>
        </is>
      </c>
      <c r="D35" s="219" t="inlineStr">
        <is>
          <t>Наконечники кабельные медные соединительные</t>
        </is>
      </c>
      <c r="E35" s="398" t="inlineStr">
        <is>
          <t>100 шт</t>
        </is>
      </c>
      <c r="F35" s="398" t="n">
        <v>0.02</v>
      </c>
      <c r="G35" s="221" t="n">
        <v>365</v>
      </c>
      <c r="H35" s="221">
        <f>ROUND(F35*G35,2)</f>
        <v/>
      </c>
      <c r="I35" s="237" t="n"/>
      <c r="J35" s="226" t="n"/>
      <c r="K35" s="226" t="n"/>
    </row>
    <row r="36" ht="25.5" customHeight="1" s="302">
      <c r="A36" s="227" t="n">
        <v>20</v>
      </c>
      <c r="B36" s="370" t="n"/>
      <c r="C36" s="218" t="inlineStr">
        <is>
          <t>24.3.05.07-0153</t>
        </is>
      </c>
      <c r="D36" s="219" t="inlineStr">
        <is>
          <t>Муфта полипропиленовая соединительная, диаметр 32 мм</t>
        </is>
      </c>
      <c r="E36" s="398" t="inlineStr">
        <is>
          <t>шт</t>
        </is>
      </c>
      <c r="F36" s="398" t="n">
        <v>3</v>
      </c>
      <c r="G36" s="221" t="n">
        <v>1.29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70" t="n"/>
      <c r="C37" s="218" t="inlineStr">
        <is>
          <t>20.1.02.18-0002</t>
        </is>
      </c>
      <c r="D37" s="219" t="inlineStr">
        <is>
          <t>Стяжка нейлоновая PER15 длиной 300 мм под винт</t>
        </is>
      </c>
      <c r="E37" s="398" t="inlineStr">
        <is>
          <t>100 шт</t>
        </is>
      </c>
      <c r="F37" s="398" t="n">
        <v>0.06</v>
      </c>
      <c r="G37" s="221" t="n">
        <v>61.6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70" t="n"/>
      <c r="C38" s="218" t="inlineStr">
        <is>
          <t>25.2.01.01-0001</t>
        </is>
      </c>
      <c r="D38" s="219" t="inlineStr">
        <is>
          <t>Бирки-оконцеватели</t>
        </is>
      </c>
      <c r="E38" s="398" t="inlineStr">
        <is>
          <t>100 шт</t>
        </is>
      </c>
      <c r="F38" s="398" t="n">
        <v>0.0408</v>
      </c>
      <c r="G38" s="221" t="n">
        <v>63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70" t="n"/>
      <c r="C39" s="218" t="inlineStr">
        <is>
          <t>01.7.11.07-0034</t>
        </is>
      </c>
      <c r="D39" s="219" t="inlineStr">
        <is>
          <t>Электроды сварочные Э42А, диаметр 4 мм</t>
        </is>
      </c>
      <c r="E39" s="398" t="inlineStr">
        <is>
          <t>кг</t>
        </is>
      </c>
      <c r="F39" s="398" t="n">
        <v>0.1768</v>
      </c>
      <c r="G39" s="221" t="n">
        <v>10.57</v>
      </c>
      <c r="H39" s="221">
        <f>ROUND(F39*G39,2)</f>
        <v/>
      </c>
      <c r="I39" s="237" t="n"/>
      <c r="J39" s="226" t="n"/>
      <c r="K39" s="226" t="n"/>
    </row>
    <row r="40">
      <c r="A40" s="227" t="n">
        <v>24</v>
      </c>
      <c r="B40" s="370" t="n"/>
      <c r="C40" s="218" t="inlineStr">
        <is>
          <t>20.2.01.05-0007</t>
        </is>
      </c>
      <c r="D40" s="219" t="inlineStr">
        <is>
          <t>Гильзы кабельные медные ГМ 35</t>
        </is>
      </c>
      <c r="E40" s="398" t="inlineStr">
        <is>
          <t>100 шт</t>
        </is>
      </c>
      <c r="F40" s="398" t="n">
        <v>0.0045</v>
      </c>
      <c r="G40" s="221" t="n">
        <v>378</v>
      </c>
      <c r="H40" s="221">
        <f>ROUND(F40*G40,2)</f>
        <v/>
      </c>
      <c r="I40" s="237" t="n"/>
      <c r="J40" s="226" t="n"/>
      <c r="K40" s="226" t="n"/>
    </row>
    <row r="41" ht="25.5" customHeight="1" s="302">
      <c r="A41" s="227" t="n">
        <v>25</v>
      </c>
      <c r="B41" s="370" t="n"/>
      <c r="C41" s="218" t="inlineStr">
        <is>
          <t>01.7.06.05-0041</t>
        </is>
      </c>
      <c r="D41" s="219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398" t="n">
        <v>0.0448</v>
      </c>
      <c r="G41" s="221" t="n">
        <v>30.4</v>
      </c>
      <c r="H41" s="221">
        <f>ROUND(F41*G41,2)</f>
        <v/>
      </c>
      <c r="I41" s="237" t="n"/>
      <c r="J41" s="226" t="n"/>
      <c r="K41" s="226" t="n"/>
    </row>
    <row r="42">
      <c r="A42" s="227" t="n">
        <v>26</v>
      </c>
      <c r="B42" s="370" t="n"/>
      <c r="C42" s="218" t="inlineStr">
        <is>
          <t>01.7.15.03-0042</t>
        </is>
      </c>
      <c r="D42" s="219" t="inlineStr">
        <is>
          <t>Болты с гайками и шайбами строительные</t>
        </is>
      </c>
      <c r="E42" s="398" t="inlineStr">
        <is>
          <t>кг</t>
        </is>
      </c>
      <c r="F42" s="398" t="n">
        <v>0.1496</v>
      </c>
      <c r="G42" s="221" t="n">
        <v>9.039999999999999</v>
      </c>
      <c r="H42" s="221">
        <f>ROUND(F42*G42,2)</f>
        <v/>
      </c>
      <c r="I42" s="237" t="n"/>
      <c r="J42" s="226" t="n"/>
      <c r="K42" s="226" t="n"/>
    </row>
    <row r="43" ht="25.5" customHeight="1" s="302">
      <c r="A43" s="227" t="n">
        <v>27</v>
      </c>
      <c r="B43" s="370" t="n"/>
      <c r="C43" s="218" t="inlineStr">
        <is>
          <t>999-9950</t>
        </is>
      </c>
      <c r="D43" s="219" t="inlineStr">
        <is>
          <t>Вспомогательные ненормируемые ресурсы (2% от Оплаты труда рабочих)</t>
        </is>
      </c>
      <c r="E43" s="398" t="inlineStr">
        <is>
          <t>руб</t>
        </is>
      </c>
      <c r="F43" s="398" t="n">
        <v>1.212</v>
      </c>
      <c r="G43" s="221" t="n">
        <v>1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70" t="n"/>
      <c r="C44" s="218" t="inlineStr">
        <is>
          <t>14.1.02.01-0002</t>
        </is>
      </c>
      <c r="D44" s="219" t="inlineStr">
        <is>
          <t>Клей БМК-5к</t>
        </is>
      </c>
      <c r="E44" s="398" t="inlineStr">
        <is>
          <t>кг</t>
        </is>
      </c>
      <c r="F44" s="398" t="n">
        <v>0.032</v>
      </c>
      <c r="G44" s="221" t="n">
        <v>25.8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70" t="n"/>
      <c r="C45" s="218" t="inlineStr">
        <is>
          <t>14.4.02.09-0001</t>
        </is>
      </c>
      <c r="D45" s="219" t="inlineStr">
        <is>
          <t>Краска</t>
        </is>
      </c>
      <c r="E45" s="398" t="inlineStr">
        <is>
          <t>кг</t>
        </is>
      </c>
      <c r="F45" s="398" t="n">
        <v>0.0218</v>
      </c>
      <c r="G45" s="221" t="n">
        <v>28.6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70" t="n"/>
      <c r="C46" s="218" t="inlineStr">
        <is>
          <t>14.4.03.17-0101</t>
        </is>
      </c>
      <c r="D46" s="219" t="inlineStr">
        <is>
          <t>Лак канифольный КФ-965</t>
        </is>
      </c>
      <c r="E46" s="398" t="inlineStr">
        <is>
          <t>т</t>
        </is>
      </c>
      <c r="F46" s="398" t="n">
        <v>8e-06</v>
      </c>
      <c r="G46" s="221" t="n">
        <v>70200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70" t="n"/>
      <c r="C47" s="218" t="inlineStr">
        <is>
          <t>20.2.02.01-0014</t>
        </is>
      </c>
      <c r="D47" s="219" t="inlineStr">
        <is>
          <t>Втулки, диаметр 42 мм</t>
        </is>
      </c>
      <c r="E47" s="398" t="inlineStr">
        <is>
          <t>1000 шт</t>
        </is>
      </c>
      <c r="F47" s="398" t="n">
        <v>0.001098</v>
      </c>
      <c r="G47" s="221" t="n">
        <v>282.03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70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98" t="inlineStr">
        <is>
          <t>10 м</t>
        </is>
      </c>
      <c r="F48" s="398" t="n">
        <v>0.04</v>
      </c>
      <c r="G48" s="221" t="n">
        <v>6.9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70" t="n"/>
      <c r="C49" s="218" t="inlineStr">
        <is>
          <t>01.7.07.20-0002</t>
        </is>
      </c>
      <c r="D49" s="219" t="inlineStr">
        <is>
          <t>Тальк молотый, сорт I</t>
        </is>
      </c>
      <c r="E49" s="398" t="inlineStr">
        <is>
          <t>т</t>
        </is>
      </c>
      <c r="F49" s="398" t="n">
        <v>0.0001044</v>
      </c>
      <c r="G49" s="221" t="n">
        <v>1820</v>
      </c>
      <c r="H49" s="221">
        <f>ROUND(F49*G49,2)</f>
        <v/>
      </c>
      <c r="I49" s="237" t="n"/>
      <c r="J49" s="226" t="n"/>
      <c r="K49" s="226" t="n"/>
    </row>
    <row r="50">
      <c r="A50" s="227" t="n">
        <v>34</v>
      </c>
      <c r="B50" s="370" t="n"/>
      <c r="C50" s="218" t="inlineStr">
        <is>
          <t>01.3.01.02-0002</t>
        </is>
      </c>
      <c r="D50" s="219" t="inlineStr">
        <is>
          <t>Вазелин технический</t>
        </is>
      </c>
      <c r="E50" s="398" t="inlineStr">
        <is>
          <t>кг</t>
        </is>
      </c>
      <c r="F50" s="398" t="n">
        <v>0.004</v>
      </c>
      <c r="G50" s="221" t="n">
        <v>44.97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70" t="n"/>
      <c r="C51" s="218" t="inlineStr">
        <is>
          <t>01.7.20.04-0005</t>
        </is>
      </c>
      <c r="D51" s="219" t="inlineStr">
        <is>
          <t>Нитки швейные</t>
        </is>
      </c>
      <c r="E51" s="398" t="inlineStr">
        <is>
          <t>кг</t>
        </is>
      </c>
      <c r="F51" s="398" t="n">
        <v>0.0008</v>
      </c>
      <c r="G51" s="221" t="n">
        <v>133.05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70" t="n"/>
      <c r="C52" s="218" t="inlineStr">
        <is>
          <t>01.7.02.09-0002</t>
        </is>
      </c>
      <c r="D52" s="219" t="inlineStr">
        <is>
          <t>Шпагат бумажный</t>
        </is>
      </c>
      <c r="E52" s="398" t="inlineStr">
        <is>
          <t>кг</t>
        </is>
      </c>
      <c r="F52" s="398" t="n">
        <v>0.002</v>
      </c>
      <c r="G52" s="221" t="n">
        <v>11.5</v>
      </c>
      <c r="H52" s="221">
        <f>ROUND(F52*G52,2)</f>
        <v/>
      </c>
      <c r="I52" s="237" t="n"/>
      <c r="J52" s="226" t="n"/>
      <c r="K52" s="226" t="n"/>
    </row>
    <row r="53" ht="38.25" customHeight="1" s="302">
      <c r="A53" s="227" t="n">
        <v>37</v>
      </c>
      <c r="B53" s="370" t="n"/>
      <c r="C53" s="218" t="inlineStr">
        <is>
          <t>Прайс из СД ОП</t>
        </is>
      </c>
      <c r="D53" s="219" t="inlineStr">
        <is>
          <t>Провода самонесущие изолированные для воздушных ли- ний электропередачи с алюминиевыми жилами марки: СИП-4 4х16-0,6/1,0</t>
        </is>
      </c>
      <c r="E53" s="398" t="inlineStr">
        <is>
          <t>1000 м</t>
        </is>
      </c>
      <c r="F53" s="398" t="n">
        <v>0.008999999999999999</v>
      </c>
      <c r="G53" s="221" t="n">
        <v>5333.14</v>
      </c>
      <c r="H53" s="221">
        <f>ROUND(F53*G53,2)</f>
        <v/>
      </c>
      <c r="I53" s="237" t="n"/>
      <c r="J53" s="226" t="n"/>
      <c r="K53" s="226" t="n"/>
    </row>
    <row r="56">
      <c r="B56" s="304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4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29:E29"/>
    <mergeCell ref="A3:H3"/>
    <mergeCell ref="A9:A10"/>
    <mergeCell ref="F9:F10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3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3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2" t="inlineStr">
        <is>
          <t>Наименование разрабатываемого показателя УНЦ — Установка 1-ф ПУ в шкафу на опоре на абонентской ВЛ и подключение к питающей ВЛ-0,4 кВ с неизолированными проводами</t>
        </is>
      </c>
    </row>
    <row r="8">
      <c r="B8" s="373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ОБ'!J28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ОБ'!J45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ОБ'!J65</f>
        <v/>
      </c>
      <c r="D17" s="233">
        <f>C17/$C$24</f>
        <v/>
      </c>
      <c r="E17" s="233">
        <f>C17/$C$40</f>
        <v/>
      </c>
      <c r="G17" s="452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ОБ'!J38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ОБ'!E72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3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2" zoomScale="85" workbookViewId="0">
      <selection activeCell="B55" sqref="B55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88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3" t="inlineStr">
        <is>
          <t>Расчет стоимости СМР и оборудования</t>
        </is>
      </c>
    </row>
    <row r="5" ht="12.75" customFormat="1" customHeight="1" s="290">
      <c r="A5" s="353" t="n"/>
      <c r="B5" s="353" t="n"/>
      <c r="C5" s="400" t="n"/>
      <c r="D5" s="353" t="n"/>
      <c r="E5" s="353" t="n"/>
      <c r="F5" s="353" t="n"/>
      <c r="G5" s="353" t="n"/>
      <c r="H5" s="353" t="n"/>
      <c r="I5" s="353" t="n"/>
      <c r="J5" s="353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Установка 1-ф ПУ в шкафу на опоре на абонентской ВЛ и подключение к питающей ВЛ-0,4 кВ с неизолированными проводами</t>
        </is>
      </c>
    </row>
    <row r="7" ht="12.75" customFormat="1" customHeight="1" s="290">
      <c r="A7" s="356" t="inlineStr">
        <is>
          <t>Единица измерения  — 1 ед.</t>
        </is>
      </c>
      <c r="I7" s="372" t="n"/>
      <c r="J7" s="372" t="n"/>
    </row>
    <row r="8" ht="13.5" customFormat="1" customHeight="1" s="290">
      <c r="A8" s="356" t="n"/>
    </row>
    <row r="9" ht="27" customHeight="1" s="302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0" t="n"/>
      <c r="L9" s="300" t="n"/>
      <c r="M9" s="300" t="n"/>
      <c r="N9" s="300" t="n"/>
    </row>
    <row r="10" ht="28.5" customHeight="1" s="302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0" t="n"/>
      <c r="L10" s="300" t="n"/>
      <c r="M10" s="300" t="n"/>
      <c r="N10" s="300" t="n"/>
    </row>
    <row r="11" s="302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0" t="n"/>
      <c r="L11" s="300" t="n"/>
      <c r="M11" s="300" t="n"/>
      <c r="N11" s="300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2">
      <c r="A13" s="380" t="n">
        <v>1</v>
      </c>
      <c r="B13" s="244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3">
        <f>G13/F13</f>
        <v/>
      </c>
      <c r="F13" s="254" t="n">
        <v>9.619999999999999</v>
      </c>
      <c r="G13" s="254">
        <f>'Прил. 3'!H14+'Прил. 3'!H15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чел.-ч.</t>
        </is>
      </c>
      <c r="E14" s="453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чел.-ч.</t>
        </is>
      </c>
      <c r="E15" s="453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чел.-ч.</t>
        </is>
      </c>
      <c r="E16" s="453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чел.-ч.</t>
        </is>
      </c>
      <c r="E17" s="453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чел.-ч.</t>
        </is>
      </c>
      <c r="E18" s="453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3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0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0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3">
        <f>'Прил. 3'!F21</f>
        <v/>
      </c>
      <c r="F21" s="254">
        <f>G21/E21</f>
        <v/>
      </c>
      <c r="G21" s="254">
        <f>'Прил. 3'!H20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0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0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3" t="n">
        <v>0.19</v>
      </c>
      <c r="F24" s="382" t="n">
        <v>90</v>
      </c>
      <c r="G24" s="254">
        <f>ROUND(E24*F24,2)</f>
        <v/>
      </c>
      <c r="H24" s="253">
        <f>G24/$G$32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3" t="n">
        <v>0.09</v>
      </c>
      <c r="F25" s="382" t="n">
        <v>115.4</v>
      </c>
      <c r="G25" s="254">
        <f>ROUND(E25*F25,2)</f>
        <v/>
      </c>
      <c r="H25" s="253">
        <f>G25/$G$32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0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3" t="n">
        <v>0.78</v>
      </c>
      <c r="F26" s="382" t="n">
        <v>8.1</v>
      </c>
      <c r="G26" s="254">
        <f>ROUND(E26*F26,2)</f>
        <v/>
      </c>
      <c r="H26" s="253">
        <f>G26/$G$32</f>
        <v/>
      </c>
      <c r="I26" s="254">
        <f>ROUND(F26*'Прил. 10'!$D$12,2)</f>
        <v/>
      </c>
      <c r="J26" s="254">
        <f>ROUND(I26*E26,2)</f>
        <v/>
      </c>
    </row>
    <row r="27" ht="25.5" customFormat="1" customHeight="1" s="300">
      <c r="A27" s="380" t="n">
        <v>11</v>
      </c>
      <c r="B27" s="244" t="inlineStr">
        <is>
          <t>91.14.02-001</t>
        </is>
      </c>
      <c r="C27" s="379" t="inlineStr">
        <is>
          <t>Автомобили бортовые, грузоподъемность до 5 т</t>
        </is>
      </c>
      <c r="D27" s="380" t="inlineStr">
        <is>
          <t>маш.час</t>
        </is>
      </c>
      <c r="E27" s="453" t="n">
        <v>0.09</v>
      </c>
      <c r="F27" s="382" t="n">
        <v>65.70999999999999</v>
      </c>
      <c r="G27" s="254">
        <f>ROUND(E27*F27,2)</f>
        <v/>
      </c>
      <c r="H27" s="253">
        <f>G27/$G$32</f>
        <v/>
      </c>
      <c r="I27" s="254">
        <f>ROUND(F27*'Прил. 10'!$D$12,2)</f>
        <v/>
      </c>
      <c r="J27" s="254">
        <f>ROUND(I27*E27,2)</f>
        <v/>
      </c>
    </row>
    <row r="28" ht="14.25" customFormat="1" customHeight="1" s="300">
      <c r="A28" s="380" t="n"/>
      <c r="B28" s="380" t="n"/>
      <c r="C28" s="379" t="inlineStr">
        <is>
          <t>Итого основные машины и механизмы</t>
        </is>
      </c>
      <c r="D28" s="380" t="n"/>
      <c r="E28" s="453" t="n"/>
      <c r="F28" s="254" t="n"/>
      <c r="G28" s="254">
        <f>SUM(G24:G27)</f>
        <v/>
      </c>
      <c r="H28" s="383">
        <f>G28/G32</f>
        <v/>
      </c>
      <c r="I28" s="252" t="n"/>
      <c r="J28" s="254">
        <f>SUM(J24:J27)</f>
        <v/>
      </c>
    </row>
    <row r="29" hidden="1" outlineLevel="1" ht="25.5" customFormat="1" customHeight="1" s="300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3" t="n">
        <v>0.19</v>
      </c>
      <c r="F29" s="382" t="n">
        <v>2.99</v>
      </c>
      <c r="G29" s="254">
        <f>ROUND(E29*F29,2)</f>
        <v/>
      </c>
      <c r="H29" s="253">
        <f>G29/$G$32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0">
      <c r="A30" s="380" t="n">
        <v>13</v>
      </c>
      <c r="B30" s="244" t="inlineStr">
        <is>
          <t>91.21.16-012</t>
        </is>
      </c>
      <c r="C30" s="379" t="inlineStr">
        <is>
          <t>Прессы гидравлические с электроприводом</t>
        </is>
      </c>
      <c r="D30" s="380" t="inlineStr">
        <is>
          <t>маш.час</t>
        </is>
      </c>
      <c r="E30" s="453" t="n">
        <v>0.42</v>
      </c>
      <c r="F30" s="382" t="n">
        <v>1.11</v>
      </c>
      <c r="G30" s="254">
        <f>ROUND(E30*F30,2)</f>
        <v/>
      </c>
      <c r="H30" s="253">
        <f>G30/$G$32</f>
        <v/>
      </c>
      <c r="I30" s="254">
        <f>ROUND(F30*'Прил. 10'!$D$12,2)</f>
        <v/>
      </c>
      <c r="J30" s="254">
        <f>ROUND(I30*E30,2)</f>
        <v/>
      </c>
    </row>
    <row r="31" collapsed="1" ht="14.25" customFormat="1" customHeight="1" s="300">
      <c r="A31" s="380" t="n"/>
      <c r="B31" s="380" t="n"/>
      <c r="C31" s="379" t="inlineStr">
        <is>
          <t>Итого прочие машины и механизмы</t>
        </is>
      </c>
      <c r="D31" s="380" t="n"/>
      <c r="E31" s="381" t="n"/>
      <c r="F31" s="254" t="n"/>
      <c r="G31" s="252">
        <f>SUM(G29:G30)</f>
        <v/>
      </c>
      <c r="H31" s="253">
        <f>G31/G32</f>
        <v/>
      </c>
      <c r="I31" s="254" t="n"/>
      <c r="J31" s="252">
        <f>SUM(J30:J30)</f>
        <v/>
      </c>
    </row>
    <row r="32" ht="25.5" customFormat="1" customHeight="1" s="300">
      <c r="A32" s="380" t="n"/>
      <c r="B32" s="380" t="n"/>
      <c r="C32" s="368" t="inlineStr">
        <is>
          <t>Итого по разделу «Машины и механизмы»</t>
        </is>
      </c>
      <c r="D32" s="380" t="n"/>
      <c r="E32" s="381" t="n"/>
      <c r="F32" s="254" t="n"/>
      <c r="G32" s="254">
        <f>G28+G31</f>
        <v/>
      </c>
      <c r="H32" s="383">
        <f>H28+H31</f>
        <v/>
      </c>
      <c r="I32" s="185" t="n"/>
      <c r="J32" s="254">
        <f>J28+J31</f>
        <v/>
      </c>
    </row>
    <row r="33" ht="14.25" customFormat="1" customHeight="1" s="300">
      <c r="A33" s="380" t="n"/>
      <c r="B33" s="368" t="inlineStr">
        <is>
          <t>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</row>
    <row r="34">
      <c r="A34" s="380" t="n"/>
      <c r="B34" s="379" t="inlineStr">
        <is>
          <t>Основное оборудование</t>
        </is>
      </c>
      <c r="C34" s="444" t="n"/>
      <c r="D34" s="444" t="n"/>
      <c r="E34" s="444" t="n"/>
      <c r="F34" s="444" t="n"/>
      <c r="G34" s="444" t="n"/>
      <c r="H34" s="445" t="n"/>
      <c r="I34" s="187" t="n"/>
      <c r="J34" s="187" t="n"/>
      <c r="K34" s="300" t="n"/>
      <c r="L34" s="300" t="n"/>
    </row>
    <row r="35" ht="25.5" customFormat="1" customHeight="1" s="300">
      <c r="A35" s="380" t="n">
        <v>14</v>
      </c>
      <c r="B35" s="380" t="inlineStr">
        <is>
          <t>БЦ.48_3.14</t>
        </is>
      </c>
      <c r="C35" s="379" t="inlineStr">
        <is>
          <t>Учет 0,4 кВ. Однофазный ПУ в шкафу учета, устанавливаемый на опоре ВЛ.</t>
        </is>
      </c>
      <c r="D35" s="380" t="inlineStr">
        <is>
          <t>компл.</t>
        </is>
      </c>
      <c r="E35" s="454" t="n">
        <v>1</v>
      </c>
      <c r="F35" s="382">
        <f>ROUND(I35/'Прил. 10'!$D$14,2)</f>
        <v/>
      </c>
      <c r="G35" s="254">
        <f>ROUND(E35*F35,2)</f>
        <v/>
      </c>
      <c r="H35" s="253" t="n">
        <v>0</v>
      </c>
      <c r="I35" s="254" t="n">
        <v>20418</v>
      </c>
      <c r="J35" s="254">
        <f>ROUND(I35*E35,2)</f>
        <v/>
      </c>
    </row>
    <row r="36">
      <c r="A36" s="380" t="n"/>
      <c r="B36" s="380" t="n"/>
      <c r="C36" s="379" t="inlineStr">
        <is>
          <t>Итого основное оборудование</t>
        </is>
      </c>
      <c r="D36" s="380" t="n"/>
      <c r="E36" s="454" t="n"/>
      <c r="F36" s="382" t="n"/>
      <c r="G36" s="254">
        <f>SUM(G35)</f>
        <v/>
      </c>
      <c r="H36" s="253">
        <f>SUM(H35)</f>
        <v/>
      </c>
      <c r="I36" s="252" t="n"/>
      <c r="J36" s="254">
        <f>SUM(J35)</f>
        <v/>
      </c>
      <c r="K36" s="300" t="n"/>
      <c r="L36" s="300" t="n"/>
    </row>
    <row r="37">
      <c r="A37" s="380" t="n"/>
      <c r="B37" s="380" t="n"/>
      <c r="C37" s="379" t="inlineStr">
        <is>
          <t>Итого прочее оборудование</t>
        </is>
      </c>
      <c r="D37" s="380" t="n"/>
      <c r="E37" s="453" t="n"/>
      <c r="F37" s="382" t="n"/>
      <c r="G37" s="254" t="n">
        <v>0</v>
      </c>
      <c r="H37" s="253" t="n">
        <v>0</v>
      </c>
      <c r="I37" s="252" t="n"/>
      <c r="J37" s="254" t="n">
        <v>0</v>
      </c>
      <c r="K37" s="300" t="n"/>
      <c r="L37" s="300" t="n"/>
    </row>
    <row r="38">
      <c r="A38" s="380" t="n"/>
      <c r="B38" s="380" t="n"/>
      <c r="C38" s="368" t="inlineStr">
        <is>
          <t>Итого по разделу «Оборудование»</t>
        </is>
      </c>
      <c r="D38" s="380" t="n"/>
      <c r="E38" s="381" t="n"/>
      <c r="F38" s="382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0" t="n"/>
      <c r="L38" s="300" t="n"/>
    </row>
    <row r="39" ht="25.5" customHeight="1" s="302">
      <c r="A39" s="380" t="n"/>
      <c r="B39" s="380" t="n"/>
      <c r="C39" s="379" t="inlineStr">
        <is>
          <t>в том числе технологическое оборудование</t>
        </is>
      </c>
      <c r="D39" s="380" t="n"/>
      <c r="E39" s="454" t="n"/>
      <c r="F39" s="382" t="n"/>
      <c r="G39" s="254">
        <f>'Прил.6 Расчет ОБ'!G13</f>
        <v/>
      </c>
      <c r="H39" s="383" t="n"/>
      <c r="I39" s="252" t="n"/>
      <c r="J39" s="254">
        <f>J38</f>
        <v/>
      </c>
      <c r="K39" s="300" t="n"/>
      <c r="L39" s="300" t="n"/>
    </row>
    <row r="40" ht="14.25" customFormat="1" customHeight="1" s="300">
      <c r="A40" s="380" t="n"/>
      <c r="B40" s="368" t="inlineStr">
        <is>
          <t>Материалы</t>
        </is>
      </c>
      <c r="C40" s="444" t="n"/>
      <c r="D40" s="444" t="n"/>
      <c r="E40" s="444" t="n"/>
      <c r="F40" s="444" t="n"/>
      <c r="G40" s="444" t="n"/>
      <c r="H40" s="445" t="n"/>
      <c r="I40" s="187" t="n"/>
      <c r="J40" s="187" t="n"/>
    </row>
    <row r="41" ht="14.25" customFormat="1" customHeight="1" s="300">
      <c r="A41" s="375" t="n"/>
      <c r="B41" s="374" t="inlineStr">
        <is>
          <t>Основные материалы</t>
        </is>
      </c>
      <c r="C41" s="455" t="n"/>
      <c r="D41" s="455" t="n"/>
      <c r="E41" s="455" t="n"/>
      <c r="F41" s="455" t="n"/>
      <c r="G41" s="455" t="n"/>
      <c r="H41" s="456" t="n"/>
      <c r="I41" s="258" t="n"/>
      <c r="J41" s="258" t="n"/>
    </row>
    <row r="42" ht="25.5" customFormat="1" customHeight="1" s="300">
      <c r="A42" s="380" t="n">
        <v>15</v>
      </c>
      <c r="B42" s="380" t="inlineStr">
        <is>
          <t>20.1.01.08-0013</t>
        </is>
      </c>
      <c r="C42" s="379" t="inlineStr">
        <is>
          <t>Зажим ответвительный с прокалыванием изоляции (СИП): N 640</t>
        </is>
      </c>
      <c r="D42" s="380" t="inlineStr">
        <is>
          <t>100 шт</t>
        </is>
      </c>
      <c r="E42" s="454" t="n">
        <v>0.02</v>
      </c>
      <c r="F42" s="382" t="n">
        <v>7182</v>
      </c>
      <c r="G42" s="254">
        <f>ROUND(E42*F42,2)</f>
        <v/>
      </c>
      <c r="H42" s="253">
        <f>G42/$G$66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0">
      <c r="A43" s="380" t="n">
        <v>16</v>
      </c>
      <c r="B43" s="380" t="inlineStr">
        <is>
          <t>24.3.03.13-0304</t>
        </is>
      </c>
      <c r="C43" s="379" t="inlineStr">
        <is>
          <t>Трубы полиэтиленовые гладкие легкие ПНД, диаметр 32 мм</t>
        </is>
      </c>
      <c r="D43" s="380" t="inlineStr">
        <is>
          <t>м</t>
        </is>
      </c>
      <c r="E43" s="454" t="n">
        <v>6</v>
      </c>
      <c r="F43" s="382" t="n">
        <v>9.94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38.25" customFormat="1" customHeight="1" s="300">
      <c r="A44" s="380" t="n">
        <v>17</v>
      </c>
      <c r="B44" s="380" t="inlineStr">
        <is>
          <t>24.3.03.05-0014</t>
        </is>
      </c>
      <c r="C44" s="379" t="inlineStr">
        <is>
          <t>Трубы полиэтиленовые гибкие гофрированные легкие с протяжкой, номинальный внутренний диаметр 32 мм</t>
        </is>
      </c>
      <c r="D44" s="380" t="inlineStr">
        <is>
          <t>м</t>
        </is>
      </c>
      <c r="E44" s="454" t="n">
        <v>2</v>
      </c>
      <c r="F44" s="382" t="n">
        <v>7.51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0">
      <c r="A45" s="391" t="n"/>
      <c r="B45" s="260" t="n"/>
      <c r="C45" s="261" t="inlineStr">
        <is>
          <t>Итого основные материалы</t>
        </is>
      </c>
      <c r="D45" s="391" t="n"/>
      <c r="E45" s="457" t="n"/>
      <c r="F45" s="265" t="n"/>
      <c r="G45" s="265">
        <f>SUM(G42:G44)</f>
        <v/>
      </c>
      <c r="H45" s="253">
        <f>G45/$G$66</f>
        <v/>
      </c>
      <c r="I45" s="254" t="n"/>
      <c r="J45" s="265">
        <f>SUM(J42:J44)</f>
        <v/>
      </c>
    </row>
    <row r="46" hidden="1" outlineLevel="1" ht="25.5" customFormat="1" customHeight="1" s="300">
      <c r="A46" s="380" t="n">
        <v>18</v>
      </c>
      <c r="B46" s="380" t="inlineStr">
        <is>
          <t>20.2.10.03-0006</t>
        </is>
      </c>
      <c r="C46" s="379" t="inlineStr">
        <is>
          <t>Наконечники кабельные медные соединительные</t>
        </is>
      </c>
      <c r="D46" s="380" t="inlineStr">
        <is>
          <t>100 шт</t>
        </is>
      </c>
      <c r="E46" s="454" t="n">
        <v>0.02</v>
      </c>
      <c r="F46" s="382" t="n">
        <v>365</v>
      </c>
      <c r="G46" s="254">
        <f>ROUND(E46*F46,2)</f>
        <v/>
      </c>
      <c r="H46" s="253">
        <f>G46/$G$66</f>
        <v/>
      </c>
      <c r="I46" s="254">
        <f>ROUND(F46*'Прил. 10'!$D$13,2)</f>
        <v/>
      </c>
      <c r="J46" s="254">
        <f>ROUND(I46*E46,2)</f>
        <v/>
      </c>
    </row>
    <row r="47" hidden="1" outlineLevel="1" ht="25.5" customFormat="1" customHeight="1" s="300">
      <c r="A47" s="380" t="n">
        <v>19</v>
      </c>
      <c r="B47" s="380" t="inlineStr">
        <is>
          <t>24.3.05.07-0153</t>
        </is>
      </c>
      <c r="C47" s="379" t="inlineStr">
        <is>
          <t>Муфта полипропиленовая соединительная, диаметр 32 мм</t>
        </is>
      </c>
      <c r="D47" s="380" t="inlineStr">
        <is>
          <t>шт</t>
        </is>
      </c>
      <c r="E47" s="454" t="n">
        <v>3</v>
      </c>
      <c r="F47" s="382" t="n">
        <v>1.29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0">
      <c r="A48" s="380" t="n">
        <v>20</v>
      </c>
      <c r="B48" s="380" t="inlineStr">
        <is>
          <t>20.1.02.18-0002</t>
        </is>
      </c>
      <c r="C48" s="379" t="inlineStr">
        <is>
          <t>Стяжка нейлоновая PER15 длиной 300 мм под винт</t>
        </is>
      </c>
      <c r="D48" s="380" t="inlineStr">
        <is>
          <t>100 шт</t>
        </is>
      </c>
      <c r="E48" s="454" t="n">
        <v>0.06</v>
      </c>
      <c r="F48" s="382" t="n">
        <v>61.6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0">
      <c r="A49" s="380" t="n">
        <v>21</v>
      </c>
      <c r="B49" s="380" t="inlineStr">
        <is>
          <t>25.2.01.01-0001</t>
        </is>
      </c>
      <c r="C49" s="379" t="inlineStr">
        <is>
          <t>Бирки-оконцеватели</t>
        </is>
      </c>
      <c r="D49" s="380" t="inlineStr">
        <is>
          <t>100 шт</t>
        </is>
      </c>
      <c r="E49" s="454" t="n">
        <v>0.0408</v>
      </c>
      <c r="F49" s="382" t="n">
        <v>63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0">
      <c r="A50" s="380" t="n">
        <v>22</v>
      </c>
      <c r="B50" s="380" t="inlineStr">
        <is>
          <t>01.7.11.07-0034</t>
        </is>
      </c>
      <c r="C50" s="379" t="inlineStr">
        <is>
          <t>Электроды сварочные Э42А, диаметр 4 мм</t>
        </is>
      </c>
      <c r="D50" s="380" t="inlineStr">
        <is>
          <t>кг</t>
        </is>
      </c>
      <c r="E50" s="454" t="n">
        <v>0.1768</v>
      </c>
      <c r="F50" s="382" t="n">
        <v>10.57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0">
      <c r="A51" s="380" t="n">
        <v>23</v>
      </c>
      <c r="B51" s="380" t="inlineStr">
        <is>
          <t>20.2.01.05-0007</t>
        </is>
      </c>
      <c r="C51" s="379" t="inlineStr">
        <is>
          <t>Гильзы кабельные медные ГМ 35</t>
        </is>
      </c>
      <c r="D51" s="380" t="inlineStr">
        <is>
          <t>100 шт</t>
        </is>
      </c>
      <c r="E51" s="454" t="n">
        <v>0.0045</v>
      </c>
      <c r="F51" s="382" t="n">
        <v>378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38.25" customFormat="1" customHeight="1" s="300">
      <c r="A52" s="380" t="n">
        <v>24</v>
      </c>
      <c r="B52" s="380" t="inlineStr">
        <is>
          <t>01.7.06.05-0041</t>
        </is>
      </c>
      <c r="C52" s="379" t="inlineStr">
        <is>
          <t>Лента изоляционная прорезиненная односторонняя, ширина 20 мм, толщина 0,25-0,35 мм</t>
        </is>
      </c>
      <c r="D52" s="380" t="inlineStr">
        <is>
          <t>кг</t>
        </is>
      </c>
      <c r="E52" s="454" t="n">
        <v>0.0448</v>
      </c>
      <c r="F52" s="382" t="n">
        <v>30.4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0">
      <c r="A53" s="380" t="n">
        <v>25</v>
      </c>
      <c r="B53" s="380" t="inlineStr">
        <is>
          <t>01.7.15.03-0042</t>
        </is>
      </c>
      <c r="C53" s="379" t="inlineStr">
        <is>
          <t>Болты с гайками и шайбами строительные</t>
        </is>
      </c>
      <c r="D53" s="380" t="inlineStr">
        <is>
          <t>кг</t>
        </is>
      </c>
      <c r="E53" s="454" t="n">
        <v>0.1496</v>
      </c>
      <c r="F53" s="382" t="n">
        <v>9.039999999999999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25.5" customFormat="1" customHeight="1" s="300">
      <c r="A54" s="380" t="n">
        <v>26</v>
      </c>
      <c r="B54" s="380" t="inlineStr">
        <is>
          <t>999-9950</t>
        </is>
      </c>
      <c r="C54" s="379" t="inlineStr">
        <is>
          <t>Вспомогательные ненормируемые ресурсы (2% от Оплаты труда рабочих)</t>
        </is>
      </c>
      <c r="D54" s="380" t="inlineStr">
        <is>
          <t>руб</t>
        </is>
      </c>
      <c r="E54" s="454" t="n">
        <v>1.212</v>
      </c>
      <c r="F54" s="382" t="n">
        <v>1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0">
      <c r="A55" s="380" t="n">
        <v>27</v>
      </c>
      <c r="B55" s="380" t="inlineStr">
        <is>
          <t>14.1.02.01-0002</t>
        </is>
      </c>
      <c r="C55" s="379" t="inlineStr">
        <is>
          <t>Клей БМК-5к</t>
        </is>
      </c>
      <c r="D55" s="380" t="inlineStr">
        <is>
          <t>кг</t>
        </is>
      </c>
      <c r="E55" s="454" t="n">
        <v>0.032</v>
      </c>
      <c r="F55" s="382" t="n">
        <v>25.8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0">
      <c r="A56" s="380" t="n">
        <v>28</v>
      </c>
      <c r="B56" s="380" t="inlineStr">
        <is>
          <t>14.4.02.09-0001</t>
        </is>
      </c>
      <c r="C56" s="379" t="inlineStr">
        <is>
          <t>Краска</t>
        </is>
      </c>
      <c r="D56" s="380" t="inlineStr">
        <is>
          <t>кг</t>
        </is>
      </c>
      <c r="E56" s="454" t="n">
        <v>0.0218</v>
      </c>
      <c r="F56" s="382" t="n">
        <v>28.6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0">
      <c r="A57" s="380" t="n">
        <v>29</v>
      </c>
      <c r="B57" s="380" t="inlineStr">
        <is>
          <t>14.4.03.17-0101</t>
        </is>
      </c>
      <c r="C57" s="379" t="inlineStr">
        <is>
          <t>Лак канифольный КФ-965</t>
        </is>
      </c>
      <c r="D57" s="380" t="inlineStr">
        <is>
          <t>т</t>
        </is>
      </c>
      <c r="E57" s="454" t="n">
        <v>8e-06</v>
      </c>
      <c r="F57" s="382" t="n">
        <v>70200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0">
      <c r="A58" s="380" t="n">
        <v>30</v>
      </c>
      <c r="B58" s="380" t="inlineStr">
        <is>
          <t>20.2.02.01-0014</t>
        </is>
      </c>
      <c r="C58" s="379" t="inlineStr">
        <is>
          <t>Втулки, диаметр 42 мм</t>
        </is>
      </c>
      <c r="D58" s="380" t="inlineStr">
        <is>
          <t>1000 шт</t>
        </is>
      </c>
      <c r="E58" s="454" t="n">
        <v>0.001098</v>
      </c>
      <c r="F58" s="382" t="n">
        <v>282.03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0">
      <c r="A59" s="380" t="n">
        <v>31</v>
      </c>
      <c r="B59" s="380" t="inlineStr">
        <is>
          <t>01.7.06.07-0002</t>
        </is>
      </c>
      <c r="C59" s="379" t="inlineStr">
        <is>
          <t>Лента монтажная, тип ЛМ-5</t>
        </is>
      </c>
      <c r="D59" s="380" t="inlineStr">
        <is>
          <t>10 м</t>
        </is>
      </c>
      <c r="E59" s="454" t="n">
        <v>0.04</v>
      </c>
      <c r="F59" s="382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0">
      <c r="A60" s="380" t="n">
        <v>32</v>
      </c>
      <c r="B60" s="380" t="inlineStr">
        <is>
          <t>01.7.07.20-0002</t>
        </is>
      </c>
      <c r="C60" s="379" t="inlineStr">
        <is>
          <t>Тальк молотый, сорт I</t>
        </is>
      </c>
      <c r="D60" s="380" t="inlineStr">
        <is>
          <t>т</t>
        </is>
      </c>
      <c r="E60" s="454" t="n">
        <v>0.0001044</v>
      </c>
      <c r="F60" s="382" t="n">
        <v>1820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0">
      <c r="A61" s="380" t="n">
        <v>33</v>
      </c>
      <c r="B61" s="380" t="inlineStr">
        <is>
          <t>01.3.01.02-0002</t>
        </is>
      </c>
      <c r="C61" s="379" t="inlineStr">
        <is>
          <t>Вазелин технический</t>
        </is>
      </c>
      <c r="D61" s="380" t="inlineStr">
        <is>
          <t>кг</t>
        </is>
      </c>
      <c r="E61" s="454" t="n">
        <v>0.004</v>
      </c>
      <c r="F61" s="382" t="n">
        <v>44.97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0">
      <c r="A62" s="380" t="n">
        <v>34</v>
      </c>
      <c r="B62" s="380" t="inlineStr">
        <is>
          <t>01.7.20.04-0005</t>
        </is>
      </c>
      <c r="C62" s="379" t="inlineStr">
        <is>
          <t>Нитки швейные</t>
        </is>
      </c>
      <c r="D62" s="380" t="inlineStr">
        <is>
          <t>кг</t>
        </is>
      </c>
      <c r="E62" s="454" t="n">
        <v>0.0008</v>
      </c>
      <c r="F62" s="382" t="n">
        <v>133.05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0">
      <c r="A63" s="380" t="n">
        <v>35</v>
      </c>
      <c r="B63" s="380" t="inlineStr">
        <is>
          <t>01.7.02.09-0002</t>
        </is>
      </c>
      <c r="C63" s="379" t="inlineStr">
        <is>
          <t>Шпагат бумажный</t>
        </is>
      </c>
      <c r="D63" s="380" t="inlineStr">
        <is>
          <t>кг</t>
        </is>
      </c>
      <c r="E63" s="454" t="n">
        <v>0.002</v>
      </c>
      <c r="F63" s="382" t="n">
        <v>11.5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51" customFormat="1" customHeight="1" s="300">
      <c r="A64" s="380" t="n">
        <v>36</v>
      </c>
      <c r="B64" s="380" t="inlineStr">
        <is>
          <t>БЦ.103.128</t>
        </is>
      </c>
      <c r="C64" s="379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D64" s="380" t="inlineStr">
        <is>
          <t>1000 м</t>
        </is>
      </c>
      <c r="E64" s="454" t="n">
        <v>0.008999999999999999</v>
      </c>
      <c r="F64" s="382">
        <f>ROUND(I64/'Прил. 10'!$D$13,2)</f>
        <v/>
      </c>
      <c r="G64" s="254">
        <f>ROUND(E64*F64,2)</f>
        <v/>
      </c>
      <c r="H64" s="253">
        <f>G64/$G$66</f>
        <v/>
      </c>
      <c r="I64" s="254" t="n">
        <v>43268.83</v>
      </c>
      <c r="J64" s="254">
        <f>ROUND(I64*E64,2)</f>
        <v/>
      </c>
    </row>
    <row r="65" collapsed="1" ht="14.25" customFormat="1" customHeight="1" s="300">
      <c r="A65" s="380" t="n"/>
      <c r="B65" s="380" t="n"/>
      <c r="C65" s="379" t="inlineStr">
        <is>
          <t>Итого прочие материалы</t>
        </is>
      </c>
      <c r="D65" s="380" t="n"/>
      <c r="E65" s="381" t="n"/>
      <c r="F65" s="382" t="n"/>
      <c r="G65" s="254">
        <f>SUM(G46:G64)</f>
        <v/>
      </c>
      <c r="H65" s="253">
        <f>G65/$G$66</f>
        <v/>
      </c>
      <c r="I65" s="254" t="n"/>
      <c r="J65" s="254">
        <f>SUM(J46:J64)</f>
        <v/>
      </c>
    </row>
    <row r="66" ht="14.25" customFormat="1" customHeight="1" s="300">
      <c r="A66" s="380" t="n"/>
      <c r="B66" s="380" t="n"/>
      <c r="C66" s="368" t="inlineStr">
        <is>
          <t>Итого по разделу «Материалы»</t>
        </is>
      </c>
      <c r="D66" s="380" t="n"/>
      <c r="E66" s="381" t="n"/>
      <c r="F66" s="382" t="n"/>
      <c r="G66" s="254">
        <f>G45+G65</f>
        <v/>
      </c>
      <c r="H66" s="383">
        <f>G66/$G$66</f>
        <v/>
      </c>
      <c r="I66" s="254" t="n"/>
      <c r="J66" s="254">
        <f>J45+J65</f>
        <v/>
      </c>
    </row>
    <row r="67" ht="14.25" customFormat="1" customHeight="1" s="300">
      <c r="A67" s="380" t="n"/>
      <c r="B67" s="380" t="n"/>
      <c r="C67" s="379" t="inlineStr">
        <is>
          <t>ИТОГО ПО РМ</t>
        </is>
      </c>
      <c r="D67" s="380" t="n"/>
      <c r="E67" s="381" t="n"/>
      <c r="F67" s="382" t="n"/>
      <c r="G67" s="254">
        <f>G19+G32+G66</f>
        <v/>
      </c>
      <c r="H67" s="383" t="n"/>
      <c r="I67" s="254" t="n"/>
      <c r="J67" s="254">
        <f>J19+J32+J66</f>
        <v/>
      </c>
    </row>
    <row r="68" ht="14.25" customFormat="1" customHeight="1" s="300">
      <c r="A68" s="380" t="n"/>
      <c r="B68" s="380" t="n"/>
      <c r="C68" s="379" t="inlineStr">
        <is>
          <t>Накладные расходы</t>
        </is>
      </c>
      <c r="D68" s="174">
        <f>ROUND(G68/(G$21+$G$19),2)</f>
        <v/>
      </c>
      <c r="E68" s="381" t="n"/>
      <c r="F68" s="382" t="n"/>
      <c r="G68" s="254" t="n">
        <v>154.7</v>
      </c>
      <c r="H68" s="383" t="n"/>
      <c r="I68" s="254" t="n"/>
      <c r="J68" s="254">
        <f>ROUND(D68*(J19+J21),2)</f>
        <v/>
      </c>
    </row>
    <row r="69" ht="14.25" customFormat="1" customHeight="1" s="300">
      <c r="A69" s="380" t="n"/>
      <c r="B69" s="380" t="n"/>
      <c r="C69" s="379" t="inlineStr">
        <is>
          <t>Сметная прибыль</t>
        </is>
      </c>
      <c r="D69" s="174">
        <f>ROUND(G69/(G$19+G$21),2)</f>
        <v/>
      </c>
      <c r="E69" s="381" t="n"/>
      <c r="F69" s="382" t="n"/>
      <c r="G69" s="254" t="n">
        <v>77.8</v>
      </c>
      <c r="H69" s="383" t="n"/>
      <c r="I69" s="254" t="n"/>
      <c r="J69" s="254">
        <f>ROUND(D69*(J19+J21),2)</f>
        <v/>
      </c>
    </row>
    <row r="70" ht="14.25" customFormat="1" customHeight="1" s="300">
      <c r="A70" s="380" t="n"/>
      <c r="B70" s="380" t="n"/>
      <c r="C70" s="379" t="inlineStr">
        <is>
          <t>Итого СМР (с НР и СП)</t>
        </is>
      </c>
      <c r="D70" s="380" t="n"/>
      <c r="E70" s="381" t="n"/>
      <c r="F70" s="382" t="n"/>
      <c r="G70" s="254">
        <f>G19+G32+G66+G68+G69</f>
        <v/>
      </c>
      <c r="H70" s="383" t="n"/>
      <c r="I70" s="254" t="n"/>
      <c r="J70" s="254">
        <f>J19+J32+J66+J68+J69</f>
        <v/>
      </c>
    </row>
    <row r="71" ht="14.25" customFormat="1" customHeight="1" s="300">
      <c r="A71" s="380" t="n"/>
      <c r="B71" s="380" t="n"/>
      <c r="C71" s="379" t="inlineStr">
        <is>
          <t>ВСЕГО СМР + ОБОРУДОВАНИЕ</t>
        </is>
      </c>
      <c r="D71" s="380" t="n"/>
      <c r="E71" s="381" t="n"/>
      <c r="F71" s="382" t="n"/>
      <c r="G71" s="254">
        <f>G70+G38</f>
        <v/>
      </c>
      <c r="H71" s="383" t="n"/>
      <c r="I71" s="254" t="n"/>
      <c r="J71" s="254">
        <f>J70+J38</f>
        <v/>
      </c>
    </row>
    <row r="72" ht="34.5" customFormat="1" customHeight="1" s="300">
      <c r="A72" s="380" t="n"/>
      <c r="B72" s="380" t="n"/>
      <c r="C72" s="379" t="inlineStr">
        <is>
          <t>ИТОГО ПОКАЗАТЕЛЬ НА ЕД. ИЗМ.</t>
        </is>
      </c>
      <c r="D72" s="380" t="inlineStr">
        <is>
          <t>ед.</t>
        </is>
      </c>
      <c r="E72" s="458" t="n">
        <v>1</v>
      </c>
      <c r="F72" s="382" t="n"/>
      <c r="G72" s="254">
        <f>G71/E72</f>
        <v/>
      </c>
      <c r="H72" s="383" t="n"/>
      <c r="I72" s="254" t="n"/>
      <c r="J72" s="254">
        <f>J71/E72</f>
        <v/>
      </c>
    </row>
    <row r="74" ht="14.25" customFormat="1" customHeight="1" s="300">
      <c r="A74" s="290" t="inlineStr">
        <is>
          <t>Составил ______________________    Д.Ю. Нефедова</t>
        </is>
      </c>
    </row>
    <row r="75" ht="14.25" customFormat="1" customHeight="1" s="300">
      <c r="A75" s="299" t="inlineStr">
        <is>
          <t xml:space="preserve">                         (подпись, инициалы, фамилия)</t>
        </is>
      </c>
    </row>
    <row r="76" ht="14.25" customFormat="1" customHeight="1" s="300">
      <c r="A76" s="290" t="n"/>
    </row>
    <row r="77" ht="14.25" customFormat="1" customHeight="1" s="300">
      <c r="A77" s="290" t="inlineStr">
        <is>
          <t>Проверил ______________________        А.В. Костянецкая</t>
        </is>
      </c>
    </row>
    <row r="78" ht="14.25" customFormat="1" customHeight="1" s="300">
      <c r="A78" s="299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3" t="inlineStr">
        <is>
          <t>Приложение №6</t>
        </is>
      </c>
    </row>
    <row r="2" ht="21.75" customHeight="1" s="302">
      <c r="A2" s="393" t="n"/>
      <c r="B2" s="393" t="n"/>
      <c r="C2" s="393" t="n"/>
      <c r="D2" s="393" t="n"/>
      <c r="E2" s="393" t="n"/>
      <c r="F2" s="393" t="n"/>
      <c r="G2" s="393" t="n"/>
    </row>
    <row r="3">
      <c r="A3" s="353" t="inlineStr">
        <is>
          <t>Расчет стоимости оборудования</t>
        </is>
      </c>
    </row>
    <row r="4" ht="27" customHeight="1" s="302">
      <c r="A4" s="356" t="inlineStr">
        <is>
          <t>Наименование разрабатываемого показателя УНЦ — Установка 1-ф ПУ в шкафу на опоре на абонентской ВЛ и подключение к питающей ВЛ-0,4 кВ с неизолированными проводами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2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2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2">
      <c r="A12" s="380" t="n">
        <v>1</v>
      </c>
      <c r="B12" s="379">
        <f>'Прил.5 Расчет СМР и ОБ'!B35</f>
        <v/>
      </c>
      <c r="C12" s="379">
        <f>'Прил.5 Расчет СМР и ОБ'!C35</f>
        <v/>
      </c>
      <c r="D12" s="379">
        <f>'Прил.5 Расчет СМР и ОБ'!D35</f>
        <v/>
      </c>
      <c r="E12" s="379">
        <f>'Прил.5 Расчет СМР и ОБ'!E35</f>
        <v/>
      </c>
      <c r="F12" s="379">
        <f>'Прил.5 Расчет СМР и ОБ'!F35</f>
        <v/>
      </c>
      <c r="G12" s="382">
        <f>ROUND(E12*F12,2)</f>
        <v/>
      </c>
    </row>
    <row r="13" ht="25.5" customHeight="1" s="302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SUM(G12)</f>
        <v/>
      </c>
    </row>
    <row r="14" ht="19.5" customHeight="1" s="302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34.42578125" customWidth="1" style="302" min="4" max="4"/>
    <col width="8.85546875" customWidth="1" style="302" min="5" max="5"/>
  </cols>
  <sheetData>
    <row r="1">
      <c r="B1" s="290" t="n"/>
      <c r="C1" s="290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2">
      <c r="A3" s="353" t="inlineStr">
        <is>
          <t>Расчет показателя УНЦ</t>
        </is>
      </c>
    </row>
    <row r="4" ht="24.75" customHeight="1" s="302">
      <c r="A4" s="353" t="n"/>
      <c r="B4" s="353" t="n"/>
      <c r="C4" s="353" t="n"/>
      <c r="D4" s="353" t="n"/>
    </row>
    <row r="5" ht="60" customHeight="1" s="302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9.9" customHeight="1" s="302">
      <c r="A6" s="356" t="inlineStr">
        <is>
          <t>Единица измерения  — 1 ед</t>
        </is>
      </c>
      <c r="D6" s="356" t="n"/>
    </row>
    <row r="7">
      <c r="A7" s="290" t="n"/>
      <c r="B7" s="290" t="n"/>
      <c r="C7" s="290" t="n"/>
      <c r="D7" s="290" t="n"/>
    </row>
    <row r="8" ht="14.45" customHeight="1" s="302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02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2">
      <c r="A11" s="380" t="inlineStr">
        <is>
          <t>А1-09</t>
        </is>
      </c>
      <c r="B11" s="380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60" t="inlineStr">
        <is>
          <t>Приложение № 10</t>
        </is>
      </c>
    </row>
    <row r="5" ht="18.75" customHeight="1" s="302">
      <c r="B5" s="153" t="n"/>
    </row>
    <row r="6" ht="15.75" customHeight="1" s="302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2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02">
      <c r="B10" s="365" t="n">
        <v>1</v>
      </c>
      <c r="C10" s="365" t="n">
        <v>2</v>
      </c>
      <c r="D10" s="365" t="n">
        <v>3</v>
      </c>
    </row>
    <row r="11" ht="45" customHeight="1" s="302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02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11.72</v>
      </c>
    </row>
    <row r="13" ht="29.25" customHeight="1" s="302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7.74</v>
      </c>
    </row>
    <row r="14" ht="30.75" customHeight="1" s="302">
      <c r="B14" s="365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02">
      <c r="B15" s="365" t="inlineStr">
        <is>
          <t>Временные здания и сооружения</t>
        </is>
      </c>
      <c r="C15" s="36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2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2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56" t="n">
        <v>0.002</v>
      </c>
    </row>
    <row r="19" ht="24" customHeight="1" s="302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56" t="n">
        <v>0.03</v>
      </c>
    </row>
    <row r="20" ht="18.75" customHeight="1" s="302">
      <c r="B20" s="161" t="n"/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6">
      <c r="B26" s="290" t="inlineStr">
        <is>
          <t>Составил ______________________        Д.Ю. Нефедова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290" t="n"/>
      <c r="C28" s="300" t="n"/>
    </row>
    <row r="29">
      <c r="B29" s="290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7.25" customHeight="1" s="302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04" t="n"/>
    </row>
    <row r="6" ht="15.75" customHeight="1" s="302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5" t="n"/>
      <c r="D10" s="365" t="n"/>
      <c r="E10" s="459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0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9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61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5" t="n"/>
      <c r="B14" s="346" t="inlineStr">
        <is>
          <t>Ведущий инженер</t>
        </is>
      </c>
      <c r="C14" s="346" t="n"/>
      <c r="D14" s="346" t="n"/>
      <c r="E14" s="346" t="n"/>
      <c r="F14" s="347" t="n"/>
    </row>
    <row r="15" ht="110.2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5" t="inlineStr">
        <is>
          <t>С1ср</t>
        </is>
      </c>
      <c r="D15" s="365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5" t="inlineStr">
        <is>
          <t>tср</t>
        </is>
      </c>
      <c r="D16" s="365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75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5" t="inlineStr">
        <is>
          <t>Кув</t>
        </is>
      </c>
      <c r="D17" s="365" t="inlineStr">
        <is>
          <t>-</t>
        </is>
      </c>
      <c r="E17" s="310" t="n">
        <v>1</v>
      </c>
      <c r="F17" s="311" t="n"/>
      <c r="G17" s="313" t="n"/>
    </row>
    <row r="18" ht="15.75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5" t="n"/>
      <c r="D18" s="365" t="n"/>
      <c r="E18" s="459" t="inlineStr">
        <is>
          <t>Ведущий инженер</t>
        </is>
      </c>
      <c r="F18" s="311" t="inlineStr">
        <is>
          <t>РТМ</t>
        </is>
      </c>
      <c r="G18" s="313" t="n"/>
    </row>
    <row r="19" ht="78.75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20" t="inlineStr">
        <is>
          <t>КТ</t>
        </is>
      </c>
      <c r="D19" s="320" t="inlineStr">
        <is>
          <t>-</t>
        </is>
      </c>
      <c r="E19" s="462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.75" customHeight="1" s="302">
      <c r="A20" s="306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5" t="inlineStr">
        <is>
          <t>Кинф</t>
        </is>
      </c>
      <c r="D20" s="365" t="inlineStr">
        <is>
          <t>-</t>
        </is>
      </c>
      <c r="E20" s="463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5" t="inlineStr">
        <is>
          <t>ФОТр.тек.</t>
        </is>
      </c>
      <c r="D21" s="365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75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10.2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5" t="inlineStr">
        <is>
          <t>С1ср</t>
        </is>
      </c>
      <c r="D23" s="365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5" t="inlineStr">
        <is>
          <t>tср</t>
        </is>
      </c>
      <c r="D24" s="365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75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5" t="inlineStr">
        <is>
          <t>Кув</t>
        </is>
      </c>
      <c r="D25" s="365" t="inlineStr">
        <is>
          <t>-</t>
        </is>
      </c>
      <c r="E25" s="310" t="n">
        <v>1</v>
      </c>
      <c r="F25" s="311" t="n"/>
      <c r="G25" s="313" t="n"/>
    </row>
    <row r="26" ht="15.75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5" t="n"/>
      <c r="D26" s="365" t="n"/>
      <c r="E26" s="459" t="inlineStr">
        <is>
          <t>Инженер I категории</t>
        </is>
      </c>
      <c r="F26" s="311" t="inlineStr">
        <is>
          <t>РТМ</t>
        </is>
      </c>
      <c r="G26" s="313" t="n"/>
    </row>
    <row r="27" ht="78.75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20" t="inlineStr">
        <is>
          <t>КТ</t>
        </is>
      </c>
      <c r="D27" s="320" t="inlineStr">
        <is>
          <t>-</t>
        </is>
      </c>
      <c r="E27" s="462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.75" customHeight="1" s="302">
      <c r="A28" s="306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5" t="inlineStr">
        <is>
          <t>Кинф</t>
        </is>
      </c>
      <c r="D28" s="365" t="inlineStr">
        <is>
          <t>-</t>
        </is>
      </c>
      <c r="E28" s="463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5" t="inlineStr">
        <is>
          <t>ФОТр.тек.</t>
        </is>
      </c>
      <c r="D29" s="365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75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10.2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5" t="inlineStr">
        <is>
          <t>С1ср</t>
        </is>
      </c>
      <c r="D31" s="365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5" t="inlineStr">
        <is>
          <t>tср</t>
        </is>
      </c>
      <c r="D32" s="365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75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5" t="inlineStr">
        <is>
          <t>Кув</t>
        </is>
      </c>
      <c r="D33" s="365" t="inlineStr">
        <is>
          <t>-</t>
        </is>
      </c>
      <c r="E33" s="310" t="n">
        <v>1</v>
      </c>
      <c r="F33" s="311" t="n"/>
      <c r="G33" s="313" t="n"/>
    </row>
    <row r="34" ht="15.75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5" t="n"/>
      <c r="D34" s="365" t="n"/>
      <c r="E34" s="459" t="inlineStr">
        <is>
          <t>Инженер II категории</t>
        </is>
      </c>
      <c r="F34" s="311" t="inlineStr">
        <is>
          <t>РТМ</t>
        </is>
      </c>
      <c r="G34" s="313" t="n"/>
    </row>
    <row r="35" ht="78.75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20" t="inlineStr">
        <is>
          <t>КТ</t>
        </is>
      </c>
      <c r="D35" s="320" t="inlineStr">
        <is>
          <t>-</t>
        </is>
      </c>
      <c r="E35" s="462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.75" customHeight="1" s="302">
      <c r="A36" s="306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5" t="inlineStr">
        <is>
          <t>Кинф</t>
        </is>
      </c>
      <c r="D36" s="365" t="inlineStr">
        <is>
          <t>-</t>
        </is>
      </c>
      <c r="E36" s="463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5" t="inlineStr">
        <is>
          <t>ФОТр.тек.</t>
        </is>
      </c>
      <c r="D37" s="365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75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10.2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5" t="inlineStr">
        <is>
          <t>С1ср</t>
        </is>
      </c>
      <c r="D39" s="365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5" t="inlineStr">
        <is>
          <t>tср</t>
        </is>
      </c>
      <c r="D40" s="365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75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5" t="inlineStr">
        <is>
          <t>Кув</t>
        </is>
      </c>
      <c r="D41" s="365" t="inlineStr">
        <is>
          <t>-</t>
        </is>
      </c>
      <c r="E41" s="310" t="n">
        <v>1</v>
      </c>
      <c r="F41" s="311" t="n"/>
      <c r="G41" s="313" t="n"/>
    </row>
    <row r="42" ht="15.75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5" t="n"/>
      <c r="D42" s="365" t="n"/>
      <c r="E42" s="459" t="inlineStr">
        <is>
          <t>Инженер III категории</t>
        </is>
      </c>
      <c r="F42" s="311" t="inlineStr">
        <is>
          <t>РТМ</t>
        </is>
      </c>
      <c r="G42" s="313" t="n"/>
    </row>
    <row r="43" ht="78.75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20" t="inlineStr">
        <is>
          <t>КТ</t>
        </is>
      </c>
      <c r="D43" s="320" t="inlineStr">
        <is>
          <t>-</t>
        </is>
      </c>
      <c r="E43" s="462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.75" customHeight="1" s="302">
      <c r="A44" s="306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5" t="inlineStr">
        <is>
          <t>Кинф</t>
        </is>
      </c>
      <c r="D44" s="365" t="inlineStr">
        <is>
          <t>-</t>
        </is>
      </c>
      <c r="E44" s="463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5" t="inlineStr">
        <is>
          <t>ФОТр.тек.</t>
        </is>
      </c>
      <c r="D45" s="365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75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10.2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5" t="inlineStr">
        <is>
          <t>С1ср</t>
        </is>
      </c>
      <c r="D47" s="365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5" t="inlineStr">
        <is>
          <t>tср</t>
        </is>
      </c>
      <c r="D48" s="365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75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5" t="inlineStr">
        <is>
          <t>Кув</t>
        </is>
      </c>
      <c r="D49" s="365" t="inlineStr">
        <is>
          <t>-</t>
        </is>
      </c>
      <c r="E49" s="310" t="n">
        <v>1</v>
      </c>
      <c r="F49" s="311" t="n"/>
      <c r="G49" s="313" t="n"/>
    </row>
    <row r="50" ht="15.75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5" t="n"/>
      <c r="D50" s="365" t="n"/>
      <c r="E50" s="459" t="inlineStr">
        <is>
          <t>Техник I категории</t>
        </is>
      </c>
      <c r="F50" s="311" t="inlineStr">
        <is>
          <t>РТМ</t>
        </is>
      </c>
      <c r="G50" s="313" t="n"/>
    </row>
    <row r="51" ht="78.75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20" t="inlineStr">
        <is>
          <t>КТ</t>
        </is>
      </c>
      <c r="D51" s="320" t="inlineStr">
        <is>
          <t>-</t>
        </is>
      </c>
      <c r="E51" s="462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.75" customHeight="1" s="302">
      <c r="A52" s="306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5" t="inlineStr">
        <is>
          <t>Кинф</t>
        </is>
      </c>
      <c r="D52" s="365" t="inlineStr">
        <is>
          <t>-</t>
        </is>
      </c>
      <c r="E52" s="463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5" t="inlineStr">
        <is>
          <t>ФОТр.тек.</t>
        </is>
      </c>
      <c r="D53" s="365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2025-01-24T11:51:42Z</dcterms:modified>
  <cp:lastModifiedBy>Николай Трофименко</cp:lastModifiedBy>
  <cp:lastPrinted>2023-12-01T08:44:43Z</cp:lastPrinted>
</cp:coreProperties>
</file>