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1" zoomScale="85" zoomScaleNormal="55" workbookViewId="0">
      <selection activeCell="E17" sqref="E17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1-ф ПУ в существующем шкафу (УЭРМ),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71"/>
  <sheetViews>
    <sheetView view="pageBreakPreview" topLeftCell="A47" workbookViewId="0">
      <selection activeCell="D68" sqref="D68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1-ф ПУ в существующем шкафу (УЭРМ), с организацией связи по RS-485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24.18</v>
      </c>
      <c r="G12" s="176" t="n"/>
      <c r="H12" s="450">
        <f>SUM(H13:H22)</f>
        <v/>
      </c>
      <c r="J12" s="305" t="n"/>
    </row>
    <row r="13">
      <c r="A13" s="39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98" t="inlineStr">
        <is>
          <t>чел.-ч</t>
        </is>
      </c>
      <c r="F13" s="451" t="n">
        <v>6.49</v>
      </c>
      <c r="G13" s="221" t="n">
        <v>9.4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98" t="inlineStr">
        <is>
          <t>чел.-ч</t>
        </is>
      </c>
      <c r="F14" s="451" t="n">
        <v>3.86</v>
      </c>
      <c r="G14" s="221" t="n">
        <v>14.09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1-3-9</t>
        </is>
      </c>
      <c r="D15" s="219" t="inlineStr">
        <is>
          <t>Затраты труда рабочих (ср 3,9)</t>
        </is>
      </c>
      <c r="E15" s="398" t="inlineStr">
        <is>
          <t>чел.-ч</t>
        </is>
      </c>
      <c r="F15" s="451" t="n">
        <v>4</v>
      </c>
      <c r="G15" s="221" t="n">
        <v>9.51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1-3-0</t>
        </is>
      </c>
      <c r="D16" s="219" t="inlineStr">
        <is>
          <t>Затраты труда рабочих (ср 3)</t>
        </is>
      </c>
      <c r="E16" s="398" t="inlineStr">
        <is>
          <t>чел.-ч</t>
        </is>
      </c>
      <c r="F16" s="451" t="n">
        <v>4</v>
      </c>
      <c r="G16" s="221" t="n">
        <v>8.529999999999999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10-3-1</t>
        </is>
      </c>
      <c r="D17" s="219" t="inlineStr">
        <is>
          <t>Инженер I категории</t>
        </is>
      </c>
      <c r="E17" s="398" t="inlineStr">
        <is>
          <t>чел.-ч</t>
        </is>
      </c>
      <c r="F17" s="451" t="n">
        <v>1.72</v>
      </c>
      <c r="G17" s="221" t="n">
        <v>15.49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10-3-3</t>
        </is>
      </c>
      <c r="D18" s="219" t="inlineStr">
        <is>
          <t>Инженер III категории</t>
        </is>
      </c>
      <c r="E18" s="398" t="inlineStr">
        <is>
          <t>чел.-ч</t>
        </is>
      </c>
      <c r="F18" s="451" t="n">
        <v>1.72</v>
      </c>
      <c r="G18" s="221" t="n">
        <v>12.69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10-2-1</t>
        </is>
      </c>
      <c r="D19" s="219" t="inlineStr">
        <is>
          <t>Ведущий инженер</t>
        </is>
      </c>
      <c r="E19" s="398" t="inlineStr">
        <is>
          <t>чел.-ч</t>
        </is>
      </c>
      <c r="F19" s="451" t="n">
        <v>0.86</v>
      </c>
      <c r="G19" s="221" t="n">
        <v>16.93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1-4-0</t>
        </is>
      </c>
      <c r="D20" s="219" t="inlineStr">
        <is>
          <t>Затраты труда рабочих (ср 4)</t>
        </is>
      </c>
      <c r="E20" s="398" t="inlineStr">
        <is>
          <t>чел.-ч</t>
        </is>
      </c>
      <c r="F20" s="451" t="n">
        <v>0.82</v>
      </c>
      <c r="G20" s="221" t="n">
        <v>9.619999999999999</v>
      </c>
      <c r="H20" s="221">
        <f>ROUND(F20*G20,2)</f>
        <v/>
      </c>
      <c r="M20" s="452" t="n"/>
    </row>
    <row r="21">
      <c r="A21" s="398" t="n">
        <v>9</v>
      </c>
      <c r="B21" s="177" t="n"/>
      <c r="C21" s="218" t="inlineStr">
        <is>
          <t>10-4-1</t>
        </is>
      </c>
      <c r="D21" s="219" t="inlineStr">
        <is>
          <t>Техник I категории</t>
        </is>
      </c>
      <c r="E21" s="398" t="inlineStr">
        <is>
          <t>чел.-ч</t>
        </is>
      </c>
      <c r="F21" s="451" t="n">
        <v>0.43</v>
      </c>
      <c r="G21" s="221" t="n">
        <v>10.21</v>
      </c>
      <c r="H21" s="221">
        <f>ROUND(F21*G21,2)</f>
        <v/>
      </c>
      <c r="M21" s="452" t="n"/>
    </row>
    <row r="22">
      <c r="A22" s="398" t="n">
        <v>10</v>
      </c>
      <c r="B22" s="177" t="n"/>
      <c r="C22" s="218" t="inlineStr">
        <is>
          <t>1-4-2</t>
        </is>
      </c>
      <c r="D22" s="219" t="inlineStr">
        <is>
          <t>Затраты труда рабочих (ср 4,2)</t>
        </is>
      </c>
      <c r="E22" s="398" t="inlineStr">
        <is>
          <t>чел.-ч</t>
        </is>
      </c>
      <c r="F22" s="451" t="n">
        <v>0.28</v>
      </c>
      <c r="G22" s="221" t="n">
        <v>9.92</v>
      </c>
      <c r="H22" s="221">
        <f>ROUND(F22*G22,2)</f>
        <v/>
      </c>
      <c r="M22" s="452" t="n"/>
    </row>
    <row r="23">
      <c r="A23" s="368" t="inlineStr">
        <is>
          <t>Затраты труда машинистов</t>
        </is>
      </c>
      <c r="B23" s="444" t="n"/>
      <c r="C23" s="444" t="n"/>
      <c r="D23" s="444" t="n"/>
      <c r="E23" s="445" t="n"/>
      <c r="F23" s="369" t="n"/>
      <c r="G23" s="179" t="n"/>
      <c r="H23" s="450">
        <f>H24</f>
        <v/>
      </c>
    </row>
    <row r="24">
      <c r="A24" s="398" t="n">
        <v>11</v>
      </c>
      <c r="B24" s="370" t="n"/>
      <c r="C24" s="218" t="n">
        <v>2</v>
      </c>
      <c r="D24" s="219" t="inlineStr">
        <is>
          <t>Затраты труда машинистов</t>
        </is>
      </c>
      <c r="E24" s="398" t="inlineStr">
        <is>
          <t>чел.-ч</t>
        </is>
      </c>
      <c r="F24" s="451" t="n">
        <v>0.13</v>
      </c>
      <c r="G24" s="221" t="n"/>
      <c r="H24" s="453" t="n">
        <v>1.86</v>
      </c>
    </row>
    <row r="25" customFormat="1" s="216">
      <c r="A25" s="369" t="inlineStr">
        <is>
          <t>Машины и механизмы</t>
        </is>
      </c>
      <c r="B25" s="444" t="n"/>
      <c r="C25" s="444" t="n"/>
      <c r="D25" s="444" t="n"/>
      <c r="E25" s="445" t="n"/>
      <c r="F25" s="369" t="n"/>
      <c r="G25" s="179" t="n"/>
      <c r="H25" s="450">
        <f>SUM(H26:H30)</f>
        <v/>
      </c>
    </row>
    <row r="26" ht="25.5" customHeight="1" s="303">
      <c r="A26" s="398" t="n">
        <v>12</v>
      </c>
      <c r="B26" s="370" t="n"/>
      <c r="C26" s="218" t="inlineStr">
        <is>
          <t>91.17.04-233</t>
        </is>
      </c>
      <c r="D26" s="219" t="inlineStr">
        <is>
          <t>Установки для сварки ручной дуговой (постоянного тока)</t>
        </is>
      </c>
      <c r="E26" s="398" t="inlineStr">
        <is>
          <t>маш.час</t>
        </is>
      </c>
      <c r="F26" s="398" t="n">
        <v>1.27</v>
      </c>
      <c r="G26" s="225" t="n">
        <v>8.1</v>
      </c>
      <c r="H26" s="221">
        <f>ROUND(F26*G26,2)</f>
        <v/>
      </c>
      <c r="I26" s="226" t="n"/>
      <c r="J26" s="226" t="n"/>
      <c r="L26" s="226" t="n"/>
    </row>
    <row r="27">
      <c r="A27" s="398" t="n">
        <v>13</v>
      </c>
      <c r="B27" s="370" t="n"/>
      <c r="C27" s="218" t="inlineStr">
        <is>
          <t>91.05.05-015</t>
        </is>
      </c>
      <c r="D27" s="219" t="inlineStr">
        <is>
          <t>Краны на автомобильном ходу, грузоподъемность 16 т</t>
        </is>
      </c>
      <c r="E27" s="398" t="inlineStr">
        <is>
          <t>маш.час</t>
        </is>
      </c>
      <c r="F27" s="398" t="n">
        <v>0.07000000000000001</v>
      </c>
      <c r="G27" s="225" t="n">
        <v>115.4</v>
      </c>
      <c r="H27" s="221">
        <f>ROUND(F27*G27,2)</f>
        <v/>
      </c>
      <c r="I27" s="226" t="n"/>
      <c r="J27" s="226" t="n"/>
      <c r="K27" s="226" t="n"/>
      <c r="L27" s="226" t="n"/>
    </row>
    <row r="28">
      <c r="A28" s="398" t="n">
        <v>14</v>
      </c>
      <c r="B28" s="370" t="n"/>
      <c r="C28" s="218" t="inlineStr">
        <is>
          <t>91.14.02-001</t>
        </is>
      </c>
      <c r="D28" s="219" t="inlineStr">
        <is>
          <t>Автомобили бортовые, грузоподъемность до 5 т</t>
        </is>
      </c>
      <c r="E28" s="398" t="inlineStr">
        <is>
          <t>маш.час</t>
        </is>
      </c>
      <c r="F28" s="398" t="n">
        <v>0.07000000000000001</v>
      </c>
      <c r="G28" s="225" t="n">
        <v>65.70999999999999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98" t="n">
        <v>15</v>
      </c>
      <c r="B29" s="370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98" t="inlineStr">
        <is>
          <t>маш.час</t>
        </is>
      </c>
      <c r="F29" s="398" t="n">
        <v>0.35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customFormat="1" s="216">
      <c r="A30" s="398" t="n">
        <v>16</v>
      </c>
      <c r="B30" s="370" t="n"/>
      <c r="C30" s="218" t="inlineStr">
        <is>
          <t>91.06.06-042</t>
        </is>
      </c>
      <c r="D30" s="219" t="inlineStr">
        <is>
          <t>Подъемники гидравлические, высота подъема 10 м</t>
        </is>
      </c>
      <c r="E30" s="398" t="inlineStr">
        <is>
          <t>маш.час</t>
        </is>
      </c>
      <c r="F30" s="398" t="n">
        <v>0.01</v>
      </c>
      <c r="G30" s="225" t="n">
        <v>29.6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69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SUM(H32:H34)</f>
        <v/>
      </c>
    </row>
    <row r="32" ht="25.5" customHeight="1" s="303">
      <c r="A32" s="227" t="n">
        <v>17</v>
      </c>
      <c r="B32" s="370" t="n"/>
      <c r="C32" s="218" t="inlineStr">
        <is>
          <t>62.3.04.01-0020</t>
        </is>
      </c>
      <c r="D32" s="219" t="inlineStr">
        <is>
          <t>Выключатели автоматические для переменного тока, двухполюсные, номинальный ток 40 А</t>
        </is>
      </c>
      <c r="E32" s="398" t="inlineStr">
        <is>
          <t>10 шт</t>
        </is>
      </c>
      <c r="F32" s="398" t="n">
        <v>0.1</v>
      </c>
      <c r="G32" s="225" t="n">
        <v>263.1</v>
      </c>
      <c r="H32" s="221">
        <f>ROUND(F32*G32,2)</f>
        <v/>
      </c>
      <c r="I32" s="226" t="n"/>
      <c r="J32" s="226" t="n"/>
      <c r="L32" s="226" t="n"/>
    </row>
    <row r="33" ht="25.5" customHeight="1" s="303">
      <c r="A33" s="227" t="n">
        <v>18</v>
      </c>
      <c r="B33" s="370" t="n"/>
      <c r="C33" s="218" t="inlineStr">
        <is>
          <t>62.1.01.09-0014</t>
        </is>
      </c>
      <c r="D33" s="219" t="inlineStr">
        <is>
          <t>Выключатели автоматические: «IEK» ВА47-29 2Р 50А, характеристика С</t>
        </is>
      </c>
      <c r="E33" s="398" t="inlineStr">
        <is>
          <t>шт</t>
        </is>
      </c>
      <c r="F33" s="398" t="n">
        <v>1</v>
      </c>
      <c r="G33" s="225" t="n">
        <v>26.23</v>
      </c>
      <c r="H33" s="221">
        <f>ROUND(F33*G33,2)</f>
        <v/>
      </c>
      <c r="I33" s="226" t="n"/>
      <c r="J33" s="226" t="n"/>
      <c r="L33" s="226" t="n"/>
    </row>
    <row r="34" ht="42.6" customHeight="1" s="303">
      <c r="A34" s="227" t="n">
        <v>19</v>
      </c>
      <c r="B34" s="370" t="n"/>
      <c r="C34" s="218" t="inlineStr">
        <is>
          <t>Прайс из СД ОП</t>
        </is>
      </c>
      <c r="D34" s="219" t="inlineStr">
        <is>
          <t>Марка и тип оборудования в соответствии с ТТР №11. Учет 0,4 кВ. Учет в МКД. Однофазный ПУ в существующем шкафу (УЭРМ).</t>
        </is>
      </c>
      <c r="E34" s="398" t="inlineStr">
        <is>
          <t>компл.</t>
        </is>
      </c>
      <c r="F34" s="398" t="n">
        <v>1</v>
      </c>
      <c r="G34" s="225" t="n">
        <v>1890.58</v>
      </c>
      <c r="H34" s="221">
        <f>ROUND(F34*G34,2)</f>
        <v/>
      </c>
      <c r="I34" s="226" t="n"/>
      <c r="J34" s="226" t="n"/>
      <c r="L34" s="226" t="n"/>
    </row>
    <row r="35">
      <c r="A35" s="369" t="inlineStr">
        <is>
          <t>Материалы</t>
        </is>
      </c>
      <c r="B35" s="444" t="n"/>
      <c r="C35" s="444" t="n"/>
      <c r="D35" s="444" t="n"/>
      <c r="E35" s="445" t="n"/>
      <c r="F35" s="369" t="n"/>
      <c r="G35" s="179" t="n"/>
      <c r="H35" s="450">
        <f>SUM(H36:H64)</f>
        <v/>
      </c>
    </row>
    <row r="36" ht="25.5" customHeight="1" s="303">
      <c r="A36" s="227" t="n">
        <v>20</v>
      </c>
      <c r="B36" s="370" t="n"/>
      <c r="C36" s="218" t="inlineStr">
        <is>
          <t>25.2.01.08-0001</t>
        </is>
      </c>
      <c r="D36" s="219" t="inlineStr">
        <is>
          <t>Клемма заземления 124 (прим. Разветвитель интер- фейса RS-485)</t>
        </is>
      </c>
      <c r="E36" s="398" t="inlineStr">
        <is>
          <t>шт</t>
        </is>
      </c>
      <c r="F36" s="398" t="n">
        <v>1</v>
      </c>
      <c r="G36" s="221" t="n">
        <v>72.31999999999999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07.2.07.04-0007</t>
        </is>
      </c>
      <c r="D37" s="219" t="inlineStr">
        <is>
          <t>Конструкции стальные индивидуальные решетчатые сварные, масса до 0,1 т</t>
        </is>
      </c>
      <c r="E37" s="398" t="inlineStr">
        <is>
          <t>т</t>
        </is>
      </c>
      <c r="F37" s="398" t="n">
        <v>0.004</v>
      </c>
      <c r="G37" s="221" t="n">
        <v>11500</v>
      </c>
      <c r="H37" s="221">
        <f>ROUND(F37*G37,2)</f>
        <v/>
      </c>
      <c r="I37" s="237" t="n"/>
      <c r="J37" s="226" t="n"/>
    </row>
    <row r="38" ht="38.25" customHeight="1" s="303">
      <c r="A38" s="227" t="n">
        <v>22</v>
      </c>
      <c r="B38" s="370" t="n"/>
      <c r="C38" s="218" t="inlineStr">
        <is>
          <t>20.5.04.02-0021</t>
        </is>
      </c>
      <c r="D38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38" s="398" t="inlineStr">
        <is>
          <t>100 шт</t>
        </is>
      </c>
      <c r="F38" s="398" t="n">
        <v>0.02</v>
      </c>
      <c r="G38" s="221" t="n">
        <v>2145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01.7.11.07-0034</t>
        </is>
      </c>
      <c r="D39" s="219" t="inlineStr">
        <is>
          <t>Электроды сварочные Э42А, диаметр 4 мм</t>
        </is>
      </c>
      <c r="E39" s="398" t="inlineStr">
        <is>
          <t>кг</t>
        </is>
      </c>
      <c r="F39" s="398" t="n">
        <v>0.78284</v>
      </c>
      <c r="G39" s="221" t="n">
        <v>10.57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01.7.02.07-0011</t>
        </is>
      </c>
      <c r="D40" s="219" t="inlineStr">
        <is>
          <t>Прессшпан листовой, марка А</t>
        </is>
      </c>
      <c r="E40" s="398" t="inlineStr">
        <is>
          <t>кг</t>
        </is>
      </c>
      <c r="F40" s="398" t="n">
        <v>0.1655</v>
      </c>
      <c r="G40" s="221" t="n">
        <v>47.57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20.1.02.23-0082</t>
        </is>
      </c>
      <c r="D41" s="219" t="inlineStr">
        <is>
          <t>Перемычки гибкие, тип ПГС-50</t>
        </is>
      </c>
      <c r="E41" s="398" t="inlineStr">
        <is>
          <t>10 шт</t>
        </is>
      </c>
      <c r="F41" s="398" t="n">
        <v>0.2</v>
      </c>
      <c r="G41" s="221" t="n">
        <v>39</v>
      </c>
      <c r="H41" s="221">
        <f>ROUND(F41*G41,2)</f>
        <v/>
      </c>
      <c r="I41" s="237" t="n"/>
      <c r="J41" s="226" t="n"/>
    </row>
    <row r="42">
      <c r="A42" s="227" t="n">
        <v>26</v>
      </c>
      <c r="B42" s="370" t="n"/>
      <c r="C42" s="218" t="inlineStr">
        <is>
          <t>20.5.04.03-0011</t>
        </is>
      </c>
      <c r="D42" s="219" t="inlineStr">
        <is>
          <t>Зажимы наборные</t>
        </is>
      </c>
      <c r="E42" s="398" t="inlineStr">
        <is>
          <t>шт</t>
        </is>
      </c>
      <c r="F42" s="398" t="n">
        <v>2.04</v>
      </c>
      <c r="G42" s="221" t="n">
        <v>3.5</v>
      </c>
      <c r="H42" s="221">
        <f>ROUND(F42*G42,2)</f>
        <v/>
      </c>
      <c r="I42" s="237" t="n"/>
      <c r="J42" s="226" t="n"/>
    </row>
    <row r="43">
      <c r="A43" s="227" t="n">
        <v>27</v>
      </c>
      <c r="B43" s="370" t="n"/>
      <c r="C43" s="218" t="inlineStr">
        <is>
          <t>01.7.15.03-0042</t>
        </is>
      </c>
      <c r="D43" s="219" t="inlineStr">
        <is>
          <t>Болты с гайками и шайбами строительные</t>
        </is>
      </c>
      <c r="E43" s="398" t="inlineStr">
        <is>
          <t>кг</t>
        </is>
      </c>
      <c r="F43" s="398" t="n">
        <v>0.7675</v>
      </c>
      <c r="G43" s="221" t="n">
        <v>9.039999999999999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70" t="n"/>
      <c r="C44" s="218" t="inlineStr">
        <is>
          <t>14.4.02.09-0001</t>
        </is>
      </c>
      <c r="D44" s="219" t="inlineStr">
        <is>
          <t>Краска</t>
        </is>
      </c>
      <c r="E44" s="398" t="inlineStr">
        <is>
          <t>кг</t>
        </is>
      </c>
      <c r="F44" s="398" t="n">
        <v>0.131</v>
      </c>
      <c r="G44" s="221" t="n">
        <v>28.6</v>
      </c>
      <c r="H44" s="221">
        <f>ROUND(F44*G44,2)</f>
        <v/>
      </c>
      <c r="I44" s="237" t="n"/>
      <c r="J44" s="226" t="n"/>
    </row>
    <row r="45" ht="25.5" customHeight="1" s="303">
      <c r="A45" s="227" t="n">
        <v>29</v>
      </c>
      <c r="B45" s="370" t="n"/>
      <c r="C45" s="218" t="inlineStr">
        <is>
          <t>999-9950</t>
        </is>
      </c>
      <c r="D45" s="219" t="inlineStr">
        <is>
          <t>Вспомогательные ненормируемые ресурсы (2% от Оплаты труда рабочих)</t>
        </is>
      </c>
      <c r="E45" s="398" t="inlineStr">
        <is>
          <t>руб</t>
        </is>
      </c>
      <c r="F45" s="398" t="n">
        <v>2.87786</v>
      </c>
      <c r="G45" s="221" t="n">
        <v>1</v>
      </c>
      <c r="H45" s="221">
        <f>ROUND(F45*G45,2)</f>
        <v/>
      </c>
      <c r="I45" s="237" t="n"/>
      <c r="J45" s="226" t="n"/>
    </row>
    <row r="46">
      <c r="A46" s="227" t="n">
        <v>30</v>
      </c>
      <c r="B46" s="370" t="n"/>
      <c r="C46" s="218" t="inlineStr">
        <is>
          <t>01.7.15.07-0014</t>
        </is>
      </c>
      <c r="D46" s="219" t="inlineStr">
        <is>
          <t>Дюбели распорные полипропиленовые</t>
        </is>
      </c>
      <c r="E46" s="398" t="inlineStr">
        <is>
          <t>100 шт</t>
        </is>
      </c>
      <c r="F46" s="398" t="n">
        <v>0.0298</v>
      </c>
      <c r="G46" s="221" t="n">
        <v>86</v>
      </c>
      <c r="H46" s="221">
        <f>ROUND(F46*G46,2)</f>
        <v/>
      </c>
      <c r="I46" s="237" t="n"/>
      <c r="J46" s="226" t="n"/>
    </row>
    <row r="47" ht="25.5" customHeight="1" s="303">
      <c r="A47" s="227" t="n">
        <v>31</v>
      </c>
      <c r="B47" s="370" t="n"/>
      <c r="C47" s="218" t="inlineStr">
        <is>
          <t>01.7.06.05-0041</t>
        </is>
      </c>
      <c r="D47" s="219" t="inlineStr">
        <is>
          <t>Лента изоляционная прорезиненная односторонняя, ширина 20 мм, толщина 0,25-0,35 мм</t>
        </is>
      </c>
      <c r="E47" s="398" t="inlineStr">
        <is>
          <t>кг</t>
        </is>
      </c>
      <c r="F47" s="398" t="n">
        <v>0.07199999999999999</v>
      </c>
      <c r="G47" s="221" t="n">
        <v>30.4</v>
      </c>
      <c r="H47" s="221">
        <f>ROUND(F47*G47,2)</f>
        <v/>
      </c>
      <c r="I47" s="237" t="n"/>
      <c r="J47" s="226" t="n"/>
    </row>
    <row r="48">
      <c r="A48" s="227" t="n">
        <v>32</v>
      </c>
      <c r="B48" s="370" t="n"/>
      <c r="C48" s="218" t="inlineStr">
        <is>
          <t>20.1.02.14-0001</t>
        </is>
      </c>
      <c r="D48" s="219" t="inlineStr">
        <is>
          <t>Серьга</t>
        </is>
      </c>
      <c r="E48" s="398" t="inlineStr">
        <is>
          <t>шт</t>
        </is>
      </c>
      <c r="F48" s="398" t="n">
        <v>0.18</v>
      </c>
      <c r="G48" s="221" t="n">
        <v>10.54</v>
      </c>
      <c r="H48" s="221">
        <f>ROUND(F48*G48,2)</f>
        <v/>
      </c>
      <c r="I48" s="237" t="n"/>
      <c r="J48" s="226" t="n"/>
    </row>
    <row r="49">
      <c r="A49" s="227" t="n">
        <v>33</v>
      </c>
      <c r="B49" s="370" t="n"/>
      <c r="C49" s="218" t="inlineStr">
        <is>
          <t>01.7.15.04-0011</t>
        </is>
      </c>
      <c r="D49" s="219" t="inlineStr">
        <is>
          <t>Винты с полукруглой головкой, длина 50 мм</t>
        </is>
      </c>
      <c r="E49" s="398" t="inlineStr">
        <is>
          <t>т</t>
        </is>
      </c>
      <c r="F49" s="398" t="n">
        <v>0.0001518</v>
      </c>
      <c r="G49" s="221" t="n">
        <v>12430</v>
      </c>
      <c r="H49" s="221">
        <f>ROUND(F49*G49,2)</f>
        <v/>
      </c>
      <c r="I49" s="237" t="n"/>
      <c r="J49" s="226" t="n"/>
    </row>
    <row r="50" ht="25.5" customHeight="1" s="303">
      <c r="A50" s="227" t="n">
        <v>34</v>
      </c>
      <c r="B50" s="370" t="n"/>
      <c r="C50" s="218" t="inlineStr">
        <is>
          <t>21.2.03.05-0051</t>
        </is>
      </c>
      <c r="D50" s="219" t="inlineStr">
        <is>
          <t>Провод силовой установочный с медными жилами ПВ1 6-450</t>
        </is>
      </c>
      <c r="E50" s="398" t="inlineStr">
        <is>
          <t>1000 м</t>
        </is>
      </c>
      <c r="F50" s="398" t="n">
        <v>0.0004</v>
      </c>
      <c r="G50" s="221" t="n">
        <v>4645.43</v>
      </c>
      <c r="H50" s="221">
        <f>ROUND(F50*G50,2)</f>
        <v/>
      </c>
      <c r="I50" s="237" t="n"/>
      <c r="J50" s="226" t="n"/>
    </row>
    <row r="51">
      <c r="A51" s="227" t="n">
        <v>35</v>
      </c>
      <c r="B51" s="370" t="n"/>
      <c r="C51" s="218" t="inlineStr">
        <is>
          <t>25.2.01.01-0017</t>
        </is>
      </c>
      <c r="D51" s="219" t="inlineStr">
        <is>
          <t>Бирки маркировочные пластмассовые</t>
        </is>
      </c>
      <c r="E51" s="398" t="inlineStr">
        <is>
          <t>100 шт</t>
        </is>
      </c>
      <c r="F51" s="398" t="n">
        <v>0.06</v>
      </c>
      <c r="G51" s="221" t="n">
        <v>30.74</v>
      </c>
      <c r="H51" s="221">
        <f>ROUND(F51*G51,2)</f>
        <v/>
      </c>
      <c r="I51" s="237" t="n"/>
      <c r="J51" s="226" t="n"/>
    </row>
    <row r="52">
      <c r="A52" s="227" t="n">
        <v>36</v>
      </c>
      <c r="B52" s="370" t="n"/>
      <c r="C52" s="218" t="inlineStr">
        <is>
          <t>20.2.08.01-0004</t>
        </is>
      </c>
      <c r="D52" s="219" t="inlineStr">
        <is>
          <t>DIN-рейка оцинкованная 600 мм</t>
        </is>
      </c>
      <c r="E52" s="398" t="inlineStr">
        <is>
          <t>100 шт</t>
        </is>
      </c>
      <c r="F52" s="398" t="n">
        <v>0.005</v>
      </c>
      <c r="G52" s="221" t="n">
        <v>325</v>
      </c>
      <c r="H52" s="221">
        <f>ROUND(F52*G52,2)</f>
        <v/>
      </c>
      <c r="I52" s="237" t="n"/>
      <c r="J52" s="226" t="n"/>
    </row>
    <row r="53">
      <c r="A53" s="227" t="n">
        <v>37</v>
      </c>
      <c r="B53" s="370" t="n"/>
      <c r="C53" s="218" t="inlineStr">
        <is>
          <t>01.7.20.04-0003</t>
        </is>
      </c>
      <c r="D53" s="219" t="inlineStr">
        <is>
          <t>Нитки суровые</t>
        </is>
      </c>
      <c r="E53" s="398" t="inlineStr">
        <is>
          <t>кг</t>
        </is>
      </c>
      <c r="F53" s="398" t="n">
        <v>0.01</v>
      </c>
      <c r="G53" s="221" t="n">
        <v>155</v>
      </c>
      <c r="H53" s="221">
        <f>ROUND(F53*G53,2)</f>
        <v/>
      </c>
      <c r="I53" s="237" t="n"/>
      <c r="J53" s="226" t="n"/>
    </row>
    <row r="54">
      <c r="A54" s="227" t="n">
        <v>38</v>
      </c>
      <c r="B54" s="370" t="n"/>
      <c r="C54" s="218" t="inlineStr">
        <is>
          <t>14.4.03.17-0011</t>
        </is>
      </c>
      <c r="D54" s="219" t="inlineStr">
        <is>
          <t>Лак электроизоляционный 318</t>
        </is>
      </c>
      <c r="E54" s="398" t="inlineStr">
        <is>
          <t>кг</t>
        </is>
      </c>
      <c r="F54" s="398" t="n">
        <v>0.038</v>
      </c>
      <c r="G54" s="221" t="n">
        <v>35.63</v>
      </c>
      <c r="H54" s="221">
        <f>ROUND(F54*G54,2)</f>
        <v/>
      </c>
      <c r="I54" s="237" t="n"/>
      <c r="J54" s="226" t="n"/>
    </row>
    <row r="55">
      <c r="A55" s="227" t="n">
        <v>39</v>
      </c>
      <c r="B55" s="370" t="n"/>
      <c r="C55" s="218" t="inlineStr">
        <is>
          <t>01.3.01.02-0002</t>
        </is>
      </c>
      <c r="D55" s="219" t="inlineStr">
        <is>
          <t>Вазелин технический</t>
        </is>
      </c>
      <c r="E55" s="398" t="inlineStr">
        <is>
          <t>кг</t>
        </is>
      </c>
      <c r="F55" s="398" t="n">
        <v>0.018</v>
      </c>
      <c r="G55" s="221" t="n">
        <v>44.97</v>
      </c>
      <c r="H55" s="221">
        <f>ROUND(F55*G55,2)</f>
        <v/>
      </c>
      <c r="I55" s="237" t="n"/>
      <c r="J55" s="226" t="n"/>
    </row>
    <row r="56" ht="25.5" customHeight="1" s="303">
      <c r="A56" s="227" t="n">
        <v>40</v>
      </c>
      <c r="B56" s="370" t="n"/>
      <c r="C56" s="218" t="inlineStr">
        <is>
          <t>10.3.02.03-0012</t>
        </is>
      </c>
      <c r="D56" s="219" t="inlineStr">
        <is>
          <t>Припои оловянно-свинцовые бессурьмянистые, марка ПОС40</t>
        </is>
      </c>
      <c r="E56" s="398" t="inlineStr">
        <is>
          <t>т</t>
        </is>
      </c>
      <c r="F56" s="398" t="n">
        <v>1e-05</v>
      </c>
      <c r="G56" s="221" t="n">
        <v>65750</v>
      </c>
      <c r="H56" s="221">
        <f>ROUND(F56*G56,2)</f>
        <v/>
      </c>
      <c r="I56" s="237" t="n"/>
      <c r="J56" s="226" t="n"/>
    </row>
    <row r="57">
      <c r="A57" s="227" t="n">
        <v>41</v>
      </c>
      <c r="B57" s="370" t="n"/>
      <c r="C57" s="218" t="inlineStr">
        <is>
          <t>21.1.04.01-1042</t>
        </is>
      </c>
      <c r="D57" s="219" t="inlineStr">
        <is>
          <t>Кабель витая пара U/UTP 1х2х0,52, категория 5e</t>
        </is>
      </c>
      <c r="E57" s="398" t="inlineStr">
        <is>
          <t>1000 м</t>
        </is>
      </c>
      <c r="F57" s="398" t="n">
        <v>0.001</v>
      </c>
      <c r="G57" s="221" t="n">
        <v>654.95</v>
      </c>
      <c r="H57" s="221">
        <f>ROUND(F57*G57,2)</f>
        <v/>
      </c>
      <c r="I57" s="237" t="n"/>
      <c r="J57" s="226" t="n"/>
    </row>
    <row r="58">
      <c r="A58" s="227" t="n">
        <v>42</v>
      </c>
      <c r="B58" s="370" t="n"/>
      <c r="C58" s="218" t="inlineStr">
        <is>
          <t>01.7.20.04-0005</t>
        </is>
      </c>
      <c r="D58" s="219" t="inlineStr">
        <is>
          <t>Нитки швейные</t>
        </is>
      </c>
      <c r="E58" s="398" t="inlineStr">
        <is>
          <t>кг</t>
        </is>
      </c>
      <c r="F58" s="398" t="n">
        <v>0.004</v>
      </c>
      <c r="G58" s="221" t="n">
        <v>133.05</v>
      </c>
      <c r="H58" s="221">
        <f>ROUND(F58*G58,2)</f>
        <v/>
      </c>
      <c r="I58" s="237" t="n"/>
      <c r="J58" s="226" t="n"/>
    </row>
    <row r="59" ht="38.25" customHeight="1" s="303">
      <c r="A59" s="227" t="n">
        <v>43</v>
      </c>
      <c r="B59" s="370" t="n"/>
      <c r="C59" s="218" t="inlineStr">
        <is>
          <t>01.7.06.05-0042</t>
        </is>
      </c>
      <c r="D59" s="219" t="inlineStr">
        <is>
          <t>Лента липкая изоляционная на поликасиновом компаунде, ширина 20-30 мм, толщина от 0,14 до 0,19 мм</t>
        </is>
      </c>
      <c r="E59" s="398" t="inlineStr">
        <is>
          <t>кг</t>
        </is>
      </c>
      <c r="F59" s="398" t="n">
        <v>0.005</v>
      </c>
      <c r="G59" s="221" t="n">
        <v>91.29000000000001</v>
      </c>
      <c r="H59" s="221">
        <f>ROUND(F59*G59,2)</f>
        <v/>
      </c>
      <c r="I59" s="237" t="n"/>
      <c r="J59" s="226" t="n"/>
    </row>
    <row r="60" ht="25.5" customHeight="1" s="303">
      <c r="A60" s="227" t="n">
        <v>44</v>
      </c>
      <c r="B60" s="370" t="n"/>
      <c r="C60" s="218" t="inlineStr">
        <is>
          <t>08.3.07.01-0076</t>
        </is>
      </c>
      <c r="D60" s="219" t="inlineStr">
        <is>
          <t>Прокат полосовой, горячекатаный, марка стали Ст3сп, ширина 50-200 мм, толщина 4-5 мм</t>
        </is>
      </c>
      <c r="E60" s="398" t="inlineStr">
        <is>
          <t>т</t>
        </is>
      </c>
      <c r="F60" s="398" t="n">
        <v>6e-05</v>
      </c>
      <c r="G60" s="221" t="n">
        <v>5000</v>
      </c>
      <c r="H60" s="221">
        <f>ROUND(F60*G60,2)</f>
        <v/>
      </c>
      <c r="I60" s="237" t="n"/>
      <c r="J60" s="226" t="n"/>
    </row>
    <row r="61">
      <c r="A61" s="227" t="n">
        <v>45</v>
      </c>
      <c r="B61" s="370" t="n"/>
      <c r="C61" s="218" t="inlineStr">
        <is>
          <t>20.2.09.13-0011</t>
        </is>
      </c>
      <c r="D61" s="219" t="inlineStr">
        <is>
          <t>Муфты</t>
        </is>
      </c>
      <c r="E61" s="398" t="inlineStr">
        <is>
          <t>шт</t>
        </is>
      </c>
      <c r="F61" s="398" t="n">
        <v>0.036</v>
      </c>
      <c r="G61" s="221" t="n">
        <v>5</v>
      </c>
      <c r="H61" s="221">
        <f>ROUND(F61*G61,2)</f>
        <v/>
      </c>
      <c r="I61" s="237" t="n"/>
      <c r="J61" s="226" t="n"/>
    </row>
    <row r="62">
      <c r="A62" s="227" t="n">
        <v>46</v>
      </c>
      <c r="B62" s="370" t="n"/>
      <c r="C62" s="218" t="inlineStr">
        <is>
          <t>01.7.02.09-0002</t>
        </is>
      </c>
      <c r="D62" s="219" t="inlineStr">
        <is>
          <t>Шпагат бумажный</t>
        </is>
      </c>
      <c r="E62" s="398" t="inlineStr">
        <is>
          <t>кг</t>
        </is>
      </c>
      <c r="F62" s="398" t="n">
        <v>0.008</v>
      </c>
      <c r="G62" s="221" t="n">
        <v>11.5</v>
      </c>
      <c r="H62" s="221">
        <f>ROUND(F62*G62,2)</f>
        <v/>
      </c>
      <c r="I62" s="237" t="n"/>
      <c r="J62" s="226" t="n"/>
    </row>
    <row r="63">
      <c r="A63" s="227" t="n">
        <v>47</v>
      </c>
      <c r="B63" s="370" t="n"/>
      <c r="C63" s="218" t="inlineStr">
        <is>
          <t>01.7.03.04-0001</t>
        </is>
      </c>
      <c r="D63" s="219" t="inlineStr">
        <is>
          <t>Электроэнергия</t>
        </is>
      </c>
      <c r="E63" s="398" t="inlineStr">
        <is>
          <t>кВт-ч</t>
        </is>
      </c>
      <c r="F63" s="398" t="n">
        <v>0.06</v>
      </c>
      <c r="G63" s="221" t="n">
        <v>0.4</v>
      </c>
      <c r="H63" s="221">
        <f>ROUND(F63*G63,2)</f>
        <v/>
      </c>
      <c r="I63" s="237" t="n"/>
      <c r="J63" s="226" t="n"/>
    </row>
    <row r="64">
      <c r="A64" s="227" t="n">
        <v>48</v>
      </c>
      <c r="B64" s="370" t="n"/>
      <c r="C64" s="218" t="inlineStr">
        <is>
          <t>999-0005</t>
        </is>
      </c>
      <c r="D64" s="219" t="inlineStr">
        <is>
          <t>Масса</t>
        </is>
      </c>
      <c r="E64" s="398" t="inlineStr">
        <is>
          <t>т</t>
        </is>
      </c>
      <c r="F64" s="398" t="n">
        <v>0.001</v>
      </c>
      <c r="G64" s="221" t="n"/>
      <c r="H64" s="221">
        <f>ROUND(F64*G64,2)</f>
        <v/>
      </c>
      <c r="I64" s="237" t="n"/>
      <c r="J64" s="226" t="n"/>
    </row>
    <row r="67">
      <c r="B67" s="305" t="inlineStr">
        <is>
          <t>Составил ______________________     Д.Ю. Нефедова</t>
        </is>
      </c>
    </row>
    <row r="68">
      <c r="B68" s="164" t="inlineStr">
        <is>
          <t xml:space="preserve">                         (подпись, инициалы, фамилия)</t>
        </is>
      </c>
    </row>
    <row r="70">
      <c r="B70" s="305" t="inlineStr">
        <is>
          <t>Проверил ______________________        А.В. Костянецкая</t>
        </is>
      </c>
    </row>
    <row r="71">
      <c r="B71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D9:D10"/>
    <mergeCell ref="A12:E12"/>
    <mergeCell ref="E9:E10"/>
    <mergeCell ref="A3:H3"/>
    <mergeCell ref="F9:F10"/>
    <mergeCell ref="A9:A10"/>
    <mergeCell ref="A25:E25"/>
    <mergeCell ref="A2:H2"/>
    <mergeCell ref="A23:E2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1-ф ПУ в существующем шкафу (УЭРМ),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ОБ'!J51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ОБ'!J73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ОБ'!D77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ОБ'!D76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ОБ'!E80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41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1-ф ПУ в существующем шкафу (УЭРМ),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1-3-6</t>
        </is>
      </c>
      <c r="C13" s="379" t="inlineStr">
        <is>
          <t>Затраты труда рабочих-строителей среднего разряда (3,6)</t>
        </is>
      </c>
      <c r="D13" s="380" t="inlineStr">
        <is>
          <t>чел.-ч.</t>
        </is>
      </c>
      <c r="E13" s="455">
        <f>G13/F13</f>
        <v/>
      </c>
      <c r="F13" s="254" t="n">
        <v>9.18</v>
      </c>
      <c r="G13" s="254">
        <f>'Прил. 3'!H13+'Прил. 3'!H15+'Прил. 3'!H16+'Прил. 3'!H20+'Прил. 3'!H22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3'!H19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3'!H17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3'!H18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3'!H21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3'!F24</f>
        <v/>
      </c>
      <c r="F21" s="254">
        <f>G21/E21</f>
        <v/>
      </c>
      <c r="G21" s="254">
        <f>'Прил. 3'!H23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80" t="n">
        <v>8</v>
      </c>
      <c r="B24" s="244" t="inlineStr">
        <is>
          <t>91.17.04-233</t>
        </is>
      </c>
      <c r="C24" s="379" t="inlineStr">
        <is>
          <t>Установки для сварки ручной дуговой (постоянного тока)</t>
        </is>
      </c>
      <c r="D24" s="380" t="inlineStr">
        <is>
          <t>маш.час</t>
        </is>
      </c>
      <c r="E24" s="455" t="n">
        <v>1.27</v>
      </c>
      <c r="F24" s="382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0.07000000000000001</v>
      </c>
      <c r="F25" s="382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91.14.02-001</t>
        </is>
      </c>
      <c r="C26" s="379" t="inlineStr">
        <is>
          <t>Автомобили бортовые, грузоподъемность до 5 т</t>
        </is>
      </c>
      <c r="D26" s="380" t="inlineStr">
        <is>
          <t>маш.час</t>
        </is>
      </c>
      <c r="E26" s="455" t="n">
        <v>0.07000000000000001</v>
      </c>
      <c r="F26" s="382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91.21.16-012</t>
        </is>
      </c>
      <c r="C28" s="379" t="inlineStr">
        <is>
          <t>Прессы гидравлические с электроприводом</t>
        </is>
      </c>
      <c r="D28" s="380" t="inlineStr">
        <is>
          <t>маш.час</t>
        </is>
      </c>
      <c r="E28" s="455" t="n">
        <v>0.35</v>
      </c>
      <c r="F28" s="382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91.06.06-042</t>
        </is>
      </c>
      <c r="C29" s="379" t="inlineStr">
        <is>
          <t>Подъемники гидравлические, высота подъема 10 м</t>
        </is>
      </c>
      <c r="D29" s="380" t="inlineStr">
        <is>
          <t>маш.час</t>
        </is>
      </c>
      <c r="E29" s="455" t="n">
        <v>0.01</v>
      </c>
      <c r="F29" s="382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80" t="n">
        <v>13</v>
      </c>
      <c r="B34" s="380" t="inlineStr">
        <is>
          <t>62.3.04.01-0020</t>
        </is>
      </c>
      <c r="C34" s="379" t="inlineStr">
        <is>
          <t>Выключатели автоматические для переменного тока, двухполюсные, номинальный ток 40 А</t>
        </is>
      </c>
      <c r="D34" s="380" t="inlineStr">
        <is>
          <t>10 шт</t>
        </is>
      </c>
      <c r="E34" s="456" t="n">
        <v>0.1</v>
      </c>
      <c r="F34" s="382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80" t="n">
        <v>14</v>
      </c>
      <c r="B35" s="380" t="inlineStr">
        <is>
          <t>62.1.01.09-0014</t>
        </is>
      </c>
      <c r="C35" s="379" t="inlineStr">
        <is>
          <t>Выключатели автоматические: «IEK» ВА47-29 2Р 50А, характеристика С</t>
        </is>
      </c>
      <c r="D35" s="380" t="inlineStr">
        <is>
          <t>шт</t>
        </is>
      </c>
      <c r="E35" s="456" t="n">
        <v>1</v>
      </c>
      <c r="F35" s="382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80" t="n">
        <v>15</v>
      </c>
      <c r="B36" s="380" t="inlineStr">
        <is>
          <t>БЦ.48_2.13</t>
        </is>
      </c>
      <c r="C36" s="379" t="inlineStr">
        <is>
          <t>Учет 0,4 кВ. Учет в МКД. Однофазный ПУ в существующем шкафу (УЭРМ).</t>
        </is>
      </c>
      <c r="D36" s="380" t="inlineStr">
        <is>
          <t>компл.</t>
        </is>
      </c>
      <c r="E36" s="456" t="n">
        <v>1</v>
      </c>
      <c r="F36" s="382">
        <f>ROUND(I36/'Прил. 10'!$D$14,2)</f>
        <v/>
      </c>
      <c r="G36" s="254">
        <f>ROUND(E36*F36,2)</f>
        <v/>
      </c>
      <c r="H36" s="253" t="n">
        <v>0</v>
      </c>
      <c r="I36" s="254" t="n">
        <v>13150</v>
      </c>
      <c r="J36" s="254">
        <f>ROUND(I36*E36,2)</f>
        <v/>
      </c>
    </row>
    <row r="37">
      <c r="A37" s="380" t="n"/>
      <c r="B37" s="380" t="n"/>
      <c r="C37" s="379" t="inlineStr">
        <is>
          <t>Итого основное оборудование</t>
        </is>
      </c>
      <c r="D37" s="380" t="n"/>
      <c r="E37" s="456" t="n"/>
      <c r="F37" s="382" t="n"/>
      <c r="G37" s="254">
        <f>SUM(G34:G36)</f>
        <v/>
      </c>
      <c r="H37" s="383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80" t="n"/>
      <c r="B38" s="380" t="n"/>
      <c r="C38" s="379" t="inlineStr">
        <is>
          <t>Итого прочее оборудование</t>
        </is>
      </c>
      <c r="D38" s="380" t="n"/>
      <c r="E38" s="455" t="n"/>
      <c r="F38" s="382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80" t="n"/>
      <c r="B39" s="380" t="n"/>
      <c r="C39" s="368" t="inlineStr">
        <is>
          <t>Итого по разделу «Оборудование»</t>
        </is>
      </c>
      <c r="D39" s="380" t="n"/>
      <c r="E39" s="381" t="n"/>
      <c r="F39" s="382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80" t="n"/>
      <c r="B40" s="380" t="n"/>
      <c r="C40" s="379" t="inlineStr">
        <is>
          <t>в том числе технологическое оборудование</t>
        </is>
      </c>
      <c r="D40" s="380" t="n"/>
      <c r="E40" s="456" t="n"/>
      <c r="F40" s="382" t="n"/>
      <c r="G40" s="254">
        <f>'Прил.6 Расчет ОБ'!G15</f>
        <v/>
      </c>
      <c r="H40" s="383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80" t="n"/>
      <c r="B41" s="368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75" t="n"/>
      <c r="B42" s="374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80" t="n">
        <v>16</v>
      </c>
      <c r="B43" s="380" t="inlineStr">
        <is>
          <t>25.2.01.08-0001</t>
        </is>
      </c>
      <c r="C43" s="379" t="inlineStr">
        <is>
          <t>Клемма заземления 124 (прим. Разветвитель интер- фейса RS-485)</t>
        </is>
      </c>
      <c r="D43" s="380" t="inlineStr">
        <is>
          <t>шт</t>
        </is>
      </c>
      <c r="E43" s="456" t="n">
        <v>1</v>
      </c>
      <c r="F43" s="382" t="n">
        <v>72.31999999999999</v>
      </c>
      <c r="G43" s="254">
        <f>ROUND(E43*F43,2)</f>
        <v/>
      </c>
      <c r="H43" s="253">
        <f>G43/$G$74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07.2.07.04-0007</t>
        </is>
      </c>
      <c r="C44" s="379" t="inlineStr">
        <is>
          <t>Конструкции стальные индивидуальные решетчатые сварные, масса до 0,1 т</t>
        </is>
      </c>
      <c r="D44" s="380" t="inlineStr">
        <is>
          <t>т</t>
        </is>
      </c>
      <c r="E44" s="456" t="n">
        <v>0.004</v>
      </c>
      <c r="F44" s="382" t="n">
        <v>11500</v>
      </c>
      <c r="G44" s="254">
        <f>ROUND(E44*F44,2)</f>
        <v/>
      </c>
      <c r="H44" s="253">
        <f>G44/$G$74</f>
        <v/>
      </c>
      <c r="I44" s="254">
        <f>ROUND(F44*'Прил. 10'!$D$13,2)</f>
        <v/>
      </c>
      <c r="J44" s="254">
        <f>ROUND(I44*E44,2)</f>
        <v/>
      </c>
    </row>
    <row r="45" ht="51" customFormat="1" customHeight="1" s="301">
      <c r="A45" s="380" t="n">
        <v>18</v>
      </c>
      <c r="B45" s="380" t="inlineStr">
        <is>
          <t>20.5.04.02-0021</t>
        </is>
      </c>
      <c r="C45" s="37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5" s="380" t="inlineStr">
        <is>
          <t>100 шт</t>
        </is>
      </c>
      <c r="E45" s="456" t="n">
        <v>0.02</v>
      </c>
      <c r="F45" s="382" t="n">
        <v>2145</v>
      </c>
      <c r="G45" s="254">
        <f>ROUND(E45*F45,2)</f>
        <v/>
      </c>
      <c r="H45" s="253">
        <f>G45/$G$74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01.7.11.07-0034</t>
        </is>
      </c>
      <c r="C46" s="379" t="inlineStr">
        <is>
          <t>Электроды сварочные Э42А, диаметр 4 мм</t>
        </is>
      </c>
      <c r="D46" s="380" t="inlineStr">
        <is>
          <t>кг</t>
        </is>
      </c>
      <c r="E46" s="456" t="n">
        <v>0.78284</v>
      </c>
      <c r="F46" s="382" t="n">
        <v>10.57</v>
      </c>
      <c r="G46" s="254">
        <f>ROUND(E46*F46,2)</f>
        <v/>
      </c>
      <c r="H46" s="253">
        <f>G46/$G$74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>
        <v>20</v>
      </c>
      <c r="B47" s="380" t="inlineStr">
        <is>
          <t>01.7.02.07-0011</t>
        </is>
      </c>
      <c r="C47" s="379" t="inlineStr">
        <is>
          <t>Прессшпан листовой, марка А</t>
        </is>
      </c>
      <c r="D47" s="380" t="inlineStr">
        <is>
          <t>кг</t>
        </is>
      </c>
      <c r="E47" s="456" t="n">
        <v>0.1655</v>
      </c>
      <c r="F47" s="382" t="n">
        <v>47.57</v>
      </c>
      <c r="G47" s="254">
        <f>ROUND(E47*F47,2)</f>
        <v/>
      </c>
      <c r="H47" s="253">
        <f>G47/$G$74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80" t="n">
        <v>21</v>
      </c>
      <c r="B48" s="380" t="inlineStr">
        <is>
          <t>20.1.02.23-0082</t>
        </is>
      </c>
      <c r="C48" s="379" t="inlineStr">
        <is>
          <t>Перемычки гибкие, тип ПГС-50</t>
        </is>
      </c>
      <c r="D48" s="380" t="inlineStr">
        <is>
          <t>10 шт</t>
        </is>
      </c>
      <c r="E48" s="456" t="n">
        <v>0.2</v>
      </c>
      <c r="F48" s="382" t="n">
        <v>39</v>
      </c>
      <c r="G48" s="254">
        <f>ROUND(E48*F48,2)</f>
        <v/>
      </c>
      <c r="H48" s="253">
        <f>G48/$G$74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80" t="n">
        <v>22</v>
      </c>
      <c r="B49" s="380" t="inlineStr">
        <is>
          <t>20.5.04.03-0011</t>
        </is>
      </c>
      <c r="C49" s="379" t="inlineStr">
        <is>
          <t>Зажимы наборные</t>
        </is>
      </c>
      <c r="D49" s="380" t="inlineStr">
        <is>
          <t>шт</t>
        </is>
      </c>
      <c r="E49" s="456" t="n">
        <v>2.04</v>
      </c>
      <c r="F49" s="382" t="n">
        <v>3.5</v>
      </c>
      <c r="G49" s="254">
        <f>ROUND(E49*F49,2)</f>
        <v/>
      </c>
      <c r="H49" s="253">
        <f>G49/$G$74</f>
        <v/>
      </c>
      <c r="I49" s="254">
        <f>ROUND(F49*'Прил. 10'!$D$13,2)</f>
        <v/>
      </c>
      <c r="J49" s="254">
        <f>ROUND(I49*E49,2)</f>
        <v/>
      </c>
    </row>
    <row r="50" ht="14.25" customFormat="1" customHeight="1" s="301">
      <c r="A50" s="380" t="n">
        <v>23</v>
      </c>
      <c r="B50" s="380" t="inlineStr">
        <is>
          <t>01.7.15.03-0042</t>
        </is>
      </c>
      <c r="C50" s="379" t="inlineStr">
        <is>
          <t>Болты с гайками и шайбами строительные</t>
        </is>
      </c>
      <c r="D50" s="380" t="inlineStr">
        <is>
          <t>кг</t>
        </is>
      </c>
      <c r="E50" s="456" t="n">
        <v>0.7675</v>
      </c>
      <c r="F50" s="382" t="n">
        <v>9.039999999999999</v>
      </c>
      <c r="G50" s="254">
        <f>ROUND(E50*F50,2)</f>
        <v/>
      </c>
      <c r="H50" s="253">
        <f>G50/$G$74</f>
        <v/>
      </c>
      <c r="I50" s="254">
        <f>ROUND(F50*'Прил. 10'!$D$13,2)</f>
        <v/>
      </c>
      <c r="J50" s="254">
        <f>ROUND(I50*E50,2)</f>
        <v/>
      </c>
    </row>
    <row r="51" ht="14.25" customFormat="1" customHeight="1" s="301">
      <c r="A51" s="391" t="n"/>
      <c r="B51" s="260" t="n"/>
      <c r="C51" s="261" t="inlineStr">
        <is>
          <t>Итого основные материалы</t>
        </is>
      </c>
      <c r="D51" s="391" t="n"/>
      <c r="E51" s="459" t="n"/>
      <c r="F51" s="265" t="n"/>
      <c r="G51" s="265">
        <f>SUM(G43:G50)</f>
        <v/>
      </c>
      <c r="H51" s="253">
        <f>G51/$G$74</f>
        <v/>
      </c>
      <c r="I51" s="254" t="n"/>
      <c r="J51" s="265">
        <f>SUM(J43:J50)</f>
        <v/>
      </c>
    </row>
    <row r="52" hidden="1" outlineLevel="1" ht="14.25" customFormat="1" customHeight="1" s="301">
      <c r="A52" s="380" t="n">
        <v>24</v>
      </c>
      <c r="B52" s="380" t="inlineStr">
        <is>
          <t>14.4.02.09-0001</t>
        </is>
      </c>
      <c r="C52" s="379" t="inlineStr">
        <is>
          <t>Краска</t>
        </is>
      </c>
      <c r="D52" s="380" t="inlineStr">
        <is>
          <t>кг</t>
        </is>
      </c>
      <c r="E52" s="456" t="n">
        <v>0.131</v>
      </c>
      <c r="F52" s="382" t="n">
        <v>28.6</v>
      </c>
      <c r="G52" s="254">
        <f>ROUND(E52*F52,2)</f>
        <v/>
      </c>
      <c r="H52" s="253">
        <f>G52/$G$74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80" t="n">
        <v>25</v>
      </c>
      <c r="B53" s="380" t="inlineStr">
        <is>
          <t>999-9950</t>
        </is>
      </c>
      <c r="C53" s="379" t="inlineStr">
        <is>
          <t>Вспомогательные ненормируемые ресурсы (2% от Оплаты труда рабочих)</t>
        </is>
      </c>
      <c r="D53" s="380" t="inlineStr">
        <is>
          <t>руб</t>
        </is>
      </c>
      <c r="E53" s="456" t="n">
        <v>2.87786</v>
      </c>
      <c r="F53" s="382" t="n">
        <v>1</v>
      </c>
      <c r="G53" s="254">
        <f>ROUND(E53*F53,2)</f>
        <v/>
      </c>
      <c r="H53" s="253">
        <f>G53/$G$74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80" t="n">
        <v>26</v>
      </c>
      <c r="B54" s="380" t="inlineStr">
        <is>
          <t>01.7.15.07-0014</t>
        </is>
      </c>
      <c r="C54" s="379" t="inlineStr">
        <is>
          <t>Дюбели распорные полипропиленовые</t>
        </is>
      </c>
      <c r="D54" s="380" t="inlineStr">
        <is>
          <t>100 шт</t>
        </is>
      </c>
      <c r="E54" s="456" t="n">
        <v>0.0298</v>
      </c>
      <c r="F54" s="382" t="n">
        <v>86</v>
      </c>
      <c r="G54" s="254">
        <f>ROUND(E54*F54,2)</f>
        <v/>
      </c>
      <c r="H54" s="253">
        <f>G54/$G$74</f>
        <v/>
      </c>
      <c r="I54" s="254">
        <f>ROUND(F54*'Прил. 10'!$D$13,2)</f>
        <v/>
      </c>
      <c r="J54" s="254">
        <f>ROUND(I54*E54,2)</f>
        <v/>
      </c>
    </row>
    <row r="55" hidden="1" outlineLevel="1" ht="38.25" customFormat="1" customHeight="1" s="301">
      <c r="A55" s="380" t="n">
        <v>27</v>
      </c>
      <c r="B55" s="380" t="inlineStr">
        <is>
          <t>01.7.06.05-0041</t>
        </is>
      </c>
      <c r="C55" s="379" t="inlineStr">
        <is>
          <t>Лента изоляционная прорезиненная односторонняя, ширина 20 мм, толщина 0,25-0,35 мм</t>
        </is>
      </c>
      <c r="D55" s="380" t="inlineStr">
        <is>
          <t>кг</t>
        </is>
      </c>
      <c r="E55" s="456" t="n">
        <v>0.07199999999999999</v>
      </c>
      <c r="F55" s="382" t="n">
        <v>30.4</v>
      </c>
      <c r="G55" s="254">
        <f>ROUND(E55*F55,2)</f>
        <v/>
      </c>
      <c r="H55" s="253">
        <f>G55/$G$74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80" t="n">
        <v>28</v>
      </c>
      <c r="B56" s="380" t="inlineStr">
        <is>
          <t>20.1.02.14-0001</t>
        </is>
      </c>
      <c r="C56" s="379" t="inlineStr">
        <is>
          <t>Серьга</t>
        </is>
      </c>
      <c r="D56" s="380" t="inlineStr">
        <is>
          <t>шт</t>
        </is>
      </c>
      <c r="E56" s="456" t="n">
        <v>0.18</v>
      </c>
      <c r="F56" s="382" t="n">
        <v>10.54</v>
      </c>
      <c r="G56" s="254">
        <f>ROUND(E56*F56,2)</f>
        <v/>
      </c>
      <c r="H56" s="253">
        <f>G56/$G$74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80" t="n">
        <v>29</v>
      </c>
      <c r="B57" s="380" t="inlineStr">
        <is>
          <t>01.7.15.04-0011</t>
        </is>
      </c>
      <c r="C57" s="379" t="inlineStr">
        <is>
          <t>Винты с полукруглой головкой, длина 50 мм</t>
        </is>
      </c>
      <c r="D57" s="380" t="inlineStr">
        <is>
          <t>т</t>
        </is>
      </c>
      <c r="E57" s="456" t="n">
        <v>0.0001518</v>
      </c>
      <c r="F57" s="382" t="n">
        <v>12430</v>
      </c>
      <c r="G57" s="254">
        <f>ROUND(E57*F57,2)</f>
        <v/>
      </c>
      <c r="H57" s="253">
        <f>G57/$G$74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80" t="n">
        <v>30</v>
      </c>
      <c r="B58" s="380" t="inlineStr">
        <is>
          <t>21.2.03.05-0051</t>
        </is>
      </c>
      <c r="C58" s="379" t="inlineStr">
        <is>
          <t>Провод силовой установочный с медными жилами ПВ1 6-450</t>
        </is>
      </c>
      <c r="D58" s="380" t="inlineStr">
        <is>
          <t>1000 м</t>
        </is>
      </c>
      <c r="E58" s="456" t="n">
        <v>0.0004</v>
      </c>
      <c r="F58" s="382" t="n">
        <v>4645.43</v>
      </c>
      <c r="G58" s="254">
        <f>ROUND(E58*F58,2)</f>
        <v/>
      </c>
      <c r="H58" s="253">
        <f>G58/$G$74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80" t="n">
        <v>31</v>
      </c>
      <c r="B59" s="380" t="inlineStr">
        <is>
          <t>25.2.01.01-0017</t>
        </is>
      </c>
      <c r="C59" s="379" t="inlineStr">
        <is>
          <t>Бирки маркировочные пластмассовые</t>
        </is>
      </c>
      <c r="D59" s="380" t="inlineStr">
        <is>
          <t>100 шт</t>
        </is>
      </c>
      <c r="E59" s="456" t="n">
        <v>0.06</v>
      </c>
      <c r="F59" s="382" t="n">
        <v>30.74</v>
      </c>
      <c r="G59" s="254">
        <f>ROUND(E59*F59,2)</f>
        <v/>
      </c>
      <c r="H59" s="253">
        <f>G59/$G$74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80" t="n">
        <v>32</v>
      </c>
      <c r="B60" s="380" t="inlineStr">
        <is>
          <t>20.2.08.01-0004</t>
        </is>
      </c>
      <c r="C60" s="379" t="inlineStr">
        <is>
          <t>DIN-рейка оцинкованная 600 мм</t>
        </is>
      </c>
      <c r="D60" s="380" t="inlineStr">
        <is>
          <t>100 шт</t>
        </is>
      </c>
      <c r="E60" s="456" t="n">
        <v>0.005</v>
      </c>
      <c r="F60" s="382" t="n">
        <v>325</v>
      </c>
      <c r="G60" s="254">
        <f>ROUND(E60*F60,2)</f>
        <v/>
      </c>
      <c r="H60" s="253">
        <f>G60/$G$74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80" t="n">
        <v>33</v>
      </c>
      <c r="B61" s="380" t="inlineStr">
        <is>
          <t>01.7.20.04-0003</t>
        </is>
      </c>
      <c r="C61" s="379" t="inlineStr">
        <is>
          <t>Нитки суровые</t>
        </is>
      </c>
      <c r="D61" s="380" t="inlineStr">
        <is>
          <t>кг</t>
        </is>
      </c>
      <c r="E61" s="456" t="n">
        <v>0.01</v>
      </c>
      <c r="F61" s="382" t="n">
        <v>155</v>
      </c>
      <c r="G61" s="254">
        <f>ROUND(E61*F61,2)</f>
        <v/>
      </c>
      <c r="H61" s="253">
        <f>G61/$G$74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80" t="n">
        <v>34</v>
      </c>
      <c r="B62" s="380" t="inlineStr">
        <is>
          <t>14.4.03.17-0011</t>
        </is>
      </c>
      <c r="C62" s="379" t="inlineStr">
        <is>
          <t>Лак электроизоляционный 318</t>
        </is>
      </c>
      <c r="D62" s="380" t="inlineStr">
        <is>
          <t>кг</t>
        </is>
      </c>
      <c r="E62" s="456" t="n">
        <v>0.038</v>
      </c>
      <c r="F62" s="382" t="n">
        <v>35.63</v>
      </c>
      <c r="G62" s="254">
        <f>ROUND(E62*F62,2)</f>
        <v/>
      </c>
      <c r="H62" s="253">
        <f>G62/$G$74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80" t="n">
        <v>35</v>
      </c>
      <c r="B63" s="380" t="inlineStr">
        <is>
          <t>01.3.01.02-0002</t>
        </is>
      </c>
      <c r="C63" s="379" t="inlineStr">
        <is>
          <t>Вазелин технический</t>
        </is>
      </c>
      <c r="D63" s="380" t="inlineStr">
        <is>
          <t>кг</t>
        </is>
      </c>
      <c r="E63" s="456" t="n">
        <v>0.018</v>
      </c>
      <c r="F63" s="382" t="n">
        <v>44.97</v>
      </c>
      <c r="G63" s="254">
        <f>ROUND(E63*F63,2)</f>
        <v/>
      </c>
      <c r="H63" s="253">
        <f>G63/$G$74</f>
        <v/>
      </c>
      <c r="I63" s="254">
        <f>ROUND(F63*'Прил. 10'!$D$13,2)</f>
        <v/>
      </c>
      <c r="J63" s="254">
        <f>ROUND(I63*E63,2)</f>
        <v/>
      </c>
    </row>
    <row r="64" hidden="1" outlineLevel="1" ht="25.5" customFormat="1" customHeight="1" s="301">
      <c r="A64" s="380" t="n">
        <v>36</v>
      </c>
      <c r="B64" s="380" t="inlineStr">
        <is>
          <t>10.3.02.03-0012</t>
        </is>
      </c>
      <c r="C64" s="379" t="inlineStr">
        <is>
          <t>Припои оловянно-свинцовые бессурьмянистые, марка ПОС40</t>
        </is>
      </c>
      <c r="D64" s="380" t="inlineStr">
        <is>
          <t>т</t>
        </is>
      </c>
      <c r="E64" s="456" t="n">
        <v>1e-05</v>
      </c>
      <c r="F64" s="382" t="n">
        <v>65750</v>
      </c>
      <c r="G64" s="254">
        <f>ROUND(E64*F64,2)</f>
        <v/>
      </c>
      <c r="H64" s="253">
        <f>G64/$G$74</f>
        <v/>
      </c>
      <c r="I64" s="254">
        <f>ROUND(F64*'Прил. 10'!$D$13,2)</f>
        <v/>
      </c>
      <c r="J64" s="254">
        <f>ROUND(I64*E64,2)</f>
        <v/>
      </c>
    </row>
    <row r="65" hidden="1" outlineLevel="1" ht="25.5" customFormat="1" customHeight="1" s="301">
      <c r="A65" s="380" t="n">
        <v>37</v>
      </c>
      <c r="B65" s="380" t="inlineStr">
        <is>
          <t>21.1.04.01-1042</t>
        </is>
      </c>
      <c r="C65" s="379" t="inlineStr">
        <is>
          <t>Кабель витая пара U/UTP 1х2х0,52, категория 5e</t>
        </is>
      </c>
      <c r="D65" s="380" t="inlineStr">
        <is>
          <t>1000 м</t>
        </is>
      </c>
      <c r="E65" s="456" t="n">
        <v>0.001</v>
      </c>
      <c r="F65" s="382" t="n">
        <v>654.95</v>
      </c>
      <c r="G65" s="254">
        <f>ROUND(E65*F65,2)</f>
        <v/>
      </c>
      <c r="H65" s="253">
        <f>G65/$G$74</f>
        <v/>
      </c>
      <c r="I65" s="254">
        <f>ROUND(F65*'Прил. 10'!$D$13,2)</f>
        <v/>
      </c>
      <c r="J65" s="254">
        <f>ROUND(I65*E65,2)</f>
        <v/>
      </c>
    </row>
    <row r="66" hidden="1" outlineLevel="1" ht="14.25" customFormat="1" customHeight="1" s="301">
      <c r="A66" s="380" t="n">
        <v>38</v>
      </c>
      <c r="B66" s="380" t="inlineStr">
        <is>
          <t>01.7.20.04-0005</t>
        </is>
      </c>
      <c r="C66" s="379" t="inlineStr">
        <is>
          <t>Нитки швейные</t>
        </is>
      </c>
      <c r="D66" s="380" t="inlineStr">
        <is>
          <t>кг</t>
        </is>
      </c>
      <c r="E66" s="456" t="n">
        <v>0.004</v>
      </c>
      <c r="F66" s="382" t="n">
        <v>133.05</v>
      </c>
      <c r="G66" s="254">
        <f>ROUND(E66*F66,2)</f>
        <v/>
      </c>
      <c r="H66" s="253">
        <f>G66/$G$74</f>
        <v/>
      </c>
      <c r="I66" s="254">
        <f>ROUND(F66*'Прил. 10'!$D$13,2)</f>
        <v/>
      </c>
      <c r="J66" s="254">
        <f>ROUND(I66*E66,2)</f>
        <v/>
      </c>
    </row>
    <row r="67" hidden="1" outlineLevel="1" ht="38.25" customFormat="1" customHeight="1" s="301">
      <c r="A67" s="380" t="n">
        <v>39</v>
      </c>
      <c r="B67" s="380" t="inlineStr">
        <is>
          <t>01.7.06.05-0042</t>
        </is>
      </c>
      <c r="C67" s="379" t="inlineStr">
        <is>
          <t>Лента липкая изоляционная на поликасиновом компаунде, ширина 20-30 мм, толщина от 0,14 до 0,19 мм</t>
        </is>
      </c>
      <c r="D67" s="380" t="inlineStr">
        <is>
          <t>кг</t>
        </is>
      </c>
      <c r="E67" s="456" t="n">
        <v>0.005</v>
      </c>
      <c r="F67" s="382" t="n">
        <v>91.29000000000001</v>
      </c>
      <c r="G67" s="254">
        <f>ROUND(E67*F67,2)</f>
        <v/>
      </c>
      <c r="H67" s="253">
        <f>G67/$G$74</f>
        <v/>
      </c>
      <c r="I67" s="254">
        <f>ROUND(F67*'Прил. 10'!$D$13,2)</f>
        <v/>
      </c>
      <c r="J67" s="254">
        <f>ROUND(I67*E67,2)</f>
        <v/>
      </c>
    </row>
    <row r="68" hidden="1" outlineLevel="1" ht="38.25" customFormat="1" customHeight="1" s="301">
      <c r="A68" s="380" t="n">
        <v>40</v>
      </c>
      <c r="B68" s="380" t="inlineStr">
        <is>
          <t>08.3.07.01-0076</t>
        </is>
      </c>
      <c r="C68" s="379" t="inlineStr">
        <is>
          <t>Прокат полосовой, горячекатаный, марка стали Ст3сп, ширина 50-200 мм, толщина 4-5 мм</t>
        </is>
      </c>
      <c r="D68" s="380" t="inlineStr">
        <is>
          <t>т</t>
        </is>
      </c>
      <c r="E68" s="456" t="n">
        <v>6e-05</v>
      </c>
      <c r="F68" s="382" t="n">
        <v>5000</v>
      </c>
      <c r="G68" s="254">
        <f>ROUND(E68*F68,2)</f>
        <v/>
      </c>
      <c r="H68" s="253">
        <f>G68/$G$74</f>
        <v/>
      </c>
      <c r="I68" s="254">
        <f>ROUND(F68*'Прил. 10'!$D$13,2)</f>
        <v/>
      </c>
      <c r="J68" s="254">
        <f>ROUND(I68*E68,2)</f>
        <v/>
      </c>
    </row>
    <row r="69" hidden="1" outlineLevel="1" ht="14.25" customFormat="1" customHeight="1" s="301">
      <c r="A69" s="380" t="n">
        <v>41</v>
      </c>
      <c r="B69" s="380" t="inlineStr">
        <is>
          <t>20.2.09.13-0011</t>
        </is>
      </c>
      <c r="C69" s="379" t="inlineStr">
        <is>
          <t>Муфты</t>
        </is>
      </c>
      <c r="D69" s="380" t="inlineStr">
        <is>
          <t>шт</t>
        </is>
      </c>
      <c r="E69" s="456" t="n">
        <v>0.036</v>
      </c>
      <c r="F69" s="382" t="n">
        <v>5</v>
      </c>
      <c r="G69" s="254">
        <f>ROUND(E69*F69,2)</f>
        <v/>
      </c>
      <c r="H69" s="253">
        <f>G69/$G$74</f>
        <v/>
      </c>
      <c r="I69" s="254">
        <f>ROUND(F69*'Прил. 10'!$D$13,2)</f>
        <v/>
      </c>
      <c r="J69" s="254">
        <f>ROUND(I69*E69,2)</f>
        <v/>
      </c>
    </row>
    <row r="70" hidden="1" outlineLevel="1" ht="14.25" customFormat="1" customHeight="1" s="301">
      <c r="A70" s="380" t="n">
        <v>42</v>
      </c>
      <c r="B70" s="380" t="inlineStr">
        <is>
          <t>01.7.02.09-0002</t>
        </is>
      </c>
      <c r="C70" s="379" t="inlineStr">
        <is>
          <t>Шпагат бумажный</t>
        </is>
      </c>
      <c r="D70" s="380" t="inlineStr">
        <is>
          <t>кг</t>
        </is>
      </c>
      <c r="E70" s="456" t="n">
        <v>0.008</v>
      </c>
      <c r="F70" s="382" t="n">
        <v>11.5</v>
      </c>
      <c r="G70" s="254">
        <f>ROUND(E70*F70,2)</f>
        <v/>
      </c>
      <c r="H70" s="253">
        <f>G70/$G$74</f>
        <v/>
      </c>
      <c r="I70" s="254">
        <f>ROUND(F70*'Прил. 10'!$D$13,2)</f>
        <v/>
      </c>
      <c r="J70" s="254">
        <f>ROUND(I70*E70,2)</f>
        <v/>
      </c>
    </row>
    <row r="71" hidden="1" outlineLevel="1" ht="14.25" customFormat="1" customHeight="1" s="301">
      <c r="A71" s="380" t="n">
        <v>43</v>
      </c>
      <c r="B71" s="380" t="inlineStr">
        <is>
          <t>01.7.03.04-0001</t>
        </is>
      </c>
      <c r="C71" s="379" t="inlineStr">
        <is>
          <t>Электроэнергия</t>
        </is>
      </c>
      <c r="D71" s="380" t="inlineStr">
        <is>
          <t>кВт-ч</t>
        </is>
      </c>
      <c r="E71" s="456" t="n">
        <v>0.06</v>
      </c>
      <c r="F71" s="382" t="n">
        <v>0.4</v>
      </c>
      <c r="G71" s="254">
        <f>ROUND(E71*F71,2)</f>
        <v/>
      </c>
      <c r="H71" s="253">
        <f>G71/$G$74</f>
        <v/>
      </c>
      <c r="I71" s="254">
        <f>ROUND(F71*'Прил. 10'!$D$13,2)</f>
        <v/>
      </c>
      <c r="J71" s="254">
        <f>ROUND(I71*E71,2)</f>
        <v/>
      </c>
    </row>
    <row r="72" hidden="1" outlineLevel="1" ht="14.25" customFormat="1" customHeight="1" s="301">
      <c r="A72" s="380" t="n">
        <v>44</v>
      </c>
      <c r="B72" s="380" t="inlineStr">
        <is>
          <t>999-0005</t>
        </is>
      </c>
      <c r="C72" s="379" t="inlineStr">
        <is>
          <t>Масса</t>
        </is>
      </c>
      <c r="D72" s="380" t="inlineStr">
        <is>
          <t>т</t>
        </is>
      </c>
      <c r="E72" s="456" t="n">
        <v>0.001</v>
      </c>
      <c r="F72" s="382" t="n"/>
      <c r="G72" s="254">
        <f>ROUND(E72*F72,2)</f>
        <v/>
      </c>
      <c r="H72" s="253">
        <f>G72/$G$74</f>
        <v/>
      </c>
      <c r="I72" s="254">
        <f>ROUND(F72*'Прил. 10'!$D$13,2)</f>
        <v/>
      </c>
      <c r="J72" s="254">
        <f>ROUND(I72*E72,2)</f>
        <v/>
      </c>
    </row>
    <row r="73" collapsed="1" ht="14.25" customFormat="1" customHeight="1" s="301">
      <c r="A73" s="380" t="n"/>
      <c r="B73" s="380" t="n"/>
      <c r="C73" s="379" t="inlineStr">
        <is>
          <t>Итого прочие материалы</t>
        </is>
      </c>
      <c r="D73" s="380" t="n"/>
      <c r="E73" s="381" t="n"/>
      <c r="F73" s="382" t="n"/>
      <c r="G73" s="254">
        <f>SUM(G52:G72)</f>
        <v/>
      </c>
      <c r="H73" s="253">
        <f>G73/$G$74</f>
        <v/>
      </c>
      <c r="I73" s="254" t="n"/>
      <c r="J73" s="254">
        <f>SUM(J52:J72)</f>
        <v/>
      </c>
    </row>
    <row r="74" ht="14.25" customFormat="1" customHeight="1" s="301">
      <c r="A74" s="380" t="n"/>
      <c r="B74" s="380" t="n"/>
      <c r="C74" s="368" t="inlineStr">
        <is>
          <t>Итого по разделу «Материалы»</t>
        </is>
      </c>
      <c r="D74" s="380" t="n"/>
      <c r="E74" s="381" t="n"/>
      <c r="F74" s="382" t="n"/>
      <c r="G74" s="254">
        <f>G51+G73</f>
        <v/>
      </c>
      <c r="H74" s="383">
        <f>G74/$G$74</f>
        <v/>
      </c>
      <c r="I74" s="254" t="n"/>
      <c r="J74" s="254">
        <f>J51+J73</f>
        <v/>
      </c>
    </row>
    <row r="75" ht="14.25" customFormat="1" customHeight="1" s="301">
      <c r="A75" s="380" t="n"/>
      <c r="B75" s="380" t="n"/>
      <c r="C75" s="379" t="inlineStr">
        <is>
          <t>ИТОГО ПО РМ</t>
        </is>
      </c>
      <c r="D75" s="380" t="n"/>
      <c r="E75" s="381" t="n"/>
      <c r="F75" s="382" t="n"/>
      <c r="G75" s="254">
        <f>G19+G31+G74</f>
        <v/>
      </c>
      <c r="H75" s="383" t="n"/>
      <c r="I75" s="254" t="n"/>
      <c r="J75" s="254">
        <f>J19+J31+J74</f>
        <v/>
      </c>
    </row>
    <row r="76" ht="14.25" customFormat="1" customHeight="1" s="301">
      <c r="A76" s="380" t="n"/>
      <c r="B76" s="380" t="n"/>
      <c r="C76" s="379" t="inlineStr">
        <is>
          <t>Накладные расходы</t>
        </is>
      </c>
      <c r="D76" s="174">
        <f>ROUND(G76/(G$21+$G$19),2)</f>
        <v/>
      </c>
      <c r="E76" s="381" t="n"/>
      <c r="F76" s="382" t="n"/>
      <c r="G76" s="254" t="n">
        <v>230.57</v>
      </c>
      <c r="H76" s="383" t="n"/>
      <c r="I76" s="254" t="n"/>
      <c r="J76" s="254">
        <f>ROUND(D76*(J19+J21),2)</f>
        <v/>
      </c>
    </row>
    <row r="77" ht="14.25" customFormat="1" customHeight="1" s="301">
      <c r="A77" s="380" t="n"/>
      <c r="B77" s="380" t="n"/>
      <c r="C77" s="379" t="inlineStr">
        <is>
          <t>Сметная прибыль</t>
        </is>
      </c>
      <c r="D77" s="174">
        <f>ROUND(G77/(G$19+G$21),2)</f>
        <v/>
      </c>
      <c r="E77" s="381" t="n"/>
      <c r="F77" s="382" t="n"/>
      <c r="G77" s="254" t="n">
        <v>118.74</v>
      </c>
      <c r="H77" s="383" t="n"/>
      <c r="I77" s="254" t="n"/>
      <c r="J77" s="254">
        <f>ROUND(D77*(J19+J21),2)</f>
        <v/>
      </c>
    </row>
    <row r="78" ht="14.25" customFormat="1" customHeight="1" s="301">
      <c r="A78" s="380" t="n"/>
      <c r="B78" s="380" t="n"/>
      <c r="C78" s="379" t="inlineStr">
        <is>
          <t>Итого СМР (с НР и СП)</t>
        </is>
      </c>
      <c r="D78" s="380" t="n"/>
      <c r="E78" s="381" t="n"/>
      <c r="F78" s="382" t="n"/>
      <c r="G78" s="254">
        <f>G19+G31+G74+G76+G77</f>
        <v/>
      </c>
      <c r="H78" s="383" t="n"/>
      <c r="I78" s="254" t="n"/>
      <c r="J78" s="254">
        <f>J19+J31+J74+J76+J77</f>
        <v/>
      </c>
    </row>
    <row r="79" ht="14.25" customFormat="1" customHeight="1" s="301">
      <c r="A79" s="380" t="n"/>
      <c r="B79" s="380" t="n"/>
      <c r="C79" s="379" t="inlineStr">
        <is>
          <t>ВСЕГО СМР + ОБОРУДОВАНИЕ</t>
        </is>
      </c>
      <c r="D79" s="380" t="n"/>
      <c r="E79" s="381" t="n"/>
      <c r="F79" s="382" t="n"/>
      <c r="G79" s="254">
        <f>G78+G39</f>
        <v/>
      </c>
      <c r="H79" s="383" t="n"/>
      <c r="I79" s="254" t="n"/>
      <c r="J79" s="254">
        <f>J78+J39</f>
        <v/>
      </c>
    </row>
    <row r="80" ht="34.5" customFormat="1" customHeight="1" s="301">
      <c r="A80" s="380" t="n"/>
      <c r="B80" s="380" t="n"/>
      <c r="C80" s="379" t="inlineStr">
        <is>
          <t>ИТОГО ПОКАЗАТЕЛЬ НА ЕД. ИЗМ.</t>
        </is>
      </c>
      <c r="D80" s="380" t="inlineStr">
        <is>
          <t>ед.</t>
        </is>
      </c>
      <c r="E80" s="460" t="n">
        <v>1</v>
      </c>
      <c r="F80" s="382" t="n"/>
      <c r="G80" s="254">
        <f>G79/E80</f>
        <v/>
      </c>
      <c r="H80" s="383" t="n"/>
      <c r="I80" s="254" t="n"/>
      <c r="J80" s="254">
        <f>J79/E80</f>
        <v/>
      </c>
    </row>
    <row r="82" ht="14.25" customFormat="1" customHeight="1" s="301">
      <c r="A82" s="291" t="inlineStr">
        <is>
          <t>Составил ______________________    Д.Ю. Нефедова</t>
        </is>
      </c>
    </row>
    <row r="83" ht="14.25" customFormat="1" customHeight="1" s="301">
      <c r="A83" s="300" t="inlineStr">
        <is>
          <t xml:space="preserve">                         (подпись, инициалы, фамилия)</t>
        </is>
      </c>
      <c r="G83" s="285" t="n"/>
    </row>
    <row r="84" ht="14.25" customFormat="1" customHeight="1" s="301">
      <c r="A84" s="291" t="n"/>
    </row>
    <row r="85" ht="14.25" customFormat="1" customHeight="1" s="301">
      <c r="A85" s="291" t="inlineStr">
        <is>
          <t>Проверил ______________________        А.В. Костянецкая</t>
        </is>
      </c>
    </row>
    <row r="86" ht="14.25" customFormat="1" customHeight="1" s="301">
      <c r="A86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1-ф ПУ в существующем шкафу (УЭРМ),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>
        <v>2</v>
      </c>
      <c r="B13" s="379">
        <f>'Прил.5 Расчет СМР и ОБ'!B35</f>
        <v/>
      </c>
      <c r="C13" s="379">
        <f>'Прил.5 Расчет СМР и ОБ'!C35</f>
        <v/>
      </c>
      <c r="D13" s="379">
        <f>'Прил.5 Расчет СМР и ОБ'!D35</f>
        <v/>
      </c>
      <c r="E13" s="379">
        <f>'Прил.5 Расчет СМР и ОБ'!E35</f>
        <v/>
      </c>
      <c r="F13" s="379">
        <f>'Прил.5 Расчет СМР и ОБ'!F35</f>
        <v/>
      </c>
      <c r="G13" s="382">
        <f>ROUND(E13*F13,2)</f>
        <v/>
      </c>
    </row>
    <row r="14" ht="25.5" customHeight="1" s="303">
      <c r="A14" s="380" t="n">
        <v>3</v>
      </c>
      <c r="B14" s="379">
        <f>'Прил.5 Расчет СМР и ОБ'!B36</f>
        <v/>
      </c>
      <c r="C14" s="379">
        <f>'Прил.5 Расчет СМР и ОБ'!C36</f>
        <v/>
      </c>
      <c r="D14" s="379">
        <f>'Прил.5 Расчет СМР и ОБ'!D36</f>
        <v/>
      </c>
      <c r="E14" s="379">
        <f>'Прил.5 Расчет СМР и ОБ'!E36</f>
        <v/>
      </c>
      <c r="F14" s="379">
        <f>'Прил.5 Расчет СМР и ОБ'!F36</f>
        <v/>
      </c>
      <c r="G14" s="382">
        <f>ROUND(E14*F14,2)</f>
        <v/>
      </c>
    </row>
    <row r="15" ht="25.5" customHeight="1" s="303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254">
        <f>SUM(G12:G14)</f>
        <v/>
      </c>
    </row>
    <row r="16" ht="19.5" customHeight="1" s="303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А1-21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3.6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1.278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2025-01-24T11:51:49Z</dcterms:modified>
  <cp:lastModifiedBy>Николай Трофименко</cp:lastModifiedBy>
  <cp:lastPrinted>2023-12-01T08:51:15Z</cp:lastPrinted>
</cp:coreProperties>
</file>