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3" sqref="E23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нескольких 1-ф ПУ в существующем шкафу (УЭРМ), с организацией связи по PLC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 xml:space="preserve">1ф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2.26</f>
        <v/>
      </c>
      <c r="H12" s="335">
        <f>8.24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4"/>
  <sheetViews>
    <sheetView view="pageBreakPreview" topLeftCell="A44" workbookViewId="0">
      <selection activeCell="D61" sqref="D61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нескольких 1-ф ПУ в существующем шкафу (УЭРМ), с организацией связи по PLC</t>
        </is>
      </c>
    </row>
    <row r="7" ht="18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28.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18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31.48</v>
      </c>
      <c r="G12" s="176" t="n"/>
      <c r="H12" s="450">
        <f>SUM(H13:H21)</f>
        <v/>
      </c>
      <c r="J12" s="305" t="n"/>
    </row>
    <row r="13">
      <c r="A13" s="398" t="n">
        <v>1</v>
      </c>
      <c r="B13" s="177" t="n"/>
      <c r="C13" s="218" t="inlineStr">
        <is>
          <t>1-3-9</t>
        </is>
      </c>
      <c r="D13" s="219" t="inlineStr">
        <is>
          <t>Затраты труда рабочих (ср 3,9)</t>
        </is>
      </c>
      <c r="E13" s="398" t="inlineStr">
        <is>
          <t>чел.-ч</t>
        </is>
      </c>
      <c r="F13" s="451" t="n">
        <v>16</v>
      </c>
      <c r="G13" s="221" t="n">
        <v>9.51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98" t="inlineStr">
        <is>
          <t>чел.-ч</t>
        </is>
      </c>
      <c r="F14" s="451" t="n">
        <v>3.86</v>
      </c>
      <c r="G14" s="221" t="n">
        <v>14.09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1-3-8</t>
        </is>
      </c>
      <c r="D15" s="219" t="inlineStr">
        <is>
          <t>Затраты труда рабочих (ср 3,8)</t>
        </is>
      </c>
      <c r="E15" s="398" t="inlineStr">
        <is>
          <t>чел.-ч</t>
        </is>
      </c>
      <c r="F15" s="451" t="n">
        <v>4.95</v>
      </c>
      <c r="G15" s="221" t="n">
        <v>9.4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98" t="inlineStr">
        <is>
          <t>чел.-ч</t>
        </is>
      </c>
      <c r="F16" s="451" t="n">
        <v>1.72</v>
      </c>
      <c r="G16" s="221" t="n">
        <v>15.49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98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98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398" t="inlineStr">
        <is>
          <t>чел.-ч</t>
        </is>
      </c>
      <c r="F19" s="451" t="n">
        <v>1.12</v>
      </c>
      <c r="G19" s="221" t="n">
        <v>9.92</v>
      </c>
      <c r="H19" s="221">
        <f>ROUND(F19*G19,2)</f>
        <v/>
      </c>
      <c r="M19" s="452" t="n"/>
    </row>
    <row r="20">
      <c r="A20" s="398" t="n">
        <v>8</v>
      </c>
      <c r="B20" s="177" t="n"/>
      <c r="C20" s="218" t="inlineStr">
        <is>
          <t>1-4-0</t>
        </is>
      </c>
      <c r="D20" s="219" t="inlineStr">
        <is>
          <t>Затраты труда рабочих (ср 4)</t>
        </is>
      </c>
      <c r="E20" s="398" t="inlineStr">
        <is>
          <t>чел.-ч</t>
        </is>
      </c>
      <c r="F20" s="451" t="n">
        <v>0.82</v>
      </c>
      <c r="G20" s="221" t="n">
        <v>9.619999999999999</v>
      </c>
      <c r="H20" s="221">
        <f>ROUND(F20*G20,2)</f>
        <v/>
      </c>
      <c r="M20" s="452" t="n"/>
    </row>
    <row r="21">
      <c r="A21" s="398" t="n">
        <v>9</v>
      </c>
      <c r="B21" s="177" t="n"/>
      <c r="C21" s="218" t="inlineStr">
        <is>
          <t>10-4-1</t>
        </is>
      </c>
      <c r="D21" s="219" t="inlineStr">
        <is>
          <t>Техник I категории</t>
        </is>
      </c>
      <c r="E21" s="398" t="inlineStr">
        <is>
          <t>чел.-ч</t>
        </is>
      </c>
      <c r="F21" s="451" t="n">
        <v>0.43</v>
      </c>
      <c r="G21" s="221" t="n">
        <v>10.21</v>
      </c>
      <c r="H21" s="221">
        <f>ROUND(F21*G21,2)</f>
        <v/>
      </c>
      <c r="M21" s="452" t="n"/>
    </row>
    <row r="22">
      <c r="A22" s="368" t="inlineStr">
        <is>
          <t>Затраты труда машинистов</t>
        </is>
      </c>
      <c r="B22" s="444" t="n"/>
      <c r="C22" s="444" t="n"/>
      <c r="D22" s="444" t="n"/>
      <c r="E22" s="445" t="n"/>
      <c r="F22" s="369" t="n"/>
      <c r="G22" s="179" t="n"/>
      <c r="H22" s="450">
        <f>H23</f>
        <v/>
      </c>
    </row>
    <row r="23">
      <c r="A23" s="398" t="n">
        <v>10</v>
      </c>
      <c r="B23" s="370" t="n"/>
      <c r="C23" s="218" t="n">
        <v>2</v>
      </c>
      <c r="D23" s="219" t="inlineStr">
        <is>
          <t>Затраты труда машинистов</t>
        </is>
      </c>
      <c r="E23" s="398" t="inlineStr">
        <is>
          <t>чел.-ч</t>
        </is>
      </c>
      <c r="F23" s="451" t="n">
        <v>0.08</v>
      </c>
      <c r="G23" s="221" t="n"/>
      <c r="H23" s="453" t="n">
        <v>1.1</v>
      </c>
    </row>
    <row r="24" customFormat="1" s="216">
      <c r="A24" s="369" t="inlineStr">
        <is>
          <t>Машины и механизмы</t>
        </is>
      </c>
      <c r="B24" s="444" t="n"/>
      <c r="C24" s="444" t="n"/>
      <c r="D24" s="444" t="n"/>
      <c r="E24" s="445" t="n"/>
      <c r="F24" s="369" t="n"/>
      <c r="G24" s="179" t="n"/>
      <c r="H24" s="450">
        <f>SUM(H25:H29)</f>
        <v/>
      </c>
    </row>
    <row r="25">
      <c r="A25" s="398" t="n">
        <v>11</v>
      </c>
      <c r="B25" s="370" t="n"/>
      <c r="C25" s="218" t="inlineStr">
        <is>
          <t>91.05.05-015</t>
        </is>
      </c>
      <c r="D25" s="219" t="inlineStr">
        <is>
          <t>Краны на автомобильном ходу, грузоподъемность 16 т</t>
        </is>
      </c>
      <c r="E25" s="398" t="inlineStr">
        <is>
          <t>маш.час</t>
        </is>
      </c>
      <c r="F25" s="398" t="n">
        <v>0.15</v>
      </c>
      <c r="G25" s="225" t="n">
        <v>115.4</v>
      </c>
      <c r="H25" s="221">
        <f>ROUND(F25*G25,2)</f>
        <v/>
      </c>
      <c r="I25" s="226" t="n"/>
      <c r="J25" s="226" t="n"/>
      <c r="L25" s="226" t="n"/>
    </row>
    <row r="26" ht="25.5" customHeight="1" s="303">
      <c r="A26" s="398" t="n">
        <v>12</v>
      </c>
      <c r="B26" s="370" t="n"/>
      <c r="C26" s="218" t="inlineStr">
        <is>
          <t>91.17.04-233</t>
        </is>
      </c>
      <c r="D26" s="219" t="inlineStr">
        <is>
          <t>Установки для сварки ручной дуговой (постоянного тока)</t>
        </is>
      </c>
      <c r="E26" s="398" t="inlineStr">
        <is>
          <t>маш.час</t>
        </is>
      </c>
      <c r="F26" s="398" t="n">
        <v>1.66</v>
      </c>
      <c r="G26" s="225" t="n">
        <v>8.1</v>
      </c>
      <c r="H26" s="221">
        <f>ROUND(F26*G26,2)</f>
        <v/>
      </c>
      <c r="I26" s="226" t="n"/>
      <c r="J26" s="226" t="n"/>
      <c r="K26" s="226" t="n"/>
      <c r="L26" s="226" t="n"/>
    </row>
    <row r="27">
      <c r="A27" s="398" t="n">
        <v>13</v>
      </c>
      <c r="B27" s="370" t="n"/>
      <c r="C27" s="218" t="inlineStr">
        <is>
          <t>91.14.02-001</t>
        </is>
      </c>
      <c r="D27" s="219" t="inlineStr">
        <is>
          <t>Автомобили бортовые, грузоподъемность до 5 т</t>
        </is>
      </c>
      <c r="E27" s="398" t="inlineStr">
        <is>
          <t>маш.час</t>
        </is>
      </c>
      <c r="F27" s="398" t="n">
        <v>0.15</v>
      </c>
      <c r="G27" s="225" t="n">
        <v>65.70999999999999</v>
      </c>
      <c r="H27" s="221">
        <f>ROUND(F27*G27,2)</f>
        <v/>
      </c>
      <c r="I27" s="226" t="n"/>
      <c r="J27" s="226" t="n"/>
      <c r="K27" s="226" t="n"/>
      <c r="L27" s="226" t="n"/>
    </row>
    <row r="28">
      <c r="A28" s="398" t="n">
        <v>14</v>
      </c>
      <c r="B28" s="370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98" t="inlineStr">
        <is>
          <t>маш.час</t>
        </is>
      </c>
      <c r="F28" s="398" t="n">
        <v>1.4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customFormat="1" s="216">
      <c r="A29" s="398" t="n">
        <v>15</v>
      </c>
      <c r="B29" s="370" t="n"/>
      <c r="C29" s="218" t="inlineStr">
        <is>
          <t>91.06.06-042</t>
        </is>
      </c>
      <c r="D29" s="219" t="inlineStr">
        <is>
          <t>Подъемники гидравлические, высота подъема 10 м</t>
        </is>
      </c>
      <c r="E29" s="398" t="inlineStr">
        <is>
          <t>маш.час</t>
        </is>
      </c>
      <c r="F29" s="398" t="n">
        <v>0.01</v>
      </c>
      <c r="G29" s="225" t="n">
        <v>29.6</v>
      </c>
      <c r="H29" s="221">
        <f>ROUND(F29*G29,2)</f>
        <v/>
      </c>
      <c r="I29" s="226" t="n"/>
      <c r="J29" s="226" t="n"/>
      <c r="K29" s="226" t="n"/>
      <c r="L29" s="226" t="n"/>
    </row>
    <row r="30" ht="15" customHeight="1" s="303">
      <c r="A30" s="369" t="inlineStr">
        <is>
          <t>Оборудование</t>
        </is>
      </c>
      <c r="B30" s="444" t="n"/>
      <c r="C30" s="444" t="n"/>
      <c r="D30" s="444" t="n"/>
      <c r="E30" s="445" t="n"/>
      <c r="F30" s="176" t="n"/>
      <c r="G30" s="176" t="n"/>
      <c r="H30" s="450">
        <f>SUM(H31:H33)</f>
        <v/>
      </c>
    </row>
    <row r="31" ht="25.5" customHeight="1" s="303">
      <c r="A31" s="227" t="n">
        <v>16</v>
      </c>
      <c r="B31" s="370" t="n"/>
      <c r="C31" s="218" t="inlineStr">
        <is>
          <t>62.3.04.01-0020</t>
        </is>
      </c>
      <c r="D31" s="219" t="inlineStr">
        <is>
          <t>Выключатели автоматические для переменного тока, двухполюсные, номинальный ток 40 А</t>
        </is>
      </c>
      <c r="E31" s="398" t="inlineStr">
        <is>
          <t>10 шт</t>
        </is>
      </c>
      <c r="F31" s="398" t="n">
        <v>0.4</v>
      </c>
      <c r="G31" s="225" t="n">
        <v>263.1</v>
      </c>
      <c r="H31" s="221">
        <f>ROUND(F31*G31,2)</f>
        <v/>
      </c>
      <c r="I31" s="226" t="n"/>
      <c r="J31" s="226" t="n"/>
      <c r="L31" s="226" t="n"/>
    </row>
    <row r="32" ht="25.5" customHeight="1" s="303">
      <c r="A32" s="227" t="n">
        <v>17</v>
      </c>
      <c r="B32" s="370" t="n"/>
      <c r="C32" s="218" t="inlineStr">
        <is>
          <t>62.1.01.09-0014</t>
        </is>
      </c>
      <c r="D32" s="219" t="inlineStr">
        <is>
          <t>Выключатели автоматические: «IEK» ВА47-29 2Р 50А, характеристика С</t>
        </is>
      </c>
      <c r="E32" s="398" t="inlineStr">
        <is>
          <t>шт</t>
        </is>
      </c>
      <c r="F32" s="398" t="n">
        <v>4</v>
      </c>
      <c r="G32" s="225" t="n">
        <v>26.23</v>
      </c>
      <c r="H32" s="221">
        <f>ROUND(F32*G32,2)</f>
        <v/>
      </c>
      <c r="I32" s="226" t="n"/>
      <c r="J32" s="226" t="n"/>
      <c r="L32" s="226" t="n"/>
    </row>
    <row r="33" ht="38.25" customHeight="1" s="303">
      <c r="A33" s="227" t="n">
        <v>18</v>
      </c>
      <c r="B33" s="370" t="n"/>
      <c r="C33" s="218" t="inlineStr">
        <is>
          <t>Прайс из СД ОП</t>
        </is>
      </c>
      <c r="D33" s="219" t="inlineStr">
        <is>
          <t>Марка и тип оборудования в соответствии с ТТР №11. Учет 0,4 кВ. Учет в МКД. Однофазный ПУ в существующем шкафу (УЭРМ).</t>
        </is>
      </c>
      <c r="E33" s="398" t="inlineStr">
        <is>
          <t>компл.</t>
        </is>
      </c>
      <c r="F33" s="398" t="n">
        <v>1</v>
      </c>
      <c r="G33" s="225" t="n">
        <v>1890.58</v>
      </c>
      <c r="H33" s="221">
        <f>ROUND(F33*G33,2)</f>
        <v/>
      </c>
      <c r="I33" s="226" t="n"/>
      <c r="J33" s="226" t="n"/>
      <c r="K33" s="226" t="n"/>
      <c r="L33" s="226" t="n"/>
    </row>
    <row r="34">
      <c r="A34" s="369" t="inlineStr">
        <is>
          <t>Материалы</t>
        </is>
      </c>
      <c r="B34" s="444" t="n"/>
      <c r="C34" s="444" t="n"/>
      <c r="D34" s="444" t="n"/>
      <c r="E34" s="445" t="n"/>
      <c r="F34" s="369" t="n"/>
      <c r="G34" s="179" t="n"/>
      <c r="H34" s="450">
        <f>SUM(H35:H57)</f>
        <v/>
      </c>
    </row>
    <row r="35" ht="25.5" customHeight="1" s="303">
      <c r="A35" s="227" t="n">
        <v>19</v>
      </c>
      <c r="B35" s="370" t="n"/>
      <c r="C35" s="218" t="inlineStr">
        <is>
          <t>07.2.07.04-0007</t>
        </is>
      </c>
      <c r="D35" s="219" t="inlineStr">
        <is>
          <t>Конструкции стальные индивидуальные решетчатые сварные, масса до 0,1 т</t>
        </is>
      </c>
      <c r="E35" s="398" t="inlineStr">
        <is>
          <t>т</t>
        </is>
      </c>
      <c r="F35" s="398" t="n">
        <v>0.016</v>
      </c>
      <c r="G35" s="221" t="n">
        <v>11500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70" t="n"/>
      <c r="C36" s="218" t="inlineStr">
        <is>
          <t>20.5.03.03-0004</t>
        </is>
      </c>
      <c r="D36" s="219" t="inlineStr">
        <is>
          <t>Шины М1 сечением от 10 до 25 мм2 (прим. шина соеденительная )</t>
        </is>
      </c>
      <c r="E36" s="398" t="inlineStr">
        <is>
          <t>т</t>
        </is>
      </c>
      <c r="F36" s="398" t="n">
        <v>0.0012</v>
      </c>
      <c r="G36" s="221" t="n">
        <v>94587.2</v>
      </c>
      <c r="H36" s="221">
        <f>ROUND(F36*G36,2)</f>
        <v/>
      </c>
      <c r="I36" s="237" t="n"/>
      <c r="J36" s="226" t="n"/>
    </row>
    <row r="37" ht="25.5" customHeight="1" s="303">
      <c r="A37" s="227" t="n">
        <v>21</v>
      </c>
      <c r="B37" s="370" t="n"/>
      <c r="C37" s="218" t="inlineStr">
        <is>
          <t>21.2.03.05-0051</t>
        </is>
      </c>
      <c r="D37" s="219" t="inlineStr">
        <is>
          <t>Провод силовой установочный с медными жилами ПВ1 6-450</t>
        </is>
      </c>
      <c r="E37" s="398" t="inlineStr">
        <is>
          <t>1000 м</t>
        </is>
      </c>
      <c r="F37" s="398" t="n">
        <v>0.016</v>
      </c>
      <c r="G37" s="221" t="n">
        <v>4645.43</v>
      </c>
      <c r="H37" s="221">
        <f>ROUND(F37*G37,2)</f>
        <v/>
      </c>
      <c r="I37" s="237" t="n"/>
      <c r="J37" s="226" t="n"/>
    </row>
    <row r="38" ht="25.5" customHeight="1" s="303">
      <c r="A38" s="227" t="n">
        <v>22</v>
      </c>
      <c r="B38" s="370" t="n"/>
      <c r="C38" s="218" t="inlineStr">
        <is>
          <t>25.2.01.08-0001</t>
        </is>
      </c>
      <c r="D38" s="219" t="inlineStr">
        <is>
          <t>Клемма заземления 124 (прим. Разветвитель интерфейса RS-485)</t>
        </is>
      </c>
      <c r="E38" s="398" t="inlineStr">
        <is>
          <t>шт</t>
        </is>
      </c>
      <c r="F38" s="398" t="n">
        <v>1</v>
      </c>
      <c r="G38" s="221" t="n">
        <v>72.31999999999999</v>
      </c>
      <c r="H38" s="221">
        <f>ROUND(F38*G38,2)</f>
        <v/>
      </c>
      <c r="I38" s="237" t="n"/>
      <c r="J38" s="226" t="n"/>
    </row>
    <row r="39" ht="38.25" customHeight="1" s="303">
      <c r="A39" s="227" t="n">
        <v>23</v>
      </c>
      <c r="B39" s="370" t="n"/>
      <c r="C39" s="218" t="inlineStr">
        <is>
          <t>20.5.04.02-0021</t>
        </is>
      </c>
      <c r="D39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39" s="398" t="inlineStr">
        <is>
          <t>100 шт</t>
        </is>
      </c>
      <c r="F39" s="398" t="n">
        <v>0.02</v>
      </c>
      <c r="G39" s="221" t="n">
        <v>2145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20.1.02.23-0082</t>
        </is>
      </c>
      <c r="D40" s="219" t="inlineStr">
        <is>
          <t>Перемычки гибкие, тип ПГС-50</t>
        </is>
      </c>
      <c r="E40" s="398" t="inlineStr">
        <is>
          <t>10 шт</t>
        </is>
      </c>
      <c r="F40" s="398" t="n">
        <v>0.8</v>
      </c>
      <c r="G40" s="221" t="n">
        <v>39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01.7.15.03-0042</t>
        </is>
      </c>
      <c r="D41" s="219" t="inlineStr">
        <is>
          <t>Болты с гайками и шайбами строительные</t>
        </is>
      </c>
      <c r="E41" s="398" t="inlineStr">
        <is>
          <t>кг</t>
        </is>
      </c>
      <c r="F41" s="398" t="n">
        <v>3.0475</v>
      </c>
      <c r="G41" s="221" t="n">
        <v>9.039999999999999</v>
      </c>
      <c r="H41" s="221">
        <f>ROUND(F41*G41,2)</f>
        <v/>
      </c>
      <c r="I41" s="237" t="n"/>
      <c r="J41" s="226" t="n"/>
      <c r="K41" s="226" t="n"/>
    </row>
    <row r="42">
      <c r="A42" s="227" t="n">
        <v>26</v>
      </c>
      <c r="B42" s="370" t="n"/>
      <c r="C42" s="218" t="inlineStr">
        <is>
          <t>14.4.02.09-0001</t>
        </is>
      </c>
      <c r="D42" s="219" t="inlineStr">
        <is>
          <t>Краска</t>
        </is>
      </c>
      <c r="E42" s="398" t="inlineStr">
        <is>
          <t>кг</t>
        </is>
      </c>
      <c r="F42" s="398" t="n">
        <v>0.408</v>
      </c>
      <c r="G42" s="221" t="n">
        <v>28.6</v>
      </c>
      <c r="H42" s="221">
        <f>ROUND(F42*G42,2)</f>
        <v/>
      </c>
      <c r="I42" s="237" t="n"/>
      <c r="J42" s="226" t="n"/>
    </row>
    <row r="43">
      <c r="A43" s="227" t="n">
        <v>27</v>
      </c>
      <c r="B43" s="370" t="n"/>
      <c r="C43" s="218" t="inlineStr">
        <is>
          <t>01.7.11.07-0034</t>
        </is>
      </c>
      <c r="D43" s="219" t="inlineStr">
        <is>
          <t>Электроды сварочные Э42А, диаметр 4 мм</t>
        </is>
      </c>
      <c r="E43" s="398" t="inlineStr">
        <is>
          <t>кг</t>
        </is>
      </c>
      <c r="F43" s="398" t="n">
        <v>1.05284</v>
      </c>
      <c r="G43" s="221" t="n">
        <v>10.57</v>
      </c>
      <c r="H43" s="221">
        <f>ROUND(F43*G43,2)</f>
        <v/>
      </c>
      <c r="I43" s="237" t="n"/>
      <c r="J43" s="226" t="n"/>
    </row>
    <row r="44">
      <c r="A44" s="227" t="n">
        <v>28</v>
      </c>
      <c r="B44" s="370" t="n"/>
      <c r="C44" s="218" t="inlineStr">
        <is>
          <t>01.7.15.07-0014</t>
        </is>
      </c>
      <c r="D44" s="219" t="inlineStr">
        <is>
          <t>Дюбели распорные полипропиленовые</t>
        </is>
      </c>
      <c r="E44" s="398" t="inlineStr">
        <is>
          <t>100 шт</t>
        </is>
      </c>
      <c r="F44" s="398" t="n">
        <v>0.1138</v>
      </c>
      <c r="G44" s="221" t="n">
        <v>86</v>
      </c>
      <c r="H44" s="221">
        <f>ROUND(F44*G44,2)</f>
        <v/>
      </c>
      <c r="I44" s="237" t="n"/>
      <c r="J44" s="226" t="n"/>
    </row>
    <row r="45" ht="25.5" customHeight="1" s="303">
      <c r="A45" s="227" t="n">
        <v>29</v>
      </c>
      <c r="B45" s="370" t="n"/>
      <c r="C45" s="218" t="inlineStr">
        <is>
          <t>01.7.06.05-0041</t>
        </is>
      </c>
      <c r="D45" s="219" t="inlineStr">
        <is>
          <t>Лента изоляционная прорезиненная односторонняя, ширина 20 мм, толщина 0,25-0,35 мм</t>
        </is>
      </c>
      <c r="E45" s="398" t="inlineStr">
        <is>
          <t>кг</t>
        </is>
      </c>
      <c r="F45" s="398" t="n">
        <v>0.288</v>
      </c>
      <c r="G45" s="221" t="n">
        <v>30.4</v>
      </c>
      <c r="H45" s="221">
        <f>ROUND(F45*G45,2)</f>
        <v/>
      </c>
      <c r="I45" s="237" t="n"/>
      <c r="J45" s="226" t="n"/>
    </row>
    <row r="46">
      <c r="A46" s="227" t="n">
        <v>30</v>
      </c>
      <c r="B46" s="370" t="n"/>
      <c r="C46" s="218" t="inlineStr">
        <is>
          <t>20.5.04.03-0011</t>
        </is>
      </c>
      <c r="D46" s="219" t="inlineStr">
        <is>
          <t>Зажимы наборные</t>
        </is>
      </c>
      <c r="E46" s="398" t="inlineStr">
        <is>
          <t>шт</t>
        </is>
      </c>
      <c r="F46" s="398" t="n">
        <v>2.04</v>
      </c>
      <c r="G46" s="221" t="n">
        <v>3.5</v>
      </c>
      <c r="H46" s="221">
        <f>ROUND(F46*G46,2)</f>
        <v/>
      </c>
      <c r="I46" s="237" t="n"/>
      <c r="J46" s="226" t="n"/>
    </row>
    <row r="47" ht="25.5" customHeight="1" s="303">
      <c r="A47" s="227" t="n">
        <v>31</v>
      </c>
      <c r="B47" s="370" t="n"/>
      <c r="C47" s="218" t="inlineStr">
        <is>
          <t>999-9950</t>
        </is>
      </c>
      <c r="D47" s="219" t="inlineStr">
        <is>
          <t>Вспомогательные ненормируемые ресурсы (2% от Оплаты труда рабочих)</t>
        </is>
      </c>
      <c r="E47" s="398" t="inlineStr">
        <is>
          <t>руб</t>
        </is>
      </c>
      <c r="F47" s="398" t="n">
        <v>4.36986</v>
      </c>
      <c r="G47" s="221" t="n">
        <v>1</v>
      </c>
      <c r="H47" s="221">
        <f>ROUND(F47*G47,2)</f>
        <v/>
      </c>
      <c r="I47" s="237" t="n"/>
      <c r="J47" s="226" t="n"/>
    </row>
    <row r="48">
      <c r="A48" s="227" t="n">
        <v>32</v>
      </c>
      <c r="B48" s="370" t="n"/>
      <c r="C48" s="218" t="inlineStr">
        <is>
          <t>01.7.02.07-0011</t>
        </is>
      </c>
      <c r="D48" s="219" t="inlineStr">
        <is>
          <t>Прессшпан листовой, марка А</t>
        </is>
      </c>
      <c r="E48" s="398" t="inlineStr">
        <is>
          <t>кг</t>
        </is>
      </c>
      <c r="F48" s="398" t="n">
        <v>0.08799999999999999</v>
      </c>
      <c r="G48" s="221" t="n">
        <v>47.57</v>
      </c>
      <c r="H48" s="221">
        <f>ROUND(F48*G48,2)</f>
        <v/>
      </c>
      <c r="I48" s="237" t="n"/>
      <c r="J48" s="226" t="n"/>
    </row>
    <row r="49">
      <c r="A49" s="227" t="n">
        <v>33</v>
      </c>
      <c r="B49" s="370" t="n"/>
      <c r="C49" s="218" t="inlineStr">
        <is>
          <t>14.4.03.17-0011</t>
        </is>
      </c>
      <c r="D49" s="219" t="inlineStr">
        <is>
          <t>Лак электроизоляционный 318</t>
        </is>
      </c>
      <c r="E49" s="398" t="inlineStr">
        <is>
          <t>кг</t>
        </is>
      </c>
      <c r="F49" s="398" t="n">
        <v>0.112</v>
      </c>
      <c r="G49" s="221" t="n">
        <v>35.63</v>
      </c>
      <c r="H49" s="221">
        <f>ROUND(F49*G49,2)</f>
        <v/>
      </c>
      <c r="I49" s="237" t="n"/>
      <c r="J49" s="226" t="n"/>
    </row>
    <row r="50">
      <c r="A50" s="227" t="n">
        <v>34</v>
      </c>
      <c r="B50" s="370" t="n"/>
      <c r="C50" s="218" t="inlineStr">
        <is>
          <t>20.2.08.01-0004</t>
        </is>
      </c>
      <c r="D50" s="219" t="inlineStr">
        <is>
          <t>DIN-рейка оцинкованная 600 мм</t>
        </is>
      </c>
      <c r="E50" s="398" t="inlineStr">
        <is>
          <t>100 шт</t>
        </is>
      </c>
      <c r="F50" s="398" t="n">
        <v>0.01</v>
      </c>
      <c r="G50" s="221" t="n">
        <v>325</v>
      </c>
      <c r="H50" s="221">
        <f>ROUND(F50*G50,2)</f>
        <v/>
      </c>
      <c r="I50" s="237" t="n"/>
      <c r="J50" s="226" t="n"/>
    </row>
    <row r="51">
      <c r="A51" s="227" t="n">
        <v>35</v>
      </c>
      <c r="B51" s="370" t="n"/>
      <c r="C51" s="218" t="inlineStr">
        <is>
          <t>01.3.01.02-0002</t>
        </is>
      </c>
      <c r="D51" s="219" t="inlineStr">
        <is>
          <t>Вазелин технический</t>
        </is>
      </c>
      <c r="E51" s="398" t="inlineStr">
        <is>
          <t>кг</t>
        </is>
      </c>
      <c r="F51" s="398" t="n">
        <v>0.07199999999999999</v>
      </c>
      <c r="G51" s="221" t="n">
        <v>44.97</v>
      </c>
      <c r="H51" s="221">
        <f>ROUND(F51*G51,2)</f>
        <v/>
      </c>
      <c r="I51" s="237" t="n"/>
      <c r="J51" s="226" t="n"/>
    </row>
    <row r="52">
      <c r="A52" s="227" t="n">
        <v>36</v>
      </c>
      <c r="B52" s="370" t="n"/>
      <c r="C52" s="218" t="inlineStr">
        <is>
          <t>01.7.15.04-0011</t>
        </is>
      </c>
      <c r="D52" s="219" t="inlineStr">
        <is>
          <t>Винты с полукруглой головкой, длина 50 мм</t>
        </is>
      </c>
      <c r="E52" s="398" t="inlineStr">
        <is>
          <t>т</t>
        </is>
      </c>
      <c r="F52" s="398" t="n">
        <v>0.0002128</v>
      </c>
      <c r="G52" s="221" t="n">
        <v>12430</v>
      </c>
      <c r="H52" s="221">
        <f>ROUND(F52*G52,2)</f>
        <v/>
      </c>
      <c r="I52" s="237" t="n"/>
      <c r="J52" s="226" t="n"/>
    </row>
    <row r="53">
      <c r="A53" s="227" t="n">
        <v>37</v>
      </c>
      <c r="B53" s="370" t="n"/>
      <c r="C53" s="218" t="inlineStr">
        <is>
          <t>01.7.20.04-0005</t>
        </is>
      </c>
      <c r="D53" s="219" t="inlineStr">
        <is>
          <t>Нитки швейные</t>
        </is>
      </c>
      <c r="E53" s="398" t="inlineStr">
        <is>
          <t>кг</t>
        </is>
      </c>
      <c r="F53" s="398" t="n">
        <v>0.016</v>
      </c>
      <c r="G53" s="221" t="n">
        <v>133.05</v>
      </c>
      <c r="H53" s="221">
        <f>ROUND(F53*G53,2)</f>
        <v/>
      </c>
      <c r="I53" s="237" t="n"/>
      <c r="J53" s="226" t="n"/>
    </row>
    <row r="54">
      <c r="A54" s="227" t="n">
        <v>38</v>
      </c>
      <c r="B54" s="370" t="n"/>
      <c r="C54" s="218" t="inlineStr">
        <is>
          <t>20.1.02.14-0001</t>
        </is>
      </c>
      <c r="D54" s="219" t="inlineStr">
        <is>
          <t>Серьга</t>
        </is>
      </c>
      <c r="E54" s="398" t="inlineStr">
        <is>
          <t>шт</t>
        </is>
      </c>
      <c r="F54" s="398" t="n">
        <v>0.18</v>
      </c>
      <c r="G54" s="221" t="n">
        <v>10.54</v>
      </c>
      <c r="H54" s="221">
        <f>ROUND(F54*G54,2)</f>
        <v/>
      </c>
      <c r="I54" s="237" t="n"/>
      <c r="J54" s="226" t="n"/>
    </row>
    <row r="55">
      <c r="A55" s="227" t="n">
        <v>39</v>
      </c>
      <c r="B55" s="370" t="n"/>
      <c r="C55" s="218" t="inlineStr">
        <is>
          <t>01.7.02.09-0002</t>
        </is>
      </c>
      <c r="D55" s="219" t="inlineStr">
        <is>
          <t>Шпагат бумажный</t>
        </is>
      </c>
      <c r="E55" s="398" t="inlineStr">
        <is>
          <t>кг</t>
        </is>
      </c>
      <c r="F55" s="398" t="n">
        <v>0.032</v>
      </c>
      <c r="G55" s="221" t="n">
        <v>11.5</v>
      </c>
      <c r="H55" s="221">
        <f>ROUND(F55*G55,2)</f>
        <v/>
      </c>
      <c r="I55" s="237" t="n"/>
      <c r="J55" s="226" t="n"/>
    </row>
    <row r="56" ht="25.5" customHeight="1" s="303">
      <c r="A56" s="227" t="n">
        <v>40</v>
      </c>
      <c r="B56" s="370" t="n"/>
      <c r="C56" s="218" t="inlineStr">
        <is>
          <t>08.3.07.01-0076</t>
        </is>
      </c>
      <c r="D56" s="219" t="inlineStr">
        <is>
          <t>Прокат полосовой, горячекатаный, марка стали Ст3сп, ширина 50-200 мм, толщина 4-5 мм</t>
        </is>
      </c>
      <c r="E56" s="398" t="inlineStr">
        <is>
          <t>т</t>
        </is>
      </c>
      <c r="F56" s="398" t="n">
        <v>6e-05</v>
      </c>
      <c r="G56" s="221" t="n">
        <v>5000</v>
      </c>
      <c r="H56" s="221">
        <f>ROUND(F56*G56,2)</f>
        <v/>
      </c>
      <c r="I56" s="237" t="n"/>
      <c r="J56" s="226" t="n"/>
    </row>
    <row r="57">
      <c r="A57" s="227" t="n">
        <v>41</v>
      </c>
      <c r="B57" s="370" t="n"/>
      <c r="C57" s="218" t="inlineStr">
        <is>
          <t>20.2.09.13-0011</t>
        </is>
      </c>
      <c r="D57" s="219" t="inlineStr">
        <is>
          <t>Муфты</t>
        </is>
      </c>
      <c r="E57" s="398" t="inlineStr">
        <is>
          <t>шт</t>
        </is>
      </c>
      <c r="F57" s="398" t="n">
        <v>0.036</v>
      </c>
      <c r="G57" s="221" t="n">
        <v>5</v>
      </c>
      <c r="H57" s="221">
        <f>ROUND(F57*G57,2)</f>
        <v/>
      </c>
      <c r="I57" s="237" t="n"/>
      <c r="J57" s="226" t="n"/>
    </row>
    <row r="60">
      <c r="B60" s="305" t="inlineStr">
        <is>
          <t>Составил ______________________     Д.Ю. Нефедова</t>
        </is>
      </c>
    </row>
    <row r="61">
      <c r="B61" s="164" t="inlineStr">
        <is>
          <t xml:space="preserve">                         (подпись, инициалы, фамилия)</t>
        </is>
      </c>
    </row>
    <row r="63">
      <c r="B63" s="305" t="inlineStr">
        <is>
          <t>Проверил ______________________        А.В. Костянецкая</t>
        </is>
      </c>
    </row>
    <row r="64">
      <c r="B64" s="164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A34:E34"/>
    <mergeCell ref="A12:E12"/>
    <mergeCell ref="D9:D10"/>
    <mergeCell ref="E9:E10"/>
    <mergeCell ref="A3:H3"/>
    <mergeCell ref="A24:E24"/>
    <mergeCell ref="B9:B10"/>
    <mergeCell ref="A9:A10"/>
    <mergeCell ref="F9:F10"/>
    <mergeCell ref="A2:H2"/>
    <mergeCell ref="C4:H4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нескольких 1-ф ПУ в существующем шкафу (УЭРМ), с организацией связи по PLC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ОБ'!J50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ОБ'!J67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ОБ'!D71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ОБ'!D70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ОБ'!E74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0"/>
  <sheetViews>
    <sheetView view="pageBreakPreview" topLeftCell="A40" workbookViewId="0">
      <selection activeCell="D78" sqref="D78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нескольких 1-ф ПУ в существующем шкафу (УЭРМ), с организацией связи по PLC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1-3-9</t>
        </is>
      </c>
      <c r="C13" s="379" t="inlineStr">
        <is>
          <t>Затраты труда рабочих-строителей среднего разряда (3,9)</t>
        </is>
      </c>
      <c r="D13" s="380" t="inlineStr">
        <is>
          <t>чел.-ч.</t>
        </is>
      </c>
      <c r="E13" s="455">
        <f>G13/F13</f>
        <v/>
      </c>
      <c r="F13" s="254" t="n">
        <v>9.51</v>
      </c>
      <c r="G13" s="254">
        <f>'Прил. 3'!H13+'Прил. 3'!H15+'Прил. 3'!H19+'Прил. 3'!H20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3'!H21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3'!F23</f>
        <v/>
      </c>
      <c r="F21" s="254">
        <f>G21/E21</f>
        <v/>
      </c>
      <c r="G21" s="254">
        <f>'Прил. 3'!H22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80" t="n">
        <v>8</v>
      </c>
      <c r="B24" s="244" t="inlineStr">
        <is>
          <t>91.05.05-015</t>
        </is>
      </c>
      <c r="C24" s="379" t="inlineStr">
        <is>
          <t>Краны на автомобильном ходу, грузоподъемность 16 т</t>
        </is>
      </c>
      <c r="D24" s="380" t="inlineStr">
        <is>
          <t>маш.час</t>
        </is>
      </c>
      <c r="E24" s="455" t="n">
        <v>0.15</v>
      </c>
      <c r="F24" s="382" t="n">
        <v>115.4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455" t="n">
        <v>1.66</v>
      </c>
      <c r="F25" s="382" t="n">
        <v>8.1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91.14.02-001</t>
        </is>
      </c>
      <c r="C26" s="379" t="inlineStr">
        <is>
          <t>Автомобили бортовые, грузоподъемность до 5 т</t>
        </is>
      </c>
      <c r="D26" s="380" t="inlineStr">
        <is>
          <t>маш.час</t>
        </is>
      </c>
      <c r="E26" s="455" t="n">
        <v>0.15</v>
      </c>
      <c r="F26" s="382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91.21.16-012</t>
        </is>
      </c>
      <c r="C28" s="379" t="inlineStr">
        <is>
          <t>Прессы гидравлические с электроприводом</t>
        </is>
      </c>
      <c r="D28" s="380" t="inlineStr">
        <is>
          <t>маш.час</t>
        </is>
      </c>
      <c r="E28" s="455" t="n">
        <v>1.4</v>
      </c>
      <c r="F28" s="382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91.06.06-042</t>
        </is>
      </c>
      <c r="C29" s="379" t="inlineStr">
        <is>
          <t>Подъемники гидравлические, высота подъема 10 м</t>
        </is>
      </c>
      <c r="D29" s="380" t="inlineStr">
        <is>
          <t>маш.час</t>
        </is>
      </c>
      <c r="E29" s="455" t="n">
        <v>0.01</v>
      </c>
      <c r="F29" s="382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80" t="n">
        <v>13</v>
      </c>
      <c r="B34" s="380" t="inlineStr">
        <is>
          <t>62.3.04.01-0020</t>
        </is>
      </c>
      <c r="C34" s="379" t="inlineStr">
        <is>
          <t>Выключатели автоматические для переменного тока, двухполюсные, номинальный ток 40 А</t>
        </is>
      </c>
      <c r="D34" s="380" t="inlineStr">
        <is>
          <t>10 шт</t>
        </is>
      </c>
      <c r="E34" s="456" t="n">
        <v>0.4</v>
      </c>
      <c r="F34" s="382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80" t="n">
        <v>14</v>
      </c>
      <c r="B35" s="380" t="inlineStr">
        <is>
          <t>62.1.01.09-0014</t>
        </is>
      </c>
      <c r="C35" s="379" t="inlineStr">
        <is>
          <t>Выключатели автоматические: «IEK» ВА47-29 2Р 50А, характеристика С</t>
        </is>
      </c>
      <c r="D35" s="380" t="inlineStr">
        <is>
          <t>шт</t>
        </is>
      </c>
      <c r="E35" s="456" t="n">
        <v>4</v>
      </c>
      <c r="F35" s="382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80" t="n">
        <v>15</v>
      </c>
      <c r="B36" s="380" t="inlineStr">
        <is>
          <t>БЦ.48_2.14</t>
        </is>
      </c>
      <c r="C36" s="379" t="inlineStr">
        <is>
          <t>Учет 0,4 кВ. Учет в МКД. Однофазный ПУ в существующем шкафу (УЭРМ).</t>
        </is>
      </c>
      <c r="D36" s="380" t="inlineStr">
        <is>
          <t>компл.</t>
        </is>
      </c>
      <c r="E36" s="456" t="n">
        <v>1</v>
      </c>
      <c r="F36" s="382">
        <f>ROUND(I36/'Прил. 10'!$D$14,2)</f>
        <v/>
      </c>
      <c r="G36" s="254">
        <f>ROUND(E36*F36,2)</f>
        <v/>
      </c>
      <c r="H36" s="253" t="n">
        <v>0</v>
      </c>
      <c r="I36" s="254" t="n">
        <v>13150</v>
      </c>
      <c r="J36" s="254">
        <f>ROUND(I36*E36,2)</f>
        <v/>
      </c>
    </row>
    <row r="37">
      <c r="A37" s="380" t="n"/>
      <c r="B37" s="380" t="n"/>
      <c r="C37" s="379" t="inlineStr">
        <is>
          <t>Итого основное оборудование</t>
        </is>
      </c>
      <c r="D37" s="380" t="n"/>
      <c r="E37" s="456" t="n"/>
      <c r="F37" s="382" t="n"/>
      <c r="G37" s="254">
        <f>SUM(G34:G36)</f>
        <v/>
      </c>
      <c r="H37" s="383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80" t="n"/>
      <c r="B38" s="380" t="n"/>
      <c r="C38" s="379" t="inlineStr">
        <is>
          <t>Итого прочее оборудование</t>
        </is>
      </c>
      <c r="D38" s="380" t="n"/>
      <c r="E38" s="455" t="n"/>
      <c r="F38" s="382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80" t="n"/>
      <c r="B39" s="380" t="n"/>
      <c r="C39" s="368" t="inlineStr">
        <is>
          <t>Итого по разделу «Оборудование»</t>
        </is>
      </c>
      <c r="D39" s="380" t="n"/>
      <c r="E39" s="381" t="n"/>
      <c r="F39" s="382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80" t="n"/>
      <c r="B40" s="380" t="n"/>
      <c r="C40" s="379" t="inlineStr">
        <is>
          <t>в том числе технологическое оборудование</t>
        </is>
      </c>
      <c r="D40" s="380" t="n"/>
      <c r="E40" s="456" t="n"/>
      <c r="F40" s="382" t="n"/>
      <c r="G40" s="254">
        <f>'Прил.6 Расчет ОБ'!G15</f>
        <v/>
      </c>
      <c r="H40" s="383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80" t="n"/>
      <c r="B41" s="368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75" t="n"/>
      <c r="B42" s="374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80" t="n">
        <v>16</v>
      </c>
      <c r="B43" s="380" t="inlineStr">
        <is>
          <t>07.2.07.04-0007</t>
        </is>
      </c>
      <c r="C43" s="379" t="inlineStr">
        <is>
          <t>Конструкции стальные индивидуальные решетчатые сварные, масса до 0,1 т</t>
        </is>
      </c>
      <c r="D43" s="380" t="inlineStr">
        <is>
          <t>т</t>
        </is>
      </c>
      <c r="E43" s="456" t="n">
        <v>0.016</v>
      </c>
      <c r="F43" s="382" t="n">
        <v>11500</v>
      </c>
      <c r="G43" s="254">
        <f>ROUND(E43*F43,2)</f>
        <v/>
      </c>
      <c r="H43" s="253">
        <f>G43/$G$68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20.5.03.03-0004</t>
        </is>
      </c>
      <c r="C44" s="379" t="inlineStr">
        <is>
          <t>Шины М1 сечением от 10 до 25 мм2 (прим. шина соеденительная )</t>
        </is>
      </c>
      <c r="D44" s="380" t="inlineStr">
        <is>
          <t>т</t>
        </is>
      </c>
      <c r="E44" s="456" t="n">
        <v>0.0012</v>
      </c>
      <c r="F44" s="382" t="n">
        <v>94587.2</v>
      </c>
      <c r="G44" s="254">
        <f>ROUND(E44*F44,2)</f>
        <v/>
      </c>
      <c r="H44" s="253">
        <f>G44/$G$68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80" t="n">
        <v>18</v>
      </c>
      <c r="B45" s="380" t="inlineStr">
        <is>
          <t>21.2.03.05-0051</t>
        </is>
      </c>
      <c r="C45" s="379" t="inlineStr">
        <is>
          <t>Провод силовой установочный с медными жилами ПВ1 6-450</t>
        </is>
      </c>
      <c r="D45" s="380" t="inlineStr">
        <is>
          <t>1000 м</t>
        </is>
      </c>
      <c r="E45" s="456" t="n">
        <v>0.016</v>
      </c>
      <c r="F45" s="382" t="n">
        <v>4645.43</v>
      </c>
      <c r="G45" s="254">
        <f>ROUND(E45*F45,2)</f>
        <v/>
      </c>
      <c r="H45" s="253">
        <f>G45/$G$68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80" t="n">
        <v>19</v>
      </c>
      <c r="B46" s="380" t="inlineStr">
        <is>
          <t>25.2.01.08-0001</t>
        </is>
      </c>
      <c r="C46" s="379" t="inlineStr">
        <is>
          <t>Клемма заземления 124 (прим. Разветвитель интерфейса RS-485)</t>
        </is>
      </c>
      <c r="D46" s="380" t="inlineStr">
        <is>
          <t>шт</t>
        </is>
      </c>
      <c r="E46" s="456" t="n">
        <v>1</v>
      </c>
      <c r="F46" s="382" t="n">
        <v>72.31999999999999</v>
      </c>
      <c r="G46" s="254">
        <f>ROUND(E46*F46,2)</f>
        <v/>
      </c>
      <c r="H46" s="253">
        <f>G46/$G$68</f>
        <v/>
      </c>
      <c r="I46" s="254">
        <f>ROUND(F46*'Прил. 10'!$D$13,2)</f>
        <v/>
      </c>
      <c r="J46" s="254">
        <f>ROUND(I46*E46,2)</f>
        <v/>
      </c>
    </row>
    <row r="47" ht="51" customFormat="1" customHeight="1" s="301">
      <c r="A47" s="380" t="n">
        <v>20</v>
      </c>
      <c r="B47" s="380" t="inlineStr">
        <is>
          <t>20.5.04.02-0021</t>
        </is>
      </c>
      <c r="C47" s="37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7" s="380" t="inlineStr">
        <is>
          <t>100 шт</t>
        </is>
      </c>
      <c r="E47" s="456" t="n">
        <v>0.02</v>
      </c>
      <c r="F47" s="382" t="n">
        <v>2145</v>
      </c>
      <c r="G47" s="254">
        <f>ROUND(E47*F47,2)</f>
        <v/>
      </c>
      <c r="H47" s="253">
        <f>G47/$G$68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80" t="n">
        <v>21</v>
      </c>
      <c r="B48" s="380" t="inlineStr">
        <is>
          <t>20.1.02.23-0082</t>
        </is>
      </c>
      <c r="C48" s="379" t="inlineStr">
        <is>
          <t>Перемычки гибкие, тип ПГС-50</t>
        </is>
      </c>
      <c r="D48" s="380" t="inlineStr">
        <is>
          <t>10 шт</t>
        </is>
      </c>
      <c r="E48" s="456" t="n">
        <v>0.8</v>
      </c>
      <c r="F48" s="382" t="n">
        <v>39</v>
      </c>
      <c r="G48" s="254">
        <f>ROUND(E48*F48,2)</f>
        <v/>
      </c>
      <c r="H48" s="253">
        <f>G48/$G$68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80" t="n">
        <v>22</v>
      </c>
      <c r="B49" s="380" t="inlineStr">
        <is>
          <t>01.7.15.03-0042</t>
        </is>
      </c>
      <c r="C49" s="379" t="inlineStr">
        <is>
          <t>Болты с гайками и шайбами строительные</t>
        </is>
      </c>
      <c r="D49" s="380" t="inlineStr">
        <is>
          <t>кг</t>
        </is>
      </c>
      <c r="E49" s="456" t="n">
        <v>3.0475</v>
      </c>
      <c r="F49" s="382" t="n">
        <v>9.039999999999999</v>
      </c>
      <c r="G49" s="254">
        <f>ROUND(E49*F49,2)</f>
        <v/>
      </c>
      <c r="H49" s="253">
        <f>G49/$G$68</f>
        <v/>
      </c>
      <c r="I49" s="254">
        <f>ROUND(F49*'Прил. 10'!$D$13,2)</f>
        <v/>
      </c>
      <c r="J49" s="254">
        <f>ROUND(I49*E49,2)</f>
        <v/>
      </c>
    </row>
    <row r="50" ht="14.25" customFormat="1" customHeight="1" s="301">
      <c r="A50" s="391" t="n"/>
      <c r="B50" s="260" t="n"/>
      <c r="C50" s="261" t="inlineStr">
        <is>
          <t>Итого основные материалы</t>
        </is>
      </c>
      <c r="D50" s="391" t="n"/>
      <c r="E50" s="459" t="n"/>
      <c r="F50" s="265" t="n"/>
      <c r="G50" s="265">
        <f>SUM(G43:G49)</f>
        <v/>
      </c>
      <c r="H50" s="253">
        <f>G50/$G$68</f>
        <v/>
      </c>
      <c r="I50" s="254" t="n"/>
      <c r="J50" s="265">
        <f>SUM(J43:J49)</f>
        <v/>
      </c>
    </row>
    <row r="51" hidden="1" outlineLevel="1" ht="14.25" customFormat="1" customHeight="1" s="301">
      <c r="A51" s="380" t="n">
        <v>23</v>
      </c>
      <c r="B51" s="380" t="inlineStr">
        <is>
          <t>14.4.02.09-0001</t>
        </is>
      </c>
      <c r="C51" s="379" t="inlineStr">
        <is>
          <t>Краска</t>
        </is>
      </c>
      <c r="D51" s="380" t="inlineStr">
        <is>
          <t>кг</t>
        </is>
      </c>
      <c r="E51" s="456" t="n">
        <v>0.408</v>
      </c>
      <c r="F51" s="382" t="n">
        <v>28.6</v>
      </c>
      <c r="G51" s="254">
        <f>ROUND(E51*F51,2)</f>
        <v/>
      </c>
      <c r="H51" s="253">
        <f>G51/$G$68</f>
        <v/>
      </c>
      <c r="I51" s="254">
        <f>ROUND(F51*'Прил. 10'!$D$13,2)</f>
        <v/>
      </c>
      <c r="J51" s="254">
        <f>ROUND(I51*E51,2)</f>
        <v/>
      </c>
    </row>
    <row r="52" hidden="1" outlineLevel="1" ht="25.5" customFormat="1" customHeight="1" s="301">
      <c r="A52" s="380" t="n">
        <v>24</v>
      </c>
      <c r="B52" s="380" t="inlineStr">
        <is>
          <t>01.7.11.07-0034</t>
        </is>
      </c>
      <c r="C52" s="379" t="inlineStr">
        <is>
          <t>Электроды сварочные Э42А, диаметр 4 мм</t>
        </is>
      </c>
      <c r="D52" s="380" t="inlineStr">
        <is>
          <t>кг</t>
        </is>
      </c>
      <c r="E52" s="456" t="n">
        <v>1.05284</v>
      </c>
      <c r="F52" s="382" t="n">
        <v>10.57</v>
      </c>
      <c r="G52" s="254">
        <f>ROUND(E52*F52,2)</f>
        <v/>
      </c>
      <c r="H52" s="253">
        <f>G52/$G$68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01.7.15.07-0014</t>
        </is>
      </c>
      <c r="C53" s="379" t="inlineStr">
        <is>
          <t>Дюбели распорные полипропиленовые</t>
        </is>
      </c>
      <c r="D53" s="380" t="inlineStr">
        <is>
          <t>100 шт</t>
        </is>
      </c>
      <c r="E53" s="456" t="n">
        <v>0.1138</v>
      </c>
      <c r="F53" s="382" t="n">
        <v>86</v>
      </c>
      <c r="G53" s="254">
        <f>ROUND(E53*F53,2)</f>
        <v/>
      </c>
      <c r="H53" s="253">
        <f>G53/$G$68</f>
        <v/>
      </c>
      <c r="I53" s="254">
        <f>ROUND(F53*'Прил. 10'!$D$13,2)</f>
        <v/>
      </c>
      <c r="J53" s="254">
        <f>ROUND(I53*E53,2)</f>
        <v/>
      </c>
    </row>
    <row r="54" hidden="1" outlineLevel="1" ht="38.25" customFormat="1" customHeight="1" s="301">
      <c r="A54" s="380" t="n">
        <v>26</v>
      </c>
      <c r="B54" s="380" t="inlineStr">
        <is>
          <t>01.7.06.05-0041</t>
        </is>
      </c>
      <c r="C54" s="379" t="inlineStr">
        <is>
          <t>Лента изоляционная прорезиненная односторонняя, ширина 20 мм, толщина 0,25-0,35 мм</t>
        </is>
      </c>
      <c r="D54" s="380" t="inlineStr">
        <is>
          <t>кг</t>
        </is>
      </c>
      <c r="E54" s="456" t="n">
        <v>0.288</v>
      </c>
      <c r="F54" s="382" t="n">
        <v>30.4</v>
      </c>
      <c r="G54" s="254">
        <f>ROUND(E54*F54,2)</f>
        <v/>
      </c>
      <c r="H54" s="253">
        <f>G54/$G$68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80" t="n">
        <v>27</v>
      </c>
      <c r="B55" s="380" t="inlineStr">
        <is>
          <t>20.5.04.03-0011</t>
        </is>
      </c>
      <c r="C55" s="379" t="inlineStr">
        <is>
          <t>Зажимы наборные</t>
        </is>
      </c>
      <c r="D55" s="380" t="inlineStr">
        <is>
          <t>шт</t>
        </is>
      </c>
      <c r="E55" s="456" t="n">
        <v>2.04</v>
      </c>
      <c r="F55" s="382" t="n">
        <v>3.5</v>
      </c>
      <c r="G55" s="254">
        <f>ROUND(E55*F55,2)</f>
        <v/>
      </c>
      <c r="H55" s="253">
        <f>G55/$G$68</f>
        <v/>
      </c>
      <c r="I55" s="254">
        <f>ROUND(F55*'Прил. 10'!$D$13,2)</f>
        <v/>
      </c>
      <c r="J55" s="254">
        <f>ROUND(I55*E55,2)</f>
        <v/>
      </c>
    </row>
    <row r="56" hidden="1" outlineLevel="1" ht="25.5" customFormat="1" customHeight="1" s="301">
      <c r="A56" s="380" t="n">
        <v>28</v>
      </c>
      <c r="B56" s="380" t="inlineStr">
        <is>
          <t>999-9950</t>
        </is>
      </c>
      <c r="C56" s="379" t="inlineStr">
        <is>
          <t>Вспомогательные ненормируемые ресурсы (2% от Оплаты труда рабочих)</t>
        </is>
      </c>
      <c r="D56" s="380" t="inlineStr">
        <is>
          <t>руб</t>
        </is>
      </c>
      <c r="E56" s="456" t="n">
        <v>4.36986</v>
      </c>
      <c r="F56" s="382" t="n">
        <v>1</v>
      </c>
      <c r="G56" s="254">
        <f>ROUND(E56*F56,2)</f>
        <v/>
      </c>
      <c r="H56" s="253">
        <f>G56/$G$68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80" t="n">
        <v>29</v>
      </c>
      <c r="B57" s="380" t="inlineStr">
        <is>
          <t>01.7.02.07-0011</t>
        </is>
      </c>
      <c r="C57" s="379" t="inlineStr">
        <is>
          <t>Прессшпан листовой, марка А</t>
        </is>
      </c>
      <c r="D57" s="380" t="inlineStr">
        <is>
          <t>кг</t>
        </is>
      </c>
      <c r="E57" s="456" t="n">
        <v>0.08799999999999999</v>
      </c>
      <c r="F57" s="382" t="n">
        <v>47.57</v>
      </c>
      <c r="G57" s="254">
        <f>ROUND(E57*F57,2)</f>
        <v/>
      </c>
      <c r="H57" s="253">
        <f>G57/$G$68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80" t="n">
        <v>30</v>
      </c>
      <c r="B58" s="380" t="inlineStr">
        <is>
          <t>14.4.03.17-0011</t>
        </is>
      </c>
      <c r="C58" s="379" t="inlineStr">
        <is>
          <t>Лак электроизоляционный 318</t>
        </is>
      </c>
      <c r="D58" s="380" t="inlineStr">
        <is>
          <t>кг</t>
        </is>
      </c>
      <c r="E58" s="456" t="n">
        <v>0.112</v>
      </c>
      <c r="F58" s="382" t="n">
        <v>35.63</v>
      </c>
      <c r="G58" s="254">
        <f>ROUND(E58*F58,2)</f>
        <v/>
      </c>
      <c r="H58" s="253">
        <f>G58/$G$68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80" t="n">
        <v>31</v>
      </c>
      <c r="B59" s="380" t="inlineStr">
        <is>
          <t>20.2.08.01-0004</t>
        </is>
      </c>
      <c r="C59" s="379" t="inlineStr">
        <is>
          <t>DIN-рейка оцинкованная 600 мм</t>
        </is>
      </c>
      <c r="D59" s="380" t="inlineStr">
        <is>
          <t>100 шт</t>
        </is>
      </c>
      <c r="E59" s="456" t="n">
        <v>0.01</v>
      </c>
      <c r="F59" s="382" t="n">
        <v>325</v>
      </c>
      <c r="G59" s="254">
        <f>ROUND(E59*F59,2)</f>
        <v/>
      </c>
      <c r="H59" s="253">
        <f>G59/$G$68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80" t="n">
        <v>32</v>
      </c>
      <c r="B60" s="380" t="inlineStr">
        <is>
          <t>01.3.01.02-0002</t>
        </is>
      </c>
      <c r="C60" s="379" t="inlineStr">
        <is>
          <t>Вазелин технический</t>
        </is>
      </c>
      <c r="D60" s="380" t="inlineStr">
        <is>
          <t>кг</t>
        </is>
      </c>
      <c r="E60" s="456" t="n">
        <v>0.07199999999999999</v>
      </c>
      <c r="F60" s="382" t="n">
        <v>44.97</v>
      </c>
      <c r="G60" s="254">
        <f>ROUND(E60*F60,2)</f>
        <v/>
      </c>
      <c r="H60" s="253">
        <f>G60/$G$68</f>
        <v/>
      </c>
      <c r="I60" s="254">
        <f>ROUND(F60*'Прил. 10'!$D$13,2)</f>
        <v/>
      </c>
      <c r="J60" s="254">
        <f>ROUND(I60*E60,2)</f>
        <v/>
      </c>
    </row>
    <row r="61" hidden="1" outlineLevel="1" ht="25.5" customFormat="1" customHeight="1" s="301">
      <c r="A61" s="380" t="n">
        <v>33</v>
      </c>
      <c r="B61" s="380" t="inlineStr">
        <is>
          <t>01.7.15.04-0011</t>
        </is>
      </c>
      <c r="C61" s="379" t="inlineStr">
        <is>
          <t>Винты с полукруглой головкой, длина 50 мм</t>
        </is>
      </c>
      <c r="D61" s="380" t="inlineStr">
        <is>
          <t>т</t>
        </is>
      </c>
      <c r="E61" s="456" t="n">
        <v>0.0002128</v>
      </c>
      <c r="F61" s="382" t="n">
        <v>12430</v>
      </c>
      <c r="G61" s="254">
        <f>ROUND(E61*F61,2)</f>
        <v/>
      </c>
      <c r="H61" s="253">
        <f>G61/$G$68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80" t="n">
        <v>34</v>
      </c>
      <c r="B62" s="380" t="inlineStr">
        <is>
          <t>01.7.20.04-0005</t>
        </is>
      </c>
      <c r="C62" s="379" t="inlineStr">
        <is>
          <t>Нитки швейные</t>
        </is>
      </c>
      <c r="D62" s="380" t="inlineStr">
        <is>
          <t>кг</t>
        </is>
      </c>
      <c r="E62" s="456" t="n">
        <v>0.016</v>
      </c>
      <c r="F62" s="382" t="n">
        <v>133.05</v>
      </c>
      <c r="G62" s="254">
        <f>ROUND(E62*F62,2)</f>
        <v/>
      </c>
      <c r="H62" s="253">
        <f>G62/$G$68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80" t="n">
        <v>35</v>
      </c>
      <c r="B63" s="380" t="inlineStr">
        <is>
          <t>20.1.02.14-0001</t>
        </is>
      </c>
      <c r="C63" s="379" t="inlineStr">
        <is>
          <t>Серьга</t>
        </is>
      </c>
      <c r="D63" s="380" t="inlineStr">
        <is>
          <t>шт</t>
        </is>
      </c>
      <c r="E63" s="456" t="n">
        <v>0.18</v>
      </c>
      <c r="F63" s="382" t="n">
        <v>10.54</v>
      </c>
      <c r="G63" s="254">
        <f>ROUND(E63*F63,2)</f>
        <v/>
      </c>
      <c r="H63" s="253">
        <f>G63/$G$68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80" t="n">
        <v>36</v>
      </c>
      <c r="B64" s="380" t="inlineStr">
        <is>
          <t>01.7.02.09-0002</t>
        </is>
      </c>
      <c r="C64" s="379" t="inlineStr">
        <is>
          <t>Шпагат бумажный</t>
        </is>
      </c>
      <c r="D64" s="380" t="inlineStr">
        <is>
          <t>кг</t>
        </is>
      </c>
      <c r="E64" s="456" t="n">
        <v>0.032</v>
      </c>
      <c r="F64" s="382" t="n">
        <v>11.5</v>
      </c>
      <c r="G64" s="254">
        <f>ROUND(E64*F64,2)</f>
        <v/>
      </c>
      <c r="H64" s="253">
        <f>G64/$G$68</f>
        <v/>
      </c>
      <c r="I64" s="254">
        <f>ROUND(F64*'Прил. 10'!$D$13,2)</f>
        <v/>
      </c>
      <c r="J64" s="254">
        <f>ROUND(I64*E64,2)</f>
        <v/>
      </c>
    </row>
    <row r="65" hidden="1" outlineLevel="1" ht="38.25" customFormat="1" customHeight="1" s="301">
      <c r="A65" s="380" t="n">
        <v>37</v>
      </c>
      <c r="B65" s="380" t="inlineStr">
        <is>
          <t>08.3.07.01-0076</t>
        </is>
      </c>
      <c r="C65" s="379" t="inlineStr">
        <is>
          <t>Прокат полосовой, горячекатаный, марка стали Ст3сп, ширина 50-200 мм, толщина 4-5 мм</t>
        </is>
      </c>
      <c r="D65" s="380" t="inlineStr">
        <is>
          <t>т</t>
        </is>
      </c>
      <c r="E65" s="456" t="n">
        <v>6e-05</v>
      </c>
      <c r="F65" s="382" t="n">
        <v>5000</v>
      </c>
      <c r="G65" s="254">
        <f>ROUND(E65*F65,2)</f>
        <v/>
      </c>
      <c r="H65" s="253">
        <f>G65/$G$68</f>
        <v/>
      </c>
      <c r="I65" s="254">
        <f>ROUND(F65*'Прил. 10'!$D$13,2)</f>
        <v/>
      </c>
      <c r="J65" s="254">
        <f>ROUND(I65*E65,2)</f>
        <v/>
      </c>
    </row>
    <row r="66" hidden="1" outlineLevel="1" ht="14.25" customFormat="1" customHeight="1" s="301">
      <c r="A66" s="380" t="n">
        <v>38</v>
      </c>
      <c r="B66" s="380" t="inlineStr">
        <is>
          <t>20.2.09.13-0011</t>
        </is>
      </c>
      <c r="C66" s="379" t="inlineStr">
        <is>
          <t>Муфты</t>
        </is>
      </c>
      <c r="D66" s="380" t="inlineStr">
        <is>
          <t>шт</t>
        </is>
      </c>
      <c r="E66" s="456" t="n">
        <v>0.036</v>
      </c>
      <c r="F66" s="382" t="n">
        <v>5</v>
      </c>
      <c r="G66" s="254">
        <f>ROUND(E66*F66,2)</f>
        <v/>
      </c>
      <c r="H66" s="253">
        <f>G66/$G$68</f>
        <v/>
      </c>
      <c r="I66" s="254">
        <f>ROUND(F66*'Прил. 10'!$D$13,2)</f>
        <v/>
      </c>
      <c r="J66" s="254">
        <f>ROUND(I66*E66,2)</f>
        <v/>
      </c>
    </row>
    <row r="67" collapsed="1" ht="14.25" customFormat="1" customHeight="1" s="301">
      <c r="A67" s="380" t="n"/>
      <c r="B67" s="380" t="n"/>
      <c r="C67" s="379" t="inlineStr">
        <is>
          <t>Итого прочие материалы</t>
        </is>
      </c>
      <c r="D67" s="380" t="n"/>
      <c r="E67" s="381" t="n"/>
      <c r="F67" s="382" t="n"/>
      <c r="G67" s="254">
        <f>SUM(G51:G66)</f>
        <v/>
      </c>
      <c r="H67" s="253">
        <f>G67/$G$68</f>
        <v/>
      </c>
      <c r="I67" s="254" t="n"/>
      <c r="J67" s="254">
        <f>SUM(J51:J66)</f>
        <v/>
      </c>
    </row>
    <row r="68" ht="14.25" customFormat="1" customHeight="1" s="301">
      <c r="A68" s="380" t="n"/>
      <c r="B68" s="380" t="n"/>
      <c r="C68" s="368" t="inlineStr">
        <is>
          <t>Итого по разделу «Материалы»</t>
        </is>
      </c>
      <c r="D68" s="380" t="n"/>
      <c r="E68" s="381" t="n"/>
      <c r="F68" s="382" t="n"/>
      <c r="G68" s="254">
        <f>G50+G67</f>
        <v/>
      </c>
      <c r="H68" s="383">
        <f>G68/$G$68</f>
        <v/>
      </c>
      <c r="I68" s="254" t="n"/>
      <c r="J68" s="254">
        <f>J50+J67</f>
        <v/>
      </c>
    </row>
    <row r="69" ht="14.25" customFormat="1" customHeight="1" s="301">
      <c r="A69" s="380" t="n"/>
      <c r="B69" s="380" t="n"/>
      <c r="C69" s="379" t="inlineStr">
        <is>
          <t>ИТОГО ПО РМ</t>
        </is>
      </c>
      <c r="D69" s="380" t="n"/>
      <c r="E69" s="381" t="n"/>
      <c r="F69" s="382" t="n"/>
      <c r="G69" s="254">
        <f>G19+G31+G68</f>
        <v/>
      </c>
      <c r="H69" s="383" t="n"/>
      <c r="I69" s="254" t="n"/>
      <c r="J69" s="254">
        <f>J19+J31+J68</f>
        <v/>
      </c>
    </row>
    <row r="70" ht="14.25" customFormat="1" customHeight="1" s="301">
      <c r="A70" s="380" t="n"/>
      <c r="B70" s="380" t="n"/>
      <c r="C70" s="379" t="inlineStr">
        <is>
          <t>Накладные расходы</t>
        </is>
      </c>
      <c r="D70" s="174">
        <f>ROUND(G70/(G$21+$G$19),2)</f>
        <v/>
      </c>
      <c r="E70" s="381" t="n"/>
      <c r="F70" s="382" t="n"/>
      <c r="G70" s="254" t="n">
        <v>305.06</v>
      </c>
      <c r="H70" s="383" t="n"/>
      <c r="I70" s="254" t="n"/>
      <c r="J70" s="254">
        <f>ROUND(D70*(J19+J21),2)</f>
        <v/>
      </c>
    </row>
    <row r="71" ht="14.25" customFormat="1" customHeight="1" s="301">
      <c r="A71" s="380" t="n"/>
      <c r="B71" s="380" t="n"/>
      <c r="C71" s="379" t="inlineStr">
        <is>
          <t>Сметная прибыль</t>
        </is>
      </c>
      <c r="D71" s="174">
        <f>ROUND(G71/(G$19+G$21),2)</f>
        <v/>
      </c>
      <c r="E71" s="381" t="n"/>
      <c r="F71" s="382" t="n"/>
      <c r="G71" s="254" t="n">
        <v>156.86</v>
      </c>
      <c r="H71" s="383" t="n"/>
      <c r="I71" s="254" t="n"/>
      <c r="J71" s="254">
        <f>ROUND(D71*(J19+J21),2)</f>
        <v/>
      </c>
    </row>
    <row r="72" ht="14.25" customFormat="1" customHeight="1" s="301">
      <c r="A72" s="380" t="n"/>
      <c r="B72" s="380" t="n"/>
      <c r="C72" s="379" t="inlineStr">
        <is>
          <t>Итого СМР (с НР и СП)</t>
        </is>
      </c>
      <c r="D72" s="380" t="n"/>
      <c r="E72" s="381" t="n"/>
      <c r="F72" s="382" t="n"/>
      <c r="G72" s="254">
        <f>G19+G31+G68+G70+G71</f>
        <v/>
      </c>
      <c r="H72" s="383" t="n"/>
      <c r="I72" s="254" t="n"/>
      <c r="J72" s="254">
        <f>J19+J31+J68+J70+J71</f>
        <v/>
      </c>
    </row>
    <row r="73" ht="14.25" customFormat="1" customHeight="1" s="301">
      <c r="A73" s="380" t="n"/>
      <c r="B73" s="380" t="n"/>
      <c r="C73" s="379" t="inlineStr">
        <is>
          <t>ВСЕГО СМР + ОБОРУДОВАНИЕ</t>
        </is>
      </c>
      <c r="D73" s="380" t="n"/>
      <c r="E73" s="381" t="n"/>
      <c r="F73" s="382" t="n"/>
      <c r="G73" s="254">
        <f>G72+G39</f>
        <v/>
      </c>
      <c r="H73" s="383" t="n"/>
      <c r="I73" s="254" t="n"/>
      <c r="J73" s="254">
        <f>J72+J39</f>
        <v/>
      </c>
    </row>
    <row r="74" ht="34.5" customFormat="1" customHeight="1" s="301">
      <c r="A74" s="380" t="n"/>
      <c r="B74" s="380" t="n"/>
      <c r="C74" s="379" t="inlineStr">
        <is>
          <t>ИТОГО ПОКАЗАТЕЛЬ НА ЕД. ИЗМ.</t>
        </is>
      </c>
      <c r="D74" s="380" t="inlineStr">
        <is>
          <t>ед.</t>
        </is>
      </c>
      <c r="E74" s="460" t="n">
        <v>1</v>
      </c>
      <c r="F74" s="382" t="n"/>
      <c r="G74" s="254">
        <f>G73/E74</f>
        <v/>
      </c>
      <c r="H74" s="383" t="n"/>
      <c r="I74" s="254" t="n"/>
      <c r="J74" s="254">
        <f>J73/E74</f>
        <v/>
      </c>
    </row>
    <row r="76" ht="14.25" customFormat="1" customHeight="1" s="301">
      <c r="A76" s="291" t="inlineStr">
        <is>
          <t>Составил ______________________    Д.Ю. Нефедова</t>
        </is>
      </c>
    </row>
    <row r="77" ht="14.25" customFormat="1" customHeight="1" s="301">
      <c r="A77" s="300" t="inlineStr">
        <is>
          <t xml:space="preserve">                         (подпись, инициалы, фамилия)</t>
        </is>
      </c>
      <c r="G77" s="285" t="n"/>
    </row>
    <row r="78" ht="14.25" customFormat="1" customHeight="1" s="301">
      <c r="A78" s="291" t="n"/>
    </row>
    <row r="79" ht="14.25" customFormat="1" customHeight="1" s="301">
      <c r="A79" s="291" t="inlineStr">
        <is>
          <t>Проверил ______________________        А.В. Костянецкая</t>
        </is>
      </c>
    </row>
    <row r="80" ht="14.25" customFormat="1" customHeight="1" s="301">
      <c r="A80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нескольких 1-ф ПУ в существующем шкафу (УЭРМ),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>
        <v>2</v>
      </c>
      <c r="B13" s="379">
        <f>'Прил.5 Расчет СМР и ОБ'!B35</f>
        <v/>
      </c>
      <c r="C13" s="379">
        <f>'Прил.5 Расчет СМР и ОБ'!C35</f>
        <v/>
      </c>
      <c r="D13" s="379">
        <f>'Прил.5 Расчет СМР и ОБ'!D35</f>
        <v/>
      </c>
      <c r="E13" s="379">
        <f>'Прил.5 Расчет СМР и ОБ'!E35</f>
        <v/>
      </c>
      <c r="F13" s="379">
        <f>'Прил.5 Расчет СМР и ОБ'!F35</f>
        <v/>
      </c>
      <c r="G13" s="382">
        <f>ROUND(E13*F13,2)</f>
        <v/>
      </c>
    </row>
    <row r="14" ht="25.5" customHeight="1" s="303">
      <c r="A14" s="380" t="n">
        <v>3</v>
      </c>
      <c r="B14" s="379">
        <f>'Прил.5 Расчет СМР и ОБ'!B36</f>
        <v/>
      </c>
      <c r="C14" s="379">
        <f>'Прил.5 Расчет СМР и ОБ'!C36</f>
        <v/>
      </c>
      <c r="D14" s="379">
        <f>'Прил.5 Расчет СМР и ОБ'!D36</f>
        <v/>
      </c>
      <c r="E14" s="379">
        <f>'Прил.5 Расчет СМР и ОБ'!E36</f>
        <v/>
      </c>
      <c r="F14" s="379">
        <f>'Прил.5 Расчет СМР и ОБ'!F36</f>
        <v/>
      </c>
      <c r="G14" s="382">
        <f>ROUND(E14*F14,2)</f>
        <v/>
      </c>
    </row>
    <row r="15" ht="25.5" customHeight="1" s="303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97" t="n"/>
      <c r="F15" s="382" t="n"/>
      <c r="G15" s="254">
        <f>SUM(G12:G14)</f>
        <v/>
      </c>
    </row>
    <row r="16" ht="19.5" customHeight="1" s="303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А1-24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3.9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1.324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2025-01-24T11:51:50Z</dcterms:modified>
  <cp:lastModifiedBy>Николай Трофименко</cp:lastModifiedBy>
  <cp:lastPrinted>2023-12-01T08:52:59Z</cp:lastPrinted>
</cp:coreProperties>
</file>