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285" yWindow="3285" windowWidth="16020" windowHeight="11325" tabRatio="924" firstSheet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ОБ'!$A$1:$J$86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6" zoomScale="55" zoomScaleNormal="55" zoomScaleSheetLayoutView="55" workbookViewId="0">
      <selection activeCell="C28" sqref="C28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58" t="inlineStr">
        <is>
          <t>Приложение № 1</t>
        </is>
      </c>
    </row>
    <row r="4">
      <c r="B4" s="359" t="inlineStr">
        <is>
          <t>Сравнительная таблица отбора объекта-представителя</t>
        </is>
      </c>
    </row>
    <row r="5" ht="84" customHeight="1" s="303">
      <c r="B5" s="36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60" t="inlineStr">
        <is>
          <t>Наименование разрабатываемого показателя УНЦ - Учет 0,4кВ в МКД. Установка 3-ф ПУ в существующем шкафу (УЭРМ), с организацией связи по RS-485</t>
        </is>
      </c>
    </row>
    <row r="8" ht="31.5" customHeight="1" s="303">
      <c r="B8" s="360" t="inlineStr">
        <is>
          <t>Сопоставимый уровень цен: 3 кв. 2019 г.</t>
        </is>
      </c>
    </row>
    <row r="9" ht="15.75" customHeight="1" s="303">
      <c r="B9" s="360" t="inlineStr">
        <is>
          <t>Единица измерения  — 1 ед.</t>
        </is>
      </c>
    </row>
    <row r="10">
      <c r="B10" s="360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01" t="n"/>
    </row>
    <row r="12" ht="96.75" customHeight="1" s="303">
      <c r="B12" s="364" t="n">
        <v>1</v>
      </c>
      <c r="C12" s="334" t="inlineStr">
        <is>
          <t>Наименование объекта-представителя</t>
        </is>
      </c>
      <c r="D12" s="364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64" t="n">
        <v>2</v>
      </c>
      <c r="C13" s="334" t="inlineStr">
        <is>
          <t>Наименование субъекта Российской Федерации</t>
        </is>
      </c>
      <c r="D13" s="339" t="inlineStr">
        <is>
          <t>Республика Калмыкия</t>
        </is>
      </c>
    </row>
    <row r="14">
      <c r="B14" s="364" t="n">
        <v>3</v>
      </c>
      <c r="C14" s="334" t="inlineStr">
        <is>
          <t>Климатический район и подрайон</t>
        </is>
      </c>
      <c r="D14" s="364" t="inlineStr">
        <is>
          <t>IVГ</t>
        </is>
      </c>
    </row>
    <row r="15">
      <c r="B15" s="364" t="n">
        <v>4</v>
      </c>
      <c r="C15" s="334" t="inlineStr">
        <is>
          <t>Мощность объекта</t>
        </is>
      </c>
      <c r="D15" s="364" t="n">
        <v>1</v>
      </c>
    </row>
    <row r="16" ht="63" customHeight="1" s="303">
      <c r="B16" s="364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4" t="inlineStr">
        <is>
          <t xml:space="preserve">3ф ПУ </t>
        </is>
      </c>
    </row>
    <row r="17" ht="79.5" customHeight="1" s="303">
      <c r="B17" s="364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4" t="inlineStr">
        <is>
          <t>строительно-монтажные работы</t>
        </is>
      </c>
      <c r="D18" s="204" t="n">
        <v>3.42</v>
      </c>
    </row>
    <row r="19" ht="15.75" customHeight="1" s="303">
      <c r="B19" s="206" t="inlineStr">
        <is>
          <t>6.2</t>
        </is>
      </c>
      <c r="C19" s="334" t="inlineStr">
        <is>
          <t>оборудование и инвентарь</t>
        </is>
      </c>
      <c r="D19" s="204" t="n">
        <v>13.68</v>
      </c>
    </row>
    <row r="20" ht="16.5" customHeight="1" s="303">
      <c r="B20" s="206" t="inlineStr">
        <is>
          <t>6.3</t>
        </is>
      </c>
      <c r="C20" s="334" t="inlineStr">
        <is>
          <t>пусконаладочные работы</t>
        </is>
      </c>
      <c r="D20" s="204" t="n">
        <v>0</v>
      </c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64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3">
      <c r="B23" s="364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64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64" t="n">
        <v>10</v>
      </c>
      <c r="C25" s="334" t="inlineStr">
        <is>
          <t>Примечание</t>
        </is>
      </c>
      <c r="D25" s="364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K27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58" t="inlineStr">
        <is>
          <t>Приложение № 2</t>
        </is>
      </c>
    </row>
    <row r="4">
      <c r="B4" s="359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60">
        <f>'Прил.1 Сравнит табл'!B7:D7</f>
        <v/>
      </c>
    </row>
    <row r="7">
      <c r="B7" s="360">
        <f>'Прил.1 Сравнит табл'!B9:D9</f>
        <v/>
      </c>
    </row>
    <row r="8" ht="18.75" customHeight="1" s="303">
      <c r="B8" s="161" t="n"/>
    </row>
    <row r="9" ht="15.75" customHeight="1" s="303">
      <c r="A9" s="305" t="n"/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5" t="n"/>
    </row>
    <row r="10" ht="15.75" customHeight="1" s="303">
      <c r="A10" s="305" t="n"/>
      <c r="B10" s="446" t="n"/>
      <c r="C10" s="446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3 кв. 2019г., тыс. руб.</t>
        </is>
      </c>
      <c r="G10" s="444" t="n"/>
      <c r="H10" s="444" t="n"/>
      <c r="I10" s="444" t="n"/>
      <c r="J10" s="445" t="n"/>
      <c r="K10" s="305" t="n"/>
    </row>
    <row r="11" ht="81" customHeight="1" s="303">
      <c r="A11" s="305" t="n"/>
      <c r="B11" s="447" t="n"/>
      <c r="C11" s="447" t="n"/>
      <c r="D11" s="447" t="n"/>
      <c r="E11" s="447" t="n"/>
      <c r="F11" s="365" t="inlineStr">
        <is>
          <t>Строительные работы</t>
        </is>
      </c>
      <c r="G11" s="365" t="inlineStr">
        <is>
          <t>Монтажные работы</t>
        </is>
      </c>
      <c r="H11" s="365" t="inlineStr">
        <is>
          <t>Оборудование</t>
        </is>
      </c>
      <c r="I11" s="365" t="inlineStr">
        <is>
          <t>Прочее</t>
        </is>
      </c>
      <c r="J11" s="365" t="inlineStr">
        <is>
          <t>Всего</t>
        </is>
      </c>
      <c r="K11" s="305" t="n"/>
    </row>
    <row r="12" ht="39" customHeight="1" s="303">
      <c r="A12" s="305" t="n"/>
      <c r="B12" s="364" t="n">
        <v>1</v>
      </c>
      <c r="C12" s="364" t="inlineStr">
        <is>
          <t xml:space="preserve">3ф ПУ </t>
        </is>
      </c>
      <c r="D12" s="333" t="inlineStr">
        <is>
          <t>02-01-01</t>
        </is>
      </c>
      <c r="E12" s="334" t="inlineStr">
        <is>
          <t>Установка ПКУ 10 кВ</t>
        </is>
      </c>
      <c r="F12" s="334" t="n"/>
      <c r="G12" s="335">
        <f>3.42</f>
        <v/>
      </c>
      <c r="H12" s="335">
        <f>13.68</f>
        <v/>
      </c>
      <c r="I12" s="335" t="n"/>
      <c r="J12" s="335">
        <f>SUM(F12:I12)</f>
        <v/>
      </c>
      <c r="K12" s="305" t="n"/>
    </row>
    <row r="13" ht="15.75" customHeight="1" s="303">
      <c r="A13" s="305" t="n"/>
      <c r="B13" s="362" t="inlineStr">
        <is>
          <t>Всего по объекту:</t>
        </is>
      </c>
      <c r="C13" s="448" t="n"/>
      <c r="D13" s="448" t="n"/>
      <c r="E13" s="449" t="n"/>
      <c r="F13" s="336" t="n"/>
      <c r="G13" s="337">
        <f>G12</f>
        <v/>
      </c>
      <c r="H13" s="337">
        <f>H12</f>
        <v/>
      </c>
      <c r="I13" s="337" t="n"/>
      <c r="J13" s="337">
        <f>J12</f>
        <v/>
      </c>
      <c r="K13" s="305" t="n"/>
    </row>
    <row r="14" s="303">
      <c r="A14" s="305" t="n"/>
      <c r="B14" s="363" t="inlineStr">
        <is>
          <t>Всего по объекту в сопоставимом уровне цен 3 кв. 2019г:</t>
        </is>
      </c>
      <c r="C14" s="444" t="n"/>
      <c r="D14" s="444" t="n"/>
      <c r="E14" s="445" t="n"/>
      <c r="F14" s="162" t="n"/>
      <c r="G14" s="338">
        <f>G13</f>
        <v/>
      </c>
      <c r="H14" s="338">
        <f>H13</f>
        <v/>
      </c>
      <c r="I14" s="338" t="n"/>
      <c r="J14" s="338">
        <f>J13</f>
        <v/>
      </c>
      <c r="K14" s="305" t="n"/>
    </row>
    <row r="15" ht="15" customHeight="1" s="303">
      <c r="A15" s="305" t="n"/>
      <c r="B15" s="305" t="n"/>
      <c r="C15" s="305" t="n"/>
      <c r="D15" s="305" t="n"/>
      <c r="E15" s="305" t="n"/>
      <c r="F15" s="305" t="n"/>
      <c r="G15" s="305" t="n"/>
      <c r="H15" s="305" t="n"/>
      <c r="I15" s="305" t="n"/>
      <c r="J15" s="305" t="n"/>
      <c r="K15" s="305" t="n"/>
    </row>
    <row r="16" ht="15" customHeight="1" s="303">
      <c r="A16" s="305" t="n"/>
      <c r="B16" s="305" t="n"/>
      <c r="C16" s="305" t="n"/>
      <c r="D16" s="305" t="n"/>
      <c r="E16" s="305" t="n"/>
      <c r="F16" s="305" t="n"/>
      <c r="G16" s="305" t="n"/>
      <c r="H16" s="305" t="n"/>
      <c r="I16" s="305" t="n"/>
      <c r="J16" s="305" t="n"/>
      <c r="K16" s="305" t="n"/>
    </row>
    <row r="17" ht="15" customHeight="1" s="303">
      <c r="A17" s="305" t="n"/>
      <c r="B17" s="305" t="n"/>
      <c r="C17" s="305" t="n"/>
      <c r="D17" s="305" t="n"/>
      <c r="E17" s="305" t="n"/>
      <c r="F17" s="305" t="n"/>
      <c r="G17" s="305" t="n"/>
      <c r="H17" s="305" t="n"/>
      <c r="I17" s="305" t="n"/>
      <c r="J17" s="305" t="n"/>
      <c r="K17" s="305" t="n"/>
    </row>
    <row r="18" ht="15" customHeight="1" s="303">
      <c r="A18" s="305" t="n"/>
      <c r="B18" s="305" t="n"/>
      <c r="C18" s="291" t="inlineStr">
        <is>
          <t>Составил ______________________     Д.Ю. Нефедова</t>
        </is>
      </c>
      <c r="D18" s="301" t="n"/>
      <c r="E18" s="301" t="n"/>
      <c r="F18" s="305" t="n"/>
      <c r="G18" s="305" t="n"/>
      <c r="H18" s="305" t="n"/>
      <c r="I18" s="305" t="n"/>
      <c r="J18" s="305" t="n"/>
      <c r="K18" s="305" t="n"/>
    </row>
    <row r="19" ht="15" customHeight="1" s="303">
      <c r="A19" s="305" t="n"/>
      <c r="B19" s="305" t="n"/>
      <c r="C19" s="300" t="inlineStr">
        <is>
          <t xml:space="preserve">                         (подпись, инициалы, фамилия)</t>
        </is>
      </c>
      <c r="D19" s="301" t="n"/>
      <c r="E19" s="301" t="n"/>
      <c r="F19" s="305" t="n"/>
      <c r="G19" s="305" t="n"/>
      <c r="H19" s="305" t="n"/>
      <c r="I19" s="305" t="n"/>
      <c r="J19" s="305" t="n"/>
      <c r="K19" s="305" t="n"/>
    </row>
    <row r="20" ht="15" customHeight="1" s="303">
      <c r="A20" s="305" t="n"/>
      <c r="B20" s="305" t="n"/>
      <c r="C20" s="291" t="n"/>
      <c r="D20" s="301" t="n"/>
      <c r="E20" s="301" t="n"/>
      <c r="F20" s="305" t="n"/>
      <c r="G20" s="305" t="n"/>
      <c r="H20" s="305" t="n"/>
      <c r="I20" s="305" t="n"/>
      <c r="J20" s="305" t="n"/>
      <c r="K20" s="305" t="n"/>
    </row>
    <row r="21" ht="15" customHeight="1" s="303">
      <c r="A21" s="305" t="n"/>
      <c r="B21" s="305" t="n"/>
      <c r="C21" s="291" t="inlineStr">
        <is>
          <t>Проверил ______________________        А.В. Костянецкая</t>
        </is>
      </c>
      <c r="D21" s="301" t="n"/>
      <c r="E21" s="301" t="n"/>
      <c r="F21" s="305" t="n"/>
      <c r="G21" s="305" t="n"/>
      <c r="H21" s="305" t="n"/>
      <c r="I21" s="305" t="n"/>
      <c r="J21" s="305" t="n"/>
      <c r="K21" s="305" t="n"/>
    </row>
    <row r="22" ht="15" customHeight="1" s="303">
      <c r="A22" s="305" t="n"/>
      <c r="B22" s="305" t="n"/>
      <c r="C22" s="300" t="inlineStr">
        <is>
          <t xml:space="preserve">                        (подпись, инициалы, фамилия)</t>
        </is>
      </c>
      <c r="D22" s="301" t="n"/>
      <c r="E22" s="301" t="n"/>
      <c r="F22" s="305" t="n"/>
      <c r="G22" s="305" t="n"/>
      <c r="H22" s="305" t="n"/>
      <c r="I22" s="305" t="n"/>
      <c r="J22" s="305" t="n"/>
      <c r="K22" s="305" t="n"/>
    </row>
    <row r="23" ht="15" customHeight="1" s="303">
      <c r="A23" s="305" t="n"/>
      <c r="B23" s="305" t="n"/>
      <c r="C23" s="305" t="n"/>
      <c r="D23" s="305" t="n"/>
      <c r="E23" s="305" t="n"/>
      <c r="F23" s="305" t="n"/>
      <c r="G23" s="305" t="n"/>
      <c r="H23" s="305" t="n"/>
      <c r="I23" s="305" t="n"/>
      <c r="J23" s="305" t="n"/>
      <c r="K23" s="305" t="n"/>
    </row>
    <row r="24" ht="15" customHeight="1" s="303">
      <c r="A24" s="305" t="n"/>
      <c r="B24" s="305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</row>
    <row r="25" ht="15" customHeight="1" s="303">
      <c r="A25" s="305" t="n"/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</row>
    <row r="26" ht="15" customHeight="1" s="303">
      <c r="A26" s="305" t="n"/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</row>
    <row r="27" ht="15" customHeight="1" s="303">
      <c r="A27" s="305" t="n"/>
      <c r="B27" s="305" t="n"/>
      <c r="C27" s="305" t="n"/>
      <c r="D27" s="305" t="n"/>
      <c r="E27" s="305" t="n"/>
      <c r="F27" s="305" t="n"/>
      <c r="G27" s="305" t="n"/>
      <c r="H27" s="305" t="n"/>
      <c r="I27" s="305" t="n"/>
      <c r="J27" s="305" t="n"/>
      <c r="K27" s="305" t="n"/>
    </row>
    <row r="28" ht="15" customHeight="1" s="303"/>
    <row r="29" ht="15" customHeight="1" s="303"/>
    <row r="30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71"/>
  <sheetViews>
    <sheetView view="pageBreakPreview" topLeftCell="A45" workbookViewId="0">
      <selection activeCell="E67" sqref="E67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  <col width="11.28515625" customWidth="1" style="305" min="13" max="13"/>
    <col width="9.140625" customWidth="1" style="305" min="14" max="14"/>
  </cols>
  <sheetData>
    <row r="2">
      <c r="A2" s="358" t="inlineStr">
        <is>
          <t xml:space="preserve">Приложение № 3 </t>
        </is>
      </c>
    </row>
    <row r="3">
      <c r="A3" s="359" t="inlineStr">
        <is>
          <t>Объектная ресурсная ведомость</t>
        </is>
      </c>
    </row>
    <row r="4" ht="18.75" customHeight="1" s="303">
      <c r="A4" s="213" t="n"/>
      <c r="B4" s="213" t="n"/>
      <c r="C4" s="37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0" t="n"/>
    </row>
    <row r="6" ht="33.75" customHeight="1" s="303">
      <c r="A6" s="370" t="inlineStr">
        <is>
          <t>Наименование разрабатываемого показателя УНЦ - Учет 0,4кВ в МКД. Установка 3-ф ПУ в существующем шкафу (УЭРМ), с организацией связи по RS-485</t>
        </is>
      </c>
    </row>
    <row r="7" ht="33.75" customHeight="1" s="303">
      <c r="A7" s="370" t="n"/>
      <c r="B7" s="370" t="n"/>
      <c r="C7" s="370" t="n"/>
      <c r="D7" s="370" t="n"/>
      <c r="E7" s="370" t="n"/>
      <c r="F7" s="370" t="n"/>
      <c r="G7" s="370" t="n"/>
      <c r="H7" s="370" t="n"/>
      <c r="I7" s="305" t="n"/>
      <c r="J7" s="305" t="n"/>
      <c r="K7" s="305" t="n"/>
      <c r="L7" s="305" t="n"/>
      <c r="M7" s="305" t="n"/>
      <c r="N7" s="305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3">
      <c r="A9" s="364" t="inlineStr">
        <is>
          <t>п/п</t>
        </is>
      </c>
      <c r="B9" s="364" t="inlineStr">
        <is>
          <t>№ЛСР</t>
        </is>
      </c>
      <c r="C9" s="364" t="inlineStr">
        <is>
          <t>Код ресурса</t>
        </is>
      </c>
      <c r="D9" s="364" t="inlineStr">
        <is>
          <t>Наименование ресурса</t>
        </is>
      </c>
      <c r="E9" s="364" t="inlineStr">
        <is>
          <t>Ед. изм.</t>
        </is>
      </c>
      <c r="F9" s="364" t="inlineStr">
        <is>
          <t>Кол-во единиц по данным объекта-представителя</t>
        </is>
      </c>
      <c r="G9" s="364" t="inlineStr">
        <is>
          <t>Сметная стоимость в ценах на 01.01.2000 (руб.)</t>
        </is>
      </c>
      <c r="H9" s="445" t="n"/>
    </row>
    <row r="10" ht="40.5" customHeight="1" s="303">
      <c r="A10" s="447" t="n"/>
      <c r="B10" s="447" t="n"/>
      <c r="C10" s="447" t="n"/>
      <c r="D10" s="447" t="n"/>
      <c r="E10" s="447" t="n"/>
      <c r="F10" s="447" t="n"/>
      <c r="G10" s="364" t="inlineStr">
        <is>
          <t>на ед.изм.</t>
        </is>
      </c>
      <c r="H10" s="364" t="inlineStr">
        <is>
          <t>общая</t>
        </is>
      </c>
    </row>
    <row r="11">
      <c r="A11" s="365" t="n">
        <v>1</v>
      </c>
      <c r="B11" s="365" t="n"/>
      <c r="C11" s="365" t="n">
        <v>2</v>
      </c>
      <c r="D11" s="365" t="inlineStr">
        <is>
          <t>З</t>
        </is>
      </c>
      <c r="E11" s="365" t="n">
        <v>4</v>
      </c>
      <c r="F11" s="365" t="n">
        <v>5</v>
      </c>
      <c r="G11" s="365" t="n">
        <v>6</v>
      </c>
      <c r="H11" s="365" t="n">
        <v>7</v>
      </c>
    </row>
    <row r="12" customFormat="1" s="216">
      <c r="A12" s="367" t="inlineStr">
        <is>
          <t>Затраты труда рабочих</t>
        </is>
      </c>
      <c r="B12" s="444" t="n"/>
      <c r="C12" s="444" t="n"/>
      <c r="D12" s="444" t="n"/>
      <c r="E12" s="445" t="n"/>
      <c r="F12" s="450" t="n">
        <v>20.92</v>
      </c>
      <c r="G12" s="176" t="n"/>
      <c r="H12" s="450">
        <f>SUM(H13:H22)</f>
        <v/>
      </c>
      <c r="J12" s="305" t="n"/>
    </row>
    <row r="13">
      <c r="A13" s="398" t="n">
        <v>1</v>
      </c>
      <c r="B13" s="177" t="n"/>
      <c r="C13" s="218" t="inlineStr">
        <is>
          <t>10-3-2</t>
        </is>
      </c>
      <c r="D13" s="219" t="inlineStr">
        <is>
          <t>Инженер II категории</t>
        </is>
      </c>
      <c r="E13" s="398" t="inlineStr">
        <is>
          <t>чел.-ч</t>
        </is>
      </c>
      <c r="F13" s="451" t="n">
        <v>3.86</v>
      </c>
      <c r="G13" s="221" t="n">
        <v>14.09</v>
      </c>
      <c r="H13" s="221">
        <f>ROUND(F13*G13,2)</f>
        <v/>
      </c>
      <c r="M13" s="452" t="n"/>
    </row>
    <row r="14">
      <c r="A14" s="398" t="n">
        <v>2</v>
      </c>
      <c r="B14" s="177" t="n"/>
      <c r="C14" s="218" t="inlineStr">
        <is>
          <t>1-3-9</t>
        </is>
      </c>
      <c r="D14" s="219" t="inlineStr">
        <is>
          <t>Затраты труда рабочих (ср 3,9)</t>
        </is>
      </c>
      <c r="E14" s="398" t="inlineStr">
        <is>
          <t>чел.-ч</t>
        </is>
      </c>
      <c r="F14" s="451" t="n">
        <v>4</v>
      </c>
      <c r="G14" s="221" t="n">
        <v>9.51</v>
      </c>
      <c r="H14" s="221">
        <f>ROUND(F14*G14,2)</f>
        <v/>
      </c>
      <c r="M14" s="452" t="n"/>
    </row>
    <row r="15">
      <c r="A15" s="398" t="n">
        <v>3</v>
      </c>
      <c r="B15" s="177" t="n"/>
      <c r="C15" s="218" t="inlineStr">
        <is>
          <t>1-3-0</t>
        </is>
      </c>
      <c r="D15" s="219" t="inlineStr">
        <is>
          <t>Затраты труда рабочих (ср 3)</t>
        </is>
      </c>
      <c r="E15" s="398" t="inlineStr">
        <is>
          <t>чел.-ч</t>
        </is>
      </c>
      <c r="F15" s="451" t="n">
        <v>4</v>
      </c>
      <c r="G15" s="221" t="n">
        <v>8.529999999999999</v>
      </c>
      <c r="H15" s="221">
        <f>ROUND(F15*G15,2)</f>
        <v/>
      </c>
      <c r="M15" s="452" t="n"/>
    </row>
    <row r="16">
      <c r="A16" s="398" t="n">
        <v>4</v>
      </c>
      <c r="B16" s="177" t="n"/>
      <c r="C16" s="218" t="inlineStr">
        <is>
          <t>10-3-1</t>
        </is>
      </c>
      <c r="D16" s="219" t="inlineStr">
        <is>
          <t>Инженер I категории</t>
        </is>
      </c>
      <c r="E16" s="398" t="inlineStr">
        <is>
          <t>чел.-ч</t>
        </is>
      </c>
      <c r="F16" s="451" t="n">
        <v>1.72</v>
      </c>
      <c r="G16" s="221" t="n">
        <v>15.49</v>
      </c>
      <c r="H16" s="221">
        <f>ROUND(F16*G16,2)</f>
        <v/>
      </c>
      <c r="M16" s="452" t="n"/>
    </row>
    <row r="17">
      <c r="A17" s="398" t="n">
        <v>5</v>
      </c>
      <c r="B17" s="177" t="n"/>
      <c r="C17" s="218" t="inlineStr">
        <is>
          <t>1-3-8</t>
        </is>
      </c>
      <c r="D17" s="219" t="inlineStr">
        <is>
          <t>Затраты труда рабочих (ср 3,8)</t>
        </is>
      </c>
      <c r="E17" s="398" t="inlineStr">
        <is>
          <t>чел.-ч</t>
        </is>
      </c>
      <c r="F17" s="451" t="n">
        <v>2.81</v>
      </c>
      <c r="G17" s="221" t="n">
        <v>9.4</v>
      </c>
      <c r="H17" s="221">
        <f>ROUND(F17*G17,2)</f>
        <v/>
      </c>
      <c r="M17" s="452" t="n"/>
    </row>
    <row r="18">
      <c r="A18" s="398" t="n">
        <v>6</v>
      </c>
      <c r="B18" s="177" t="n"/>
      <c r="C18" s="218" t="inlineStr">
        <is>
          <t>10-3-3</t>
        </is>
      </c>
      <c r="D18" s="219" t="inlineStr">
        <is>
          <t>Инженер III категории</t>
        </is>
      </c>
      <c r="E18" s="398" t="inlineStr">
        <is>
          <t>чел.-ч</t>
        </is>
      </c>
      <c r="F18" s="451" t="n">
        <v>1.72</v>
      </c>
      <c r="G18" s="221" t="n">
        <v>12.69</v>
      </c>
      <c r="H18" s="221">
        <f>ROUND(F18*G18,2)</f>
        <v/>
      </c>
      <c r="M18" s="452" t="n"/>
    </row>
    <row r="19">
      <c r="A19" s="398" t="n">
        <v>7</v>
      </c>
      <c r="B19" s="177" t="n"/>
      <c r="C19" s="218" t="inlineStr">
        <is>
          <t>10-2-1</t>
        </is>
      </c>
      <c r="D19" s="219" t="inlineStr">
        <is>
          <t>Ведущий инженер</t>
        </is>
      </c>
      <c r="E19" s="398" t="inlineStr">
        <is>
          <t>чел.-ч</t>
        </is>
      </c>
      <c r="F19" s="451" t="n">
        <v>0.86</v>
      </c>
      <c r="G19" s="221" t="n">
        <v>16.93</v>
      </c>
      <c r="H19" s="221">
        <f>ROUND(F19*G19,2)</f>
        <v/>
      </c>
      <c r="M19" s="452" t="n"/>
    </row>
    <row r="20">
      <c r="A20" s="398" t="n">
        <v>8</v>
      </c>
      <c r="B20" s="177" t="n"/>
      <c r="C20" s="218" t="inlineStr">
        <is>
          <t>1-4-0</t>
        </is>
      </c>
      <c r="D20" s="219" t="inlineStr">
        <is>
          <t>Затраты труда рабочих (ср 4)</t>
        </is>
      </c>
      <c r="E20" s="398" t="inlineStr">
        <is>
          <t>чел.-ч</t>
        </is>
      </c>
      <c r="F20" s="451" t="n">
        <v>0.82</v>
      </c>
      <c r="G20" s="221" t="n">
        <v>9.619999999999999</v>
      </c>
      <c r="H20" s="221">
        <f>ROUND(F20*G20,2)</f>
        <v/>
      </c>
      <c r="M20" s="452" t="n"/>
    </row>
    <row r="21">
      <c r="A21" s="398" t="n">
        <v>9</v>
      </c>
      <c r="B21" s="177" t="n"/>
      <c r="C21" s="218" t="inlineStr">
        <is>
          <t>1-4-2</t>
        </is>
      </c>
      <c r="D21" s="219" t="inlineStr">
        <is>
          <t>Затраты труда рабочих (ср 4,2)</t>
        </is>
      </c>
      <c r="E21" s="398" t="inlineStr">
        <is>
          <t>чел.-ч</t>
        </is>
      </c>
      <c r="F21" s="451" t="n">
        <v>0.7</v>
      </c>
      <c r="G21" s="221" t="n">
        <v>9.92</v>
      </c>
      <c r="H21" s="221">
        <f>ROUND(F21*G21,2)</f>
        <v/>
      </c>
      <c r="M21" s="452" t="n"/>
    </row>
    <row r="22">
      <c r="A22" s="398" t="n">
        <v>10</v>
      </c>
      <c r="B22" s="177" t="n"/>
      <c r="C22" s="218" t="inlineStr">
        <is>
          <t>10-4-1</t>
        </is>
      </c>
      <c r="D22" s="219" t="inlineStr">
        <is>
          <t>Техник I категории</t>
        </is>
      </c>
      <c r="E22" s="398" t="inlineStr">
        <is>
          <t>чел.-ч</t>
        </is>
      </c>
      <c r="F22" s="451" t="n">
        <v>0.43</v>
      </c>
      <c r="G22" s="221" t="n">
        <v>10.21</v>
      </c>
      <c r="H22" s="221">
        <f>ROUND(F22*G22,2)</f>
        <v/>
      </c>
      <c r="M22" s="452" t="n"/>
    </row>
    <row r="23">
      <c r="A23" s="366" t="inlineStr">
        <is>
          <t>Затраты труда машинистов</t>
        </is>
      </c>
      <c r="B23" s="444" t="n"/>
      <c r="C23" s="444" t="n"/>
      <c r="D23" s="444" t="n"/>
      <c r="E23" s="445" t="n"/>
      <c r="F23" s="367" t="n"/>
      <c r="G23" s="179" t="n"/>
      <c r="H23" s="450">
        <f>H24</f>
        <v/>
      </c>
    </row>
    <row r="24">
      <c r="A24" s="398" t="n">
        <v>11</v>
      </c>
      <c r="B24" s="368" t="n"/>
      <c r="C24" s="218" t="n">
        <v>2</v>
      </c>
      <c r="D24" s="219" t="inlineStr">
        <is>
          <t>Затраты труда машинистов</t>
        </is>
      </c>
      <c r="E24" s="398" t="inlineStr">
        <is>
          <t>чел.-ч</t>
        </is>
      </c>
      <c r="F24" s="451" t="n">
        <v>0.1</v>
      </c>
      <c r="G24" s="221" t="n"/>
      <c r="H24" s="453" t="n">
        <v>1.1</v>
      </c>
    </row>
    <row r="25" customFormat="1" s="216">
      <c r="A25" s="367" t="inlineStr">
        <is>
          <t>Машины и механизмы</t>
        </is>
      </c>
      <c r="B25" s="444" t="n"/>
      <c r="C25" s="444" t="n"/>
      <c r="D25" s="444" t="n"/>
      <c r="E25" s="445" t="n"/>
      <c r="F25" s="367" t="n"/>
      <c r="G25" s="179" t="n"/>
      <c r="H25" s="450">
        <f>SUM(H26:H30)</f>
        <v/>
      </c>
    </row>
    <row r="26" ht="25.5" customHeight="1" s="303">
      <c r="A26" s="398" t="n">
        <v>12</v>
      </c>
      <c r="B26" s="368" t="n"/>
      <c r="C26" s="218" t="inlineStr">
        <is>
          <t>91.17.04-233</t>
        </is>
      </c>
      <c r="D26" s="219" t="inlineStr">
        <is>
          <t>Установки для сварки ручной дуговой (постоянного тока)</t>
        </is>
      </c>
      <c r="E26" s="398" t="inlineStr">
        <is>
          <t>маш.час</t>
        </is>
      </c>
      <c r="F26" s="398" t="n">
        <v>0.67</v>
      </c>
      <c r="G26" s="225" t="n">
        <v>8.1</v>
      </c>
      <c r="H26" s="221">
        <f>ROUND(F26*G26,2)</f>
        <v/>
      </c>
      <c r="I26" s="226" t="n"/>
      <c r="J26" s="226" t="n"/>
      <c r="L26" s="226" t="n"/>
    </row>
    <row r="27">
      <c r="A27" s="398" t="n">
        <v>13</v>
      </c>
      <c r="B27" s="368" t="n"/>
      <c r="C27" s="218" t="inlineStr">
        <is>
          <t>91.05.05-015</t>
        </is>
      </c>
      <c r="D27" s="219" t="inlineStr">
        <is>
          <t>Краны на автомобильном ходу, грузоподъемность 16 т</t>
        </is>
      </c>
      <c r="E27" s="398" t="inlineStr">
        <is>
          <t>маш.час</t>
        </is>
      </c>
      <c r="F27" s="398" t="n">
        <v>0.04</v>
      </c>
      <c r="G27" s="225" t="n">
        <v>115.4</v>
      </c>
      <c r="H27" s="221">
        <f>ROUND(F27*G27,2)</f>
        <v/>
      </c>
      <c r="I27" s="226" t="n"/>
      <c r="J27" s="226" t="n"/>
      <c r="K27" s="226" t="n"/>
      <c r="L27" s="226" t="n"/>
    </row>
    <row r="28">
      <c r="A28" s="398" t="n">
        <v>14</v>
      </c>
      <c r="B28" s="368" t="n"/>
      <c r="C28" s="218" t="inlineStr">
        <is>
          <t>91.14.02-001</t>
        </is>
      </c>
      <c r="D28" s="219" t="inlineStr">
        <is>
          <t>Автомобили бортовые, грузоподъемность до 5 т</t>
        </is>
      </c>
      <c r="E28" s="398" t="inlineStr">
        <is>
          <t>маш.час</t>
        </is>
      </c>
      <c r="F28" s="398" t="n">
        <v>0.04</v>
      </c>
      <c r="G28" s="225" t="n">
        <v>65.70999999999999</v>
      </c>
      <c r="H28" s="221">
        <f>ROUND(F28*G28,2)</f>
        <v/>
      </c>
      <c r="I28" s="226" t="n"/>
      <c r="J28" s="226" t="n"/>
      <c r="K28" s="226" t="n"/>
      <c r="L28" s="226" t="n"/>
    </row>
    <row r="29">
      <c r="A29" s="398" t="n">
        <v>15</v>
      </c>
      <c r="B29" s="368" t="n"/>
      <c r="C29" s="218" t="inlineStr">
        <is>
          <t>91.21.16-012</t>
        </is>
      </c>
      <c r="D29" s="219" t="inlineStr">
        <is>
          <t>Прессы гидравлические с электроприводом</t>
        </is>
      </c>
      <c r="E29" s="398" t="inlineStr">
        <is>
          <t>маш.час</t>
        </is>
      </c>
      <c r="F29" s="398" t="n">
        <v>0.35</v>
      </c>
      <c r="G29" s="225" t="n">
        <v>1.11</v>
      </c>
      <c r="H29" s="221">
        <f>ROUND(F29*G29,2)</f>
        <v/>
      </c>
      <c r="I29" s="226" t="n"/>
      <c r="J29" s="226" t="n"/>
      <c r="L29" s="226" t="n"/>
    </row>
    <row r="30" customFormat="1" s="216">
      <c r="A30" s="398" t="n">
        <v>16</v>
      </c>
      <c r="B30" s="368" t="n"/>
      <c r="C30" s="218" t="inlineStr">
        <is>
          <t>91.06.06-042</t>
        </is>
      </c>
      <c r="D30" s="219" t="inlineStr">
        <is>
          <t>Подъемники гидравлические, высота подъема 10 м</t>
        </is>
      </c>
      <c r="E30" s="398" t="inlineStr">
        <is>
          <t>маш.час</t>
        </is>
      </c>
      <c r="F30" s="398" t="n">
        <v>0.01</v>
      </c>
      <c r="G30" s="225" t="n">
        <v>29.6</v>
      </c>
      <c r="H30" s="221">
        <f>ROUND(F30*G30,2)</f>
        <v/>
      </c>
      <c r="I30" s="226" t="n"/>
      <c r="J30" s="226" t="n"/>
      <c r="K30" s="226" t="n"/>
      <c r="L30" s="226" t="n"/>
    </row>
    <row r="31" ht="15" customHeight="1" s="303">
      <c r="A31" s="367" t="inlineStr">
        <is>
          <t>Оборудование</t>
        </is>
      </c>
      <c r="B31" s="444" t="n"/>
      <c r="C31" s="444" t="n"/>
      <c r="D31" s="444" t="n"/>
      <c r="E31" s="445" t="n"/>
      <c r="F31" s="176" t="n"/>
      <c r="G31" s="176" t="n"/>
      <c r="H31" s="450">
        <f>SUM(H32:H34)</f>
        <v/>
      </c>
    </row>
    <row r="32" ht="25.5" customHeight="1" s="303">
      <c r="A32" s="227" t="n">
        <v>17</v>
      </c>
      <c r="B32" s="368" t="n"/>
      <c r="C32" s="218" t="inlineStr">
        <is>
          <t>62.3.04.01-0020</t>
        </is>
      </c>
      <c r="D32" s="219" t="inlineStr">
        <is>
          <t>Выключатели автоматические для переменного тока, двухполюсные, номинальный ток 40 А</t>
        </is>
      </c>
      <c r="E32" s="398" t="inlineStr">
        <is>
          <t>10 шт</t>
        </is>
      </c>
      <c r="F32" s="398" t="n">
        <v>0.1</v>
      </c>
      <c r="G32" s="225" t="n">
        <v>263.1</v>
      </c>
      <c r="H32" s="221">
        <f>ROUND(F32*G32,2)</f>
        <v/>
      </c>
      <c r="I32" s="226" t="n"/>
      <c r="J32" s="226" t="n"/>
      <c r="K32" s="226" t="n"/>
      <c r="L32" s="226" t="n"/>
    </row>
    <row r="33" ht="25.5" customHeight="1" s="303">
      <c r="A33" s="227" t="n">
        <v>18</v>
      </c>
      <c r="B33" s="368" t="n"/>
      <c r="C33" s="218" t="inlineStr">
        <is>
          <t>62.1.01.09-0014</t>
        </is>
      </c>
      <c r="D33" s="219" t="inlineStr">
        <is>
          <t>Выключатели автоматические: «IEK» ВА47-29 2Р 50А, характеристика С</t>
        </is>
      </c>
      <c r="E33" s="398" t="inlineStr">
        <is>
          <t>шт</t>
        </is>
      </c>
      <c r="F33" s="398" t="n">
        <v>1</v>
      </c>
      <c r="G33" s="225" t="n">
        <v>26.23</v>
      </c>
      <c r="H33" s="221">
        <f>ROUND(F33*G33,2)</f>
        <v/>
      </c>
      <c r="I33" s="226" t="n"/>
      <c r="J33" s="226" t="n"/>
      <c r="K33" s="226" t="n"/>
      <c r="L33" s="226" t="n"/>
    </row>
    <row r="34" ht="25.5" customHeight="1" s="303">
      <c r="A34" s="227" t="n">
        <v>19</v>
      </c>
      <c r="B34" s="368" t="n"/>
      <c r="C34" s="218" t="inlineStr">
        <is>
          <t>Прайс из СД ОП</t>
        </is>
      </c>
      <c r="D34" s="219" t="inlineStr">
        <is>
          <t>Учет в МКД. Трехфазный ПУ в существующем шкафу (УЭРМ).</t>
        </is>
      </c>
      <c r="E34" s="398" t="inlineStr">
        <is>
          <t>компл.</t>
        </is>
      </c>
      <c r="F34" s="398" t="n">
        <v>1</v>
      </c>
      <c r="G34" s="225" t="n">
        <v>2852.19</v>
      </c>
      <c r="H34" s="221">
        <f>ROUND(F34*G34,2)</f>
        <v/>
      </c>
      <c r="I34" s="226" t="n"/>
      <c r="J34" s="226" t="n"/>
      <c r="K34" s="226" t="n"/>
      <c r="L34" s="226" t="n"/>
    </row>
    <row r="35">
      <c r="A35" s="367" t="inlineStr">
        <is>
          <t>Материалы</t>
        </is>
      </c>
      <c r="B35" s="444" t="n"/>
      <c r="C35" s="444" t="n"/>
      <c r="D35" s="444" t="n"/>
      <c r="E35" s="445" t="n"/>
      <c r="F35" s="367" t="n"/>
      <c r="G35" s="179" t="n"/>
      <c r="H35" s="450">
        <f>SUM(H36:H64)</f>
        <v/>
      </c>
    </row>
    <row r="36" ht="25.5" customHeight="1" s="303">
      <c r="A36" s="227" t="n">
        <v>20</v>
      </c>
      <c r="B36" s="368" t="n"/>
      <c r="C36" s="218" t="inlineStr">
        <is>
          <t>25.2.01.08-0001</t>
        </is>
      </c>
      <c r="D36" s="219" t="inlineStr">
        <is>
          <t>Клемма заземления 124 (прим. Разветвитель интерфейса RS-485)</t>
        </is>
      </c>
      <c r="E36" s="398" t="inlineStr">
        <is>
          <t>шт</t>
        </is>
      </c>
      <c r="F36" s="398" t="n">
        <v>1</v>
      </c>
      <c r="G36" s="221" t="n">
        <v>72.31999999999999</v>
      </c>
      <c r="H36" s="221">
        <f>ROUND(F36*G36,2)</f>
        <v/>
      </c>
      <c r="I36" s="237" t="n"/>
      <c r="J36" s="226" t="n"/>
      <c r="K36" s="226" t="n"/>
    </row>
    <row r="37" ht="25.5" customHeight="1" s="303">
      <c r="A37" s="227" t="n">
        <v>21</v>
      </c>
      <c r="B37" s="368" t="n"/>
      <c r="C37" s="218" t="inlineStr">
        <is>
          <t>07.2.07.04-0007</t>
        </is>
      </c>
      <c r="D37" s="219" t="inlineStr">
        <is>
          <t>Конструкции стальные индивидуальные решетчатые сварные, масса до 0,1 т</t>
        </is>
      </c>
      <c r="E37" s="398" t="inlineStr">
        <is>
          <t>т</t>
        </is>
      </c>
      <c r="F37" s="398" t="n">
        <v>0.004</v>
      </c>
      <c r="G37" s="221" t="n">
        <v>11500</v>
      </c>
      <c r="H37" s="221">
        <f>ROUND(F37*G37,2)</f>
        <v/>
      </c>
      <c r="I37" s="237" t="n"/>
      <c r="J37" s="226" t="n"/>
    </row>
    <row r="38" ht="38.25" customHeight="1" s="303">
      <c r="A38" s="227" t="n">
        <v>22</v>
      </c>
      <c r="B38" s="368" t="n"/>
      <c r="C38" s="218" t="inlineStr">
        <is>
          <t>20.5.04.02-0021</t>
        </is>
      </c>
      <c r="D38" s="219" t="inlineStr">
        <is>
          <t>Блок зажимов наборный для соединения жил проводов сечением: 10 мм2, количество пар винтовых зажимов 10, на ток 63 А, марка БЗН27-10М63-Д/Д-10</t>
        </is>
      </c>
      <c r="E38" s="398" t="inlineStr">
        <is>
          <t>100 шт</t>
        </is>
      </c>
      <c r="F38" s="398" t="n">
        <v>0.02</v>
      </c>
      <c r="G38" s="221" t="n">
        <v>2145</v>
      </c>
      <c r="H38" s="221">
        <f>ROUND(F38*G38,2)</f>
        <v/>
      </c>
      <c r="I38" s="237" t="n"/>
      <c r="J38" s="226" t="n"/>
    </row>
    <row r="39" ht="25.5" customHeight="1" s="303">
      <c r="A39" s="227" t="n">
        <v>23</v>
      </c>
      <c r="B39" s="368" t="n"/>
      <c r="C39" s="218" t="inlineStr">
        <is>
          <t>21.2.03.05-0051</t>
        </is>
      </c>
      <c r="D39" s="219" t="inlineStr">
        <is>
          <t>Провод силовой установочный с медными жилами ПВ1 6-450</t>
        </is>
      </c>
      <c r="E39" s="398" t="inlineStr">
        <is>
          <t>1000 м</t>
        </is>
      </c>
      <c r="F39" s="398" t="n">
        <v>0.008</v>
      </c>
      <c r="G39" s="221" t="n">
        <v>4645.43</v>
      </c>
      <c r="H39" s="221">
        <f>ROUND(F39*G39,2)</f>
        <v/>
      </c>
      <c r="I39" s="237" t="n"/>
      <c r="J39" s="226" t="n"/>
    </row>
    <row r="40">
      <c r="A40" s="227" t="n">
        <v>24</v>
      </c>
      <c r="B40" s="368" t="n"/>
      <c r="C40" s="218" t="inlineStr">
        <is>
          <t>20.1.02.23-0082</t>
        </is>
      </c>
      <c r="D40" s="219" t="inlineStr">
        <is>
          <t>Перемычки гибкие, тип ПГС-50</t>
        </is>
      </c>
      <c r="E40" s="398" t="inlineStr">
        <is>
          <t>10 шт</t>
        </is>
      </c>
      <c r="F40" s="398" t="n">
        <v>0.2</v>
      </c>
      <c r="G40" s="221" t="n">
        <v>39</v>
      </c>
      <c r="H40" s="221">
        <f>ROUND(F40*G40,2)</f>
        <v/>
      </c>
      <c r="I40" s="237" t="n"/>
      <c r="J40" s="226" t="n"/>
    </row>
    <row r="41">
      <c r="A41" s="227" t="n">
        <v>25</v>
      </c>
      <c r="B41" s="368" t="n"/>
      <c r="C41" s="218" t="inlineStr">
        <is>
          <t>20.5.04.03-0011</t>
        </is>
      </c>
      <c r="D41" s="219" t="inlineStr">
        <is>
          <t>Зажимы наборные</t>
        </is>
      </c>
      <c r="E41" s="398" t="inlineStr">
        <is>
          <t>шт</t>
        </is>
      </c>
      <c r="F41" s="398" t="n">
        <v>2.04</v>
      </c>
      <c r="G41" s="221" t="n">
        <v>3.5</v>
      </c>
      <c r="H41" s="221">
        <f>ROUND(F41*G41,2)</f>
        <v/>
      </c>
      <c r="I41" s="237" t="n"/>
      <c r="J41" s="226" t="n"/>
    </row>
    <row r="42">
      <c r="A42" s="227" t="n">
        <v>26</v>
      </c>
      <c r="B42" s="368" t="n"/>
      <c r="C42" s="218" t="inlineStr">
        <is>
          <t>01.7.15.03-0042</t>
        </is>
      </c>
      <c r="D42" s="219" t="inlineStr">
        <is>
          <t>Болты с гайками и шайбами строительные</t>
        </is>
      </c>
      <c r="E42" s="398" t="inlineStr">
        <is>
          <t>кг</t>
        </is>
      </c>
      <c r="F42" s="398" t="n">
        <v>0.7675</v>
      </c>
      <c r="G42" s="221" t="n">
        <v>9.039999999999999</v>
      </c>
      <c r="H42" s="221">
        <f>ROUND(F42*G42,2)</f>
        <v/>
      </c>
      <c r="I42" s="237" t="n"/>
      <c r="J42" s="226" t="n"/>
      <c r="K42" s="226" t="n"/>
    </row>
    <row r="43">
      <c r="A43" s="227" t="n">
        <v>27</v>
      </c>
      <c r="B43" s="368" t="n"/>
      <c r="C43" s="218" t="inlineStr">
        <is>
          <t>01.7.02.07-0011</t>
        </is>
      </c>
      <c r="D43" s="219" t="inlineStr">
        <is>
          <t>Прессшпан листовой, марка А</t>
        </is>
      </c>
      <c r="E43" s="398" t="inlineStr">
        <is>
          <t>кг</t>
        </is>
      </c>
      <c r="F43" s="398" t="n">
        <v>0.09950000000000001</v>
      </c>
      <c r="G43" s="221" t="n">
        <v>47.57</v>
      </c>
      <c r="H43" s="221">
        <f>ROUND(F43*G43,2)</f>
        <v/>
      </c>
      <c r="I43" s="237" t="n"/>
      <c r="J43" s="226" t="n"/>
    </row>
    <row r="44">
      <c r="A44" s="227" t="n">
        <v>28</v>
      </c>
      <c r="B44" s="368" t="n"/>
      <c r="C44" s="218" t="inlineStr">
        <is>
          <t>01.7.11.07-0034</t>
        </is>
      </c>
      <c r="D44" s="219" t="inlineStr">
        <is>
          <t>Электроды сварочные Э42А, диаметр 4 мм</t>
        </is>
      </c>
      <c r="E44" s="398" t="inlineStr">
        <is>
          <t>кг</t>
        </is>
      </c>
      <c r="F44" s="398" t="n">
        <v>0.42284</v>
      </c>
      <c r="G44" s="221" t="n">
        <v>10.57</v>
      </c>
      <c r="H44" s="221">
        <f>ROUND(F44*G44,2)</f>
        <v/>
      </c>
      <c r="I44" s="237" t="n"/>
      <c r="J44" s="226" t="n"/>
    </row>
    <row r="45">
      <c r="A45" s="227" t="n">
        <v>29</v>
      </c>
      <c r="B45" s="368" t="n"/>
      <c r="C45" s="218" t="inlineStr">
        <is>
          <t>14.4.02.09-0001</t>
        </is>
      </c>
      <c r="D45" s="219" t="inlineStr">
        <is>
          <t>Краска</t>
        </is>
      </c>
      <c r="E45" s="398" t="inlineStr">
        <is>
          <t>кг</t>
        </is>
      </c>
      <c r="F45" s="398" t="n">
        <v>0.119</v>
      </c>
      <c r="G45" s="221" t="n">
        <v>28.6</v>
      </c>
      <c r="H45" s="221">
        <f>ROUND(F45*G45,2)</f>
        <v/>
      </c>
      <c r="I45" s="237" t="n"/>
      <c r="J45" s="226" t="n"/>
    </row>
    <row r="46">
      <c r="A46" s="227" t="n">
        <v>30</v>
      </c>
      <c r="B46" s="368" t="n"/>
      <c r="C46" s="218" t="inlineStr">
        <is>
          <t>01.7.15.07-0014</t>
        </is>
      </c>
      <c r="D46" s="219" t="inlineStr">
        <is>
          <t>Дюбели распорные полипропиленовые</t>
        </is>
      </c>
      <c r="E46" s="398" t="inlineStr">
        <is>
          <t>100 шт</t>
        </is>
      </c>
      <c r="F46" s="398" t="n">
        <v>0.0298</v>
      </c>
      <c r="G46" s="221" t="n">
        <v>86</v>
      </c>
      <c r="H46" s="221">
        <f>ROUND(F46*G46,2)</f>
        <v/>
      </c>
      <c r="I46" s="237" t="n"/>
      <c r="J46" s="226" t="n"/>
    </row>
    <row r="47" ht="25.5" customHeight="1" s="303">
      <c r="A47" s="227" t="n">
        <v>31</v>
      </c>
      <c r="B47" s="368" t="n"/>
      <c r="C47" s="218" t="inlineStr">
        <is>
          <t>999-9950</t>
        </is>
      </c>
      <c r="D47" s="219" t="inlineStr">
        <is>
          <t>Вспомогательные ненормируемые ресурсы (2% от Оплаты труда рабочих)</t>
        </is>
      </c>
      <c r="E47" s="398" t="inlineStr">
        <is>
          <t>руб</t>
        </is>
      </c>
      <c r="F47" s="398" t="n">
        <v>2.26666</v>
      </c>
      <c r="G47" s="221" t="n">
        <v>1</v>
      </c>
      <c r="H47" s="221">
        <f>ROUND(F47*G47,2)</f>
        <v/>
      </c>
      <c r="I47" s="237" t="n"/>
      <c r="J47" s="226" t="n"/>
    </row>
    <row r="48" ht="25.5" customHeight="1" s="303">
      <c r="A48" s="227" t="n">
        <v>32</v>
      </c>
      <c r="B48" s="368" t="n"/>
      <c r="C48" s="218" t="inlineStr">
        <is>
          <t>01.7.06.05-0041</t>
        </is>
      </c>
      <c r="D48" s="219" t="inlineStr">
        <is>
          <t>Лента изоляционная прорезиненная односторонняя, ширина 20 мм, толщина 0,25-0,35 мм</t>
        </is>
      </c>
      <c r="E48" s="398" t="inlineStr">
        <is>
          <t>кг</t>
        </is>
      </c>
      <c r="F48" s="398" t="n">
        <v>0.07199999999999999</v>
      </c>
      <c r="G48" s="221" t="n">
        <v>30.4</v>
      </c>
      <c r="H48" s="221">
        <f>ROUND(F48*G48,2)</f>
        <v/>
      </c>
      <c r="I48" s="237" t="n"/>
      <c r="J48" s="226" t="n"/>
    </row>
    <row r="49">
      <c r="A49" s="227" t="n">
        <v>33</v>
      </c>
      <c r="B49" s="368" t="n"/>
      <c r="C49" s="218" t="inlineStr">
        <is>
          <t>20.1.02.14-0001</t>
        </is>
      </c>
      <c r="D49" s="219" t="inlineStr">
        <is>
          <t>Серьга</t>
        </is>
      </c>
      <c r="E49" s="398" t="inlineStr">
        <is>
          <t>шт</t>
        </is>
      </c>
      <c r="F49" s="398" t="n">
        <v>0.18</v>
      </c>
      <c r="G49" s="221" t="n">
        <v>10.54</v>
      </c>
      <c r="H49" s="221">
        <f>ROUND(F49*G49,2)</f>
        <v/>
      </c>
      <c r="I49" s="237" t="n"/>
      <c r="J49" s="226" t="n"/>
    </row>
    <row r="50">
      <c r="A50" s="227" t="n">
        <v>34</v>
      </c>
      <c r="B50" s="368" t="n"/>
      <c r="C50" s="218" t="inlineStr">
        <is>
          <t>25.2.01.01-0017</t>
        </is>
      </c>
      <c r="D50" s="219" t="inlineStr">
        <is>
          <t>Бирки маркировочные пластмассовые</t>
        </is>
      </c>
      <c r="E50" s="398" t="inlineStr">
        <is>
          <t>100 шт</t>
        </is>
      </c>
      <c r="F50" s="398" t="n">
        <v>0.06</v>
      </c>
      <c r="G50" s="221" t="n">
        <v>30.74</v>
      </c>
      <c r="H50" s="221">
        <f>ROUND(F50*G50,2)</f>
        <v/>
      </c>
      <c r="I50" s="237" t="n"/>
      <c r="J50" s="226" t="n"/>
    </row>
    <row r="51">
      <c r="A51" s="227" t="n">
        <v>35</v>
      </c>
      <c r="B51" s="368" t="n"/>
      <c r="C51" s="218" t="inlineStr">
        <is>
          <t>20.2.08.01-0004</t>
        </is>
      </c>
      <c r="D51" s="219" t="inlineStr">
        <is>
          <t>DIN-рейка оцинкованная 600 мм</t>
        </is>
      </c>
      <c r="E51" s="398" t="inlineStr">
        <is>
          <t>100 шт</t>
        </is>
      </c>
      <c r="F51" s="398" t="n">
        <v>0.005</v>
      </c>
      <c r="G51" s="221" t="n">
        <v>325</v>
      </c>
      <c r="H51" s="221">
        <f>ROUND(F51*G51,2)</f>
        <v/>
      </c>
      <c r="I51" s="237" t="n"/>
      <c r="J51" s="226" t="n"/>
    </row>
    <row r="52">
      <c r="A52" s="227" t="n">
        <v>36</v>
      </c>
      <c r="B52" s="368" t="n"/>
      <c r="C52" s="218" t="inlineStr">
        <is>
          <t>01.7.20.04-0003</t>
        </is>
      </c>
      <c r="D52" s="219" t="inlineStr">
        <is>
          <t>Нитки суровые</t>
        </is>
      </c>
      <c r="E52" s="398" t="inlineStr">
        <is>
          <t>кг</t>
        </is>
      </c>
      <c r="F52" s="398" t="n">
        <v>0.01</v>
      </c>
      <c r="G52" s="221" t="n">
        <v>155</v>
      </c>
      <c r="H52" s="221">
        <f>ROUND(F52*G52,2)</f>
        <v/>
      </c>
      <c r="I52" s="237" t="n"/>
      <c r="J52" s="226" t="n"/>
    </row>
    <row r="53">
      <c r="A53" s="227" t="n">
        <v>37</v>
      </c>
      <c r="B53" s="368" t="n"/>
      <c r="C53" s="218" t="inlineStr">
        <is>
          <t>14.4.03.17-0011</t>
        </is>
      </c>
      <c r="D53" s="219" t="inlineStr">
        <is>
          <t>Лак электроизоляционный 318</t>
        </is>
      </c>
      <c r="E53" s="398" t="inlineStr">
        <is>
          <t>кг</t>
        </is>
      </c>
      <c r="F53" s="398" t="n">
        <v>0.038</v>
      </c>
      <c r="G53" s="221" t="n">
        <v>35.63</v>
      </c>
      <c r="H53" s="221">
        <f>ROUND(F53*G53,2)</f>
        <v/>
      </c>
      <c r="I53" s="237" t="n"/>
      <c r="J53" s="226" t="n"/>
    </row>
    <row r="54">
      <c r="A54" s="227" t="n">
        <v>38</v>
      </c>
      <c r="B54" s="368" t="n"/>
      <c r="C54" s="218" t="inlineStr">
        <is>
          <t>01.7.15.04-0011</t>
        </is>
      </c>
      <c r="D54" s="219" t="inlineStr">
        <is>
          <t>Винты с полукруглой головкой, длина 50 мм</t>
        </is>
      </c>
      <c r="E54" s="398" t="inlineStr">
        <is>
          <t>т</t>
        </is>
      </c>
      <c r="F54" s="398" t="n">
        <v>8.220000000000001e-05</v>
      </c>
      <c r="G54" s="221" t="n">
        <v>12430</v>
      </c>
      <c r="H54" s="221">
        <f>ROUND(F54*G54,2)</f>
        <v/>
      </c>
      <c r="I54" s="237" t="n"/>
      <c r="J54" s="226" t="n"/>
    </row>
    <row r="55">
      <c r="A55" s="227" t="n">
        <v>39</v>
      </c>
      <c r="B55" s="368" t="n"/>
      <c r="C55" s="218" t="inlineStr">
        <is>
          <t>01.3.01.02-0002</t>
        </is>
      </c>
      <c r="D55" s="219" t="inlineStr">
        <is>
          <t>Вазелин технический</t>
        </is>
      </c>
      <c r="E55" s="398" t="inlineStr">
        <is>
          <t>кг</t>
        </is>
      </c>
      <c r="F55" s="398" t="n">
        <v>0.018</v>
      </c>
      <c r="G55" s="221" t="n">
        <v>44.97</v>
      </c>
      <c r="H55" s="221">
        <f>ROUND(F55*G55,2)</f>
        <v/>
      </c>
      <c r="I55" s="237" t="n"/>
      <c r="J55" s="226" t="n"/>
    </row>
    <row r="56" ht="25.5" customHeight="1" s="303">
      <c r="A56" s="227" t="n">
        <v>40</v>
      </c>
      <c r="B56" s="368" t="n"/>
      <c r="C56" s="218" t="inlineStr">
        <is>
          <t>10.3.02.03-0012</t>
        </is>
      </c>
      <c r="D56" s="219" t="inlineStr">
        <is>
          <t>Припои оловянно-свинцовые бессурьмянистые, марка ПОС40</t>
        </is>
      </c>
      <c r="E56" s="398" t="inlineStr">
        <is>
          <t>т</t>
        </is>
      </c>
      <c r="F56" s="398" t="n">
        <v>1e-05</v>
      </c>
      <c r="G56" s="221" t="n">
        <v>65750</v>
      </c>
      <c r="H56" s="221">
        <f>ROUND(F56*G56,2)</f>
        <v/>
      </c>
      <c r="I56" s="237" t="n"/>
      <c r="J56" s="226" t="n"/>
    </row>
    <row r="57">
      <c r="A57" s="227" t="n">
        <v>41</v>
      </c>
      <c r="B57" s="368" t="n"/>
      <c r="C57" s="218" t="inlineStr">
        <is>
          <t>21.1.04.01-1042</t>
        </is>
      </c>
      <c r="D57" s="219" t="inlineStr">
        <is>
          <t>Кабель витая пара U/UTP 1х2х0,52, категория 5e</t>
        </is>
      </c>
      <c r="E57" s="398" t="inlineStr">
        <is>
          <t>1000 м</t>
        </is>
      </c>
      <c r="F57" s="398" t="n">
        <v>0.001</v>
      </c>
      <c r="G57" s="221" t="n">
        <v>654.95</v>
      </c>
      <c r="H57" s="221">
        <f>ROUND(F57*G57,2)</f>
        <v/>
      </c>
      <c r="I57" s="237" t="n"/>
      <c r="J57" s="226" t="n"/>
    </row>
    <row r="58">
      <c r="A58" s="227" t="n">
        <v>42</v>
      </c>
      <c r="B58" s="368" t="n"/>
      <c r="C58" s="218" t="inlineStr">
        <is>
          <t>01.7.20.04-0005</t>
        </is>
      </c>
      <c r="D58" s="219" t="inlineStr">
        <is>
          <t>Нитки швейные</t>
        </is>
      </c>
      <c r="E58" s="398" t="inlineStr">
        <is>
          <t>кг</t>
        </is>
      </c>
      <c r="F58" s="398" t="n">
        <v>0.004</v>
      </c>
      <c r="G58" s="221" t="n">
        <v>133.05</v>
      </c>
      <c r="H58" s="221">
        <f>ROUND(F58*G58,2)</f>
        <v/>
      </c>
      <c r="I58" s="237" t="n"/>
      <c r="J58" s="226" t="n"/>
    </row>
    <row r="59" ht="38.25" customHeight="1" s="303">
      <c r="A59" s="227" t="n">
        <v>43</v>
      </c>
      <c r="B59" s="368" t="n"/>
      <c r="C59" s="218" t="inlineStr">
        <is>
          <t>01.7.06.05-0042</t>
        </is>
      </c>
      <c r="D59" s="219" t="inlineStr">
        <is>
          <t>Лента липкая изоляционная на поликасиновом компаунде, ширина 20-30 мм, толщина от 0,14 до 0,19 мм</t>
        </is>
      </c>
      <c r="E59" s="398" t="inlineStr">
        <is>
          <t>кг</t>
        </is>
      </c>
      <c r="F59" s="398" t="n">
        <v>0.005</v>
      </c>
      <c r="G59" s="221" t="n">
        <v>91.29000000000001</v>
      </c>
      <c r="H59" s="221">
        <f>ROUND(F59*G59,2)</f>
        <v/>
      </c>
      <c r="I59" s="237" t="n"/>
      <c r="J59" s="226" t="n"/>
    </row>
    <row r="60" ht="25.5" customHeight="1" s="303">
      <c r="A60" s="227" t="n">
        <v>44</v>
      </c>
      <c r="B60" s="368" t="n"/>
      <c r="C60" s="218" t="inlineStr">
        <is>
          <t>08.3.07.01-0076</t>
        </is>
      </c>
      <c r="D60" s="219" t="inlineStr">
        <is>
          <t>Прокат полосовой, горячекатаный, марка стали Ст3сп, ширина 50-200 мм, толщина 4-5 мм</t>
        </is>
      </c>
      <c r="E60" s="398" t="inlineStr">
        <is>
          <t>т</t>
        </is>
      </c>
      <c r="F60" s="398" t="n">
        <v>6e-05</v>
      </c>
      <c r="G60" s="221" t="n">
        <v>5000</v>
      </c>
      <c r="H60" s="221">
        <f>ROUND(F60*G60,2)</f>
        <v/>
      </c>
      <c r="I60" s="237" t="n"/>
      <c r="J60" s="226" t="n"/>
    </row>
    <row r="61">
      <c r="A61" s="227" t="n">
        <v>45</v>
      </c>
      <c r="B61" s="368" t="n"/>
      <c r="C61" s="218" t="inlineStr">
        <is>
          <t>20.2.09.13-0011</t>
        </is>
      </c>
      <c r="D61" s="219" t="inlineStr">
        <is>
          <t>Муфты</t>
        </is>
      </c>
      <c r="E61" s="398" t="inlineStr">
        <is>
          <t>шт</t>
        </is>
      </c>
      <c r="F61" s="398" t="n">
        <v>0.036</v>
      </c>
      <c r="G61" s="221" t="n">
        <v>5</v>
      </c>
      <c r="H61" s="221">
        <f>ROUND(F61*G61,2)</f>
        <v/>
      </c>
      <c r="I61" s="237" t="n"/>
      <c r="J61" s="226" t="n"/>
    </row>
    <row r="62">
      <c r="A62" s="227" t="n">
        <v>46</v>
      </c>
      <c r="B62" s="368" t="n"/>
      <c r="C62" s="218" t="inlineStr">
        <is>
          <t>01.7.02.09-0002</t>
        </is>
      </c>
      <c r="D62" s="219" t="inlineStr">
        <is>
          <t>Шпагат бумажный</t>
        </is>
      </c>
      <c r="E62" s="398" t="inlineStr">
        <is>
          <t>кг</t>
        </is>
      </c>
      <c r="F62" s="398" t="n">
        <v>0.008</v>
      </c>
      <c r="G62" s="221" t="n">
        <v>11.5</v>
      </c>
      <c r="H62" s="221">
        <f>ROUND(F62*G62,2)</f>
        <v/>
      </c>
      <c r="I62" s="237" t="n"/>
      <c r="J62" s="226" t="n"/>
    </row>
    <row r="63">
      <c r="A63" s="227" t="n">
        <v>47</v>
      </c>
      <c r="B63" s="368" t="n"/>
      <c r="C63" s="218" t="inlineStr">
        <is>
          <t>01.7.03.04-0001</t>
        </is>
      </c>
      <c r="D63" s="219" t="inlineStr">
        <is>
          <t>Электроэнергия</t>
        </is>
      </c>
      <c r="E63" s="398" t="inlineStr">
        <is>
          <t>кВт-ч</t>
        </is>
      </c>
      <c r="F63" s="398" t="n">
        <v>0.06</v>
      </c>
      <c r="G63" s="221" t="n">
        <v>0.4</v>
      </c>
      <c r="H63" s="221">
        <f>ROUND(F63*G63,2)</f>
        <v/>
      </c>
      <c r="I63" s="237" t="n"/>
      <c r="J63" s="226" t="n"/>
    </row>
    <row r="64">
      <c r="A64" s="227" t="n">
        <v>48</v>
      </c>
      <c r="B64" s="368" t="n"/>
      <c r="C64" s="218" t="inlineStr">
        <is>
          <t>999-0005</t>
        </is>
      </c>
      <c r="D64" s="219" t="inlineStr">
        <is>
          <t>Масса</t>
        </is>
      </c>
      <c r="E64" s="398" t="inlineStr">
        <is>
          <t>т</t>
        </is>
      </c>
      <c r="F64" s="398" t="n">
        <v>0.001</v>
      </c>
      <c r="G64" s="221" t="n"/>
      <c r="H64" s="221">
        <f>ROUND(F64*G64,2)</f>
        <v/>
      </c>
      <c r="I64" s="237" t="n"/>
      <c r="J64" s="226" t="n"/>
    </row>
    <row r="67">
      <c r="B67" s="305" t="inlineStr">
        <is>
          <t>Составил ______________________     Д.Ю. Нефедова</t>
        </is>
      </c>
    </row>
    <row r="68">
      <c r="B68" s="164" t="inlineStr">
        <is>
          <t xml:space="preserve">                         (подпись, инициалы, фамилия)</t>
        </is>
      </c>
    </row>
    <row r="70">
      <c r="B70" s="305" t="inlineStr">
        <is>
          <t>Проверил ______________________        А.В. Костянецкая</t>
        </is>
      </c>
    </row>
    <row r="71">
      <c r="B71" s="16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A35:E35"/>
    <mergeCell ref="D9:D10"/>
    <mergeCell ref="F9:F10"/>
    <mergeCell ref="E9:E10"/>
    <mergeCell ref="A9:A10"/>
    <mergeCell ref="A2:H2"/>
    <mergeCell ref="A25:E25"/>
    <mergeCell ref="A23:E23"/>
    <mergeCell ref="C4:H4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93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51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72" t="inlineStr">
        <is>
          <t>Наименование разрабатываемого показателя УНЦ — Учет 0,4кВ в МКД. Установка 3-ф ПУ в существующем шкафу (УЭРМ), с организацией связи по RS-485</t>
        </is>
      </c>
    </row>
    <row r="8">
      <c r="B8" s="373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77" t="inlineStr">
        <is>
          <t>Наименование</t>
        </is>
      </c>
      <c r="C10" s="377" t="inlineStr">
        <is>
          <t>Сметная стоимость в ценах на 01.01.2023
 (руб.)</t>
        </is>
      </c>
      <c r="D10" s="377" t="inlineStr">
        <is>
          <t>Удельный вес, 
(в СМР)</t>
        </is>
      </c>
      <c r="E10" s="377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ОБ'!J27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ОБ'!J30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ОБ'!J50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ОБ'!J73</f>
        <v/>
      </c>
      <c r="D17" s="233">
        <f>C17/$C$24</f>
        <v/>
      </c>
      <c r="E17" s="233">
        <f>C17/$C$40</f>
        <v/>
      </c>
      <c r="G17" s="454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ОБ'!D77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ОБ'!D76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ОБ'!J39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ОБ'!J40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- 2,5%</t>
        </is>
      </c>
      <c r="C29" s="158">
        <f>ROUND(C24*2.5%,2)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- 1,9%</t>
        </is>
      </c>
      <c r="C30" s="158">
        <f>ROUND((C24+C29)*1.9%,2)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ОБ'!E80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73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6"/>
  <sheetViews>
    <sheetView view="pageBreakPreview" topLeftCell="A40" workbookViewId="0">
      <selection activeCell="B63" sqref="B63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74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51" t="inlineStr">
        <is>
          <t>Расчет стоимости СМР и оборудования</t>
        </is>
      </c>
    </row>
    <row r="5" ht="12.75" customFormat="1" customHeight="1" s="291">
      <c r="A5" s="351" t="n"/>
      <c r="B5" s="351" t="n"/>
      <c r="C5" s="400" t="n"/>
      <c r="D5" s="351" t="n"/>
      <c r="E5" s="351" t="n"/>
      <c r="F5" s="351" t="n"/>
      <c r="G5" s="351" t="n"/>
      <c r="H5" s="351" t="n"/>
      <c r="I5" s="351" t="n"/>
      <c r="J5" s="351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80" t="inlineStr">
        <is>
          <t>Учет 0,4кВ в МКД. Установка 3-ф ПУ в существующем шкафу (УЭРМ), с организацией связи по RS-485</t>
        </is>
      </c>
    </row>
    <row r="7" ht="12.75" customFormat="1" customHeight="1" s="291">
      <c r="A7" s="354" t="inlineStr">
        <is>
          <t>Единица измерения  — 1 ед.</t>
        </is>
      </c>
      <c r="I7" s="372" t="n"/>
      <c r="J7" s="372" t="n"/>
    </row>
    <row r="8" ht="13.5" customFormat="1" customHeight="1" s="291">
      <c r="A8" s="354" t="n"/>
    </row>
    <row r="9" ht="27" customHeight="1" s="303">
      <c r="A9" s="377" t="inlineStr">
        <is>
          <t>№ пп.</t>
        </is>
      </c>
      <c r="B9" s="377" t="inlineStr">
        <is>
          <t>Код ресурса</t>
        </is>
      </c>
      <c r="C9" s="377" t="inlineStr">
        <is>
          <t>Наименование</t>
        </is>
      </c>
      <c r="D9" s="377" t="inlineStr">
        <is>
          <t>Ед. изм.</t>
        </is>
      </c>
      <c r="E9" s="377" t="inlineStr">
        <is>
          <t>Кол-во единиц по проектным данным</t>
        </is>
      </c>
      <c r="F9" s="377" t="inlineStr">
        <is>
          <t>Сметная стоимость в ценах на 01.01.2000 (руб.)</t>
        </is>
      </c>
      <c r="G9" s="445" t="n"/>
      <c r="H9" s="377" t="inlineStr">
        <is>
          <t>Удельный вес, %</t>
        </is>
      </c>
      <c r="I9" s="377" t="inlineStr">
        <is>
          <t>Сметная стоимость в ценах на 01.01.2023 (руб.)</t>
        </is>
      </c>
      <c r="J9" s="445" t="n"/>
      <c r="K9" s="301" t="n"/>
      <c r="L9" s="301" t="n"/>
      <c r="M9" s="301" t="n"/>
      <c r="N9" s="301" t="n"/>
    </row>
    <row r="10" ht="28.5" customHeight="1" s="303">
      <c r="A10" s="447" t="n"/>
      <c r="B10" s="447" t="n"/>
      <c r="C10" s="447" t="n"/>
      <c r="D10" s="447" t="n"/>
      <c r="E10" s="447" t="n"/>
      <c r="F10" s="377" t="inlineStr">
        <is>
          <t>на ед. изм.</t>
        </is>
      </c>
      <c r="G10" s="377" t="inlineStr">
        <is>
          <t>общая</t>
        </is>
      </c>
      <c r="H10" s="447" t="n"/>
      <c r="I10" s="377" t="inlineStr">
        <is>
          <t>на ед. изм.</t>
        </is>
      </c>
      <c r="J10" s="377" t="inlineStr">
        <is>
          <t>общая</t>
        </is>
      </c>
      <c r="K10" s="301" t="n"/>
      <c r="L10" s="301" t="n"/>
      <c r="M10" s="301" t="n"/>
      <c r="N10" s="301" t="n"/>
    </row>
    <row r="11" s="303">
      <c r="A11" s="377" t="n">
        <v>1</v>
      </c>
      <c r="B11" s="377" t="n">
        <v>2</v>
      </c>
      <c r="C11" s="377" t="n">
        <v>3</v>
      </c>
      <c r="D11" s="377" t="n">
        <v>4</v>
      </c>
      <c r="E11" s="377" t="n">
        <v>5</v>
      </c>
      <c r="F11" s="377" t="n">
        <v>6</v>
      </c>
      <c r="G11" s="377" t="n">
        <v>7</v>
      </c>
      <c r="H11" s="377" t="n">
        <v>8</v>
      </c>
      <c r="I11" s="378" t="n">
        <v>9</v>
      </c>
      <c r="J11" s="378" t="n">
        <v>10</v>
      </c>
      <c r="K11" s="301" t="n"/>
      <c r="L11" s="301" t="n"/>
      <c r="M11" s="301" t="n"/>
      <c r="N11" s="301" t="n"/>
    </row>
    <row r="12">
      <c r="A12" s="377" t="n"/>
      <c r="B12" s="366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87" t="n"/>
      <c r="J12" s="187" t="n"/>
    </row>
    <row r="13" ht="25.5" customHeight="1" s="303">
      <c r="A13" s="377" t="n">
        <v>1</v>
      </c>
      <c r="B13" s="244" t="inlineStr">
        <is>
          <t>1-3-6</t>
        </is>
      </c>
      <c r="C13" s="385" t="inlineStr">
        <is>
          <t>Затраты труда рабочих-строителей среднего разряда (3,6)</t>
        </is>
      </c>
      <c r="D13" s="377" t="inlineStr">
        <is>
          <t>чел.-ч.</t>
        </is>
      </c>
      <c r="E13" s="455">
        <f>G13/F13</f>
        <v/>
      </c>
      <c r="F13" s="254" t="n">
        <v>9.18</v>
      </c>
      <c r="G13" s="254">
        <f>'Прил. 3'!H14+'Прил. 3'!H15+'Прил. 3'!H17+'Прил. 3'!H20+'Прил. 3'!H21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77" t="n">
        <v>2</v>
      </c>
      <c r="B14" s="244" t="inlineStr">
        <is>
          <t>10-2-1</t>
        </is>
      </c>
      <c r="C14" s="385" t="inlineStr">
        <is>
          <t>Ведущий инженер</t>
        </is>
      </c>
      <c r="D14" s="377" t="inlineStr">
        <is>
          <t>чел.-ч</t>
        </is>
      </c>
      <c r="E14" s="455">
        <f>G14/F14</f>
        <v/>
      </c>
      <c r="F14" s="254" t="n">
        <v>16.93</v>
      </c>
      <c r="G14" s="254">
        <f>'Прил. 3'!H19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77" t="n">
        <v>3</v>
      </c>
      <c r="B15" s="244" t="inlineStr">
        <is>
          <t>10-3-1</t>
        </is>
      </c>
      <c r="C15" s="385" t="inlineStr">
        <is>
          <t>Инженер I категории</t>
        </is>
      </c>
      <c r="D15" s="377" t="inlineStr">
        <is>
          <t>чел.-ч</t>
        </is>
      </c>
      <c r="E15" s="455">
        <f>G15/F15</f>
        <v/>
      </c>
      <c r="F15" s="254" t="n">
        <v>15.49</v>
      </c>
      <c r="G15" s="254">
        <f>'Прил. 3'!H16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77" t="n">
        <v>4</v>
      </c>
      <c r="B16" s="244" t="inlineStr">
        <is>
          <t>10-3-2</t>
        </is>
      </c>
      <c r="C16" s="385" t="inlineStr">
        <is>
          <t>Инженер II категории</t>
        </is>
      </c>
      <c r="D16" s="377" t="inlineStr">
        <is>
          <t>чел.-ч</t>
        </is>
      </c>
      <c r="E16" s="455">
        <f>G16/F16</f>
        <v/>
      </c>
      <c r="F16" s="254" t="n">
        <v>14.09</v>
      </c>
      <c r="G16" s="254">
        <f>'Прил. 3'!H13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77" t="n">
        <v>5</v>
      </c>
      <c r="B17" s="244" t="inlineStr">
        <is>
          <t>10-3-3</t>
        </is>
      </c>
      <c r="C17" s="385" t="inlineStr">
        <is>
          <t>Инженер III категории</t>
        </is>
      </c>
      <c r="D17" s="377" t="inlineStr">
        <is>
          <t>чел.-ч</t>
        </is>
      </c>
      <c r="E17" s="455">
        <f>G17/F17</f>
        <v/>
      </c>
      <c r="F17" s="254" t="n">
        <v>12.69</v>
      </c>
      <c r="G17" s="254">
        <f>'Прил. 3'!H18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77" t="n">
        <v>6</v>
      </c>
      <c r="B18" s="244" t="inlineStr">
        <is>
          <t>10-4-1</t>
        </is>
      </c>
      <c r="C18" s="385" t="inlineStr">
        <is>
          <t>Техник I категории</t>
        </is>
      </c>
      <c r="D18" s="377" t="inlineStr">
        <is>
          <t>чел.-ч</t>
        </is>
      </c>
      <c r="E18" s="455">
        <f>G18/F18</f>
        <v/>
      </c>
      <c r="F18" s="254" t="n">
        <v>10.21</v>
      </c>
      <c r="G18" s="254">
        <f>'Прил. 3'!H22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77" t="n"/>
      <c r="B19" s="377" t="n"/>
      <c r="C19" s="366" t="inlineStr">
        <is>
          <t>Итого по разделу "Затраты труда рабочих-строителей"</t>
        </is>
      </c>
      <c r="D19" s="377" t="inlineStr">
        <is>
          <t>чел.-ч.</t>
        </is>
      </c>
      <c r="E19" s="455">
        <f>SUM(E13:E18)</f>
        <v/>
      </c>
      <c r="F19" s="254" t="n"/>
      <c r="G19" s="254">
        <f>SUM(G13:G18)</f>
        <v/>
      </c>
      <c r="H19" s="388">
        <f>SUM(H13:H18)</f>
        <v/>
      </c>
      <c r="I19" s="187" t="n"/>
      <c r="J19" s="254">
        <f>SUM(J13:J18)</f>
        <v/>
      </c>
    </row>
    <row r="20" ht="14.25" customFormat="1" customHeight="1" s="301">
      <c r="A20" s="377" t="n"/>
      <c r="B20" s="385" t="inlineStr">
        <is>
          <t>Затраты труда машинистов</t>
        </is>
      </c>
      <c r="C20" s="444" t="n"/>
      <c r="D20" s="444" t="n"/>
      <c r="E20" s="444" t="n"/>
      <c r="F20" s="444" t="n"/>
      <c r="G20" s="444" t="n"/>
      <c r="H20" s="445" t="n"/>
      <c r="I20" s="187" t="n"/>
      <c r="J20" s="187" t="n"/>
    </row>
    <row r="21" ht="14.25" customFormat="1" customHeight="1" s="301">
      <c r="A21" s="377" t="n">
        <v>7</v>
      </c>
      <c r="B21" s="377" t="n">
        <v>2</v>
      </c>
      <c r="C21" s="385" t="inlineStr">
        <is>
          <t>Затраты труда машинистов</t>
        </is>
      </c>
      <c r="D21" s="377" t="inlineStr">
        <is>
          <t>чел.-ч.</t>
        </is>
      </c>
      <c r="E21" s="455">
        <f>'Прил. 3'!F24</f>
        <v/>
      </c>
      <c r="F21" s="254">
        <f>G21/E21</f>
        <v/>
      </c>
      <c r="G21" s="254">
        <f>'Прил. 3'!H23</f>
        <v/>
      </c>
      <c r="H21" s="388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77" t="n"/>
      <c r="B22" s="366" t="inlineStr">
        <is>
          <t>Машины и механизмы</t>
        </is>
      </c>
      <c r="C22" s="444" t="n"/>
      <c r="D22" s="444" t="n"/>
      <c r="E22" s="444" t="n"/>
      <c r="F22" s="444" t="n"/>
      <c r="G22" s="444" t="n"/>
      <c r="H22" s="445" t="n"/>
      <c r="I22" s="187" t="n"/>
      <c r="J22" s="187" t="n"/>
    </row>
    <row r="23" ht="14.25" customFormat="1" customHeight="1" s="301">
      <c r="A23" s="377" t="n"/>
      <c r="B23" s="385" t="inlineStr">
        <is>
          <t>Основные машины и механизмы</t>
        </is>
      </c>
      <c r="C23" s="444" t="n"/>
      <c r="D23" s="444" t="n"/>
      <c r="E23" s="444" t="n"/>
      <c r="F23" s="444" t="n"/>
      <c r="G23" s="444" t="n"/>
      <c r="H23" s="445" t="n"/>
      <c r="I23" s="187" t="n"/>
      <c r="J23" s="187" t="n"/>
    </row>
    <row r="24" ht="25.5" customFormat="1" customHeight="1" s="301">
      <c r="A24" s="377" t="n">
        <v>8</v>
      </c>
      <c r="B24" s="244" t="inlineStr">
        <is>
          <t>91.17.04-233</t>
        </is>
      </c>
      <c r="C24" s="385" t="inlineStr">
        <is>
          <t>Установки для сварки ручной дуговой (постоянного тока)</t>
        </is>
      </c>
      <c r="D24" s="377" t="inlineStr">
        <is>
          <t>маш.час</t>
        </is>
      </c>
      <c r="E24" s="455" t="n">
        <v>0.67</v>
      </c>
      <c r="F24" s="387" t="n">
        <v>8.1</v>
      </c>
      <c r="G24" s="254">
        <f>ROUND(E24*F24,2)</f>
        <v/>
      </c>
      <c r="H24" s="253">
        <f>G24/$G$31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77" t="n">
        <v>9</v>
      </c>
      <c r="B25" s="244" t="inlineStr">
        <is>
          <t>91.05.05-015</t>
        </is>
      </c>
      <c r="C25" s="385" t="inlineStr">
        <is>
          <t>Краны на автомобильном ходу, грузоподъемность 16 т</t>
        </is>
      </c>
      <c r="D25" s="377" t="inlineStr">
        <is>
          <t>маш.час</t>
        </is>
      </c>
      <c r="E25" s="455" t="n">
        <v>0.04</v>
      </c>
      <c r="F25" s="387" t="n">
        <v>115.4</v>
      </c>
      <c r="G25" s="254">
        <f>ROUND(E25*F25,2)</f>
        <v/>
      </c>
      <c r="H25" s="253">
        <f>G25/$G$31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1">
      <c r="A26" s="377" t="n">
        <v>10</v>
      </c>
      <c r="B26" s="244" t="inlineStr">
        <is>
          <t>91.14.02-001</t>
        </is>
      </c>
      <c r="C26" s="385" t="inlineStr">
        <is>
          <t>Автомобили бортовые, грузоподъемность до 5 т</t>
        </is>
      </c>
      <c r="D26" s="377" t="inlineStr">
        <is>
          <t>маш.час</t>
        </is>
      </c>
      <c r="E26" s="455" t="n">
        <v>0.04</v>
      </c>
      <c r="F26" s="387" t="n">
        <v>65.70999999999999</v>
      </c>
      <c r="G26" s="254">
        <f>ROUND(E26*F26,2)</f>
        <v/>
      </c>
      <c r="H26" s="253">
        <f>G26/$G$31</f>
        <v/>
      </c>
      <c r="I26" s="254">
        <f>ROUND(F26*'Прил. 10'!$D$12,2)</f>
        <v/>
      </c>
      <c r="J26" s="254">
        <f>ROUND(I26*E26,2)</f>
        <v/>
      </c>
    </row>
    <row r="27" ht="14.25" customFormat="1" customHeight="1" s="301">
      <c r="A27" s="377" t="n"/>
      <c r="B27" s="377" t="n"/>
      <c r="C27" s="385" t="inlineStr">
        <is>
          <t>Итого основные машины и механизмы</t>
        </is>
      </c>
      <c r="D27" s="377" t="n"/>
      <c r="E27" s="455" t="n"/>
      <c r="F27" s="254" t="n"/>
      <c r="G27" s="254">
        <f>SUM(G24:G26)</f>
        <v/>
      </c>
      <c r="H27" s="388">
        <f>G27/G31</f>
        <v/>
      </c>
      <c r="I27" s="252" t="n"/>
      <c r="J27" s="254">
        <f>SUM(J24:J26)</f>
        <v/>
      </c>
    </row>
    <row r="28" hidden="1" outlineLevel="1" ht="25.5" customFormat="1" customHeight="1" s="301">
      <c r="A28" s="377" t="n">
        <v>11</v>
      </c>
      <c r="B28" s="244" t="inlineStr">
        <is>
          <t>91.21.16-012</t>
        </is>
      </c>
      <c r="C28" s="385" t="inlineStr">
        <is>
          <t>Прессы гидравлические с электроприводом</t>
        </is>
      </c>
      <c r="D28" s="377" t="inlineStr">
        <is>
          <t>маш.час</t>
        </is>
      </c>
      <c r="E28" s="455" t="n">
        <v>0.35</v>
      </c>
      <c r="F28" s="387" t="n">
        <v>1.11</v>
      </c>
      <c r="G28" s="254">
        <f>ROUND(E28*F28,2)</f>
        <v/>
      </c>
      <c r="H28" s="253">
        <f>G28/$G$31</f>
        <v/>
      </c>
      <c r="I28" s="254">
        <f>ROUND(F28*'Прил. 10'!$D$12,2)</f>
        <v/>
      </c>
      <c r="J28" s="254">
        <f>ROUND(I28*E28,2)</f>
        <v/>
      </c>
    </row>
    <row r="29" hidden="1" outlineLevel="1" ht="25.5" customFormat="1" customHeight="1" s="301">
      <c r="A29" s="377" t="n">
        <v>12</v>
      </c>
      <c r="B29" s="244" t="inlineStr">
        <is>
          <t>91.06.06-042</t>
        </is>
      </c>
      <c r="C29" s="385" t="inlineStr">
        <is>
          <t>Подъемники гидравлические, высота подъема 10 м</t>
        </is>
      </c>
      <c r="D29" s="377" t="inlineStr">
        <is>
          <t>маш.час</t>
        </is>
      </c>
      <c r="E29" s="455" t="n">
        <v>0.01</v>
      </c>
      <c r="F29" s="387" t="n">
        <v>29.6</v>
      </c>
      <c r="G29" s="254">
        <f>ROUND(E29*F29,2)</f>
        <v/>
      </c>
      <c r="H29" s="253">
        <f>G29/$G$31</f>
        <v/>
      </c>
      <c r="I29" s="254">
        <f>ROUND(F29*'Прил. 10'!$D$12,2)</f>
        <v/>
      </c>
      <c r="J29" s="254">
        <f>ROUND(I29*E29,2)</f>
        <v/>
      </c>
    </row>
    <row r="30" collapsed="1" ht="14.25" customFormat="1" customHeight="1" s="301">
      <c r="A30" s="377" t="n"/>
      <c r="B30" s="377" t="n"/>
      <c r="C30" s="385" t="inlineStr">
        <is>
          <t>Итого прочие машины и механизмы</t>
        </is>
      </c>
      <c r="D30" s="377" t="n"/>
      <c r="E30" s="386" t="n"/>
      <c r="F30" s="254" t="n"/>
      <c r="G30" s="252">
        <f>SUM(G28:G29)</f>
        <v/>
      </c>
      <c r="H30" s="253">
        <f>G30/G31</f>
        <v/>
      </c>
      <c r="I30" s="254" t="n"/>
      <c r="J30" s="252">
        <f>SUM(J28:J29)</f>
        <v/>
      </c>
    </row>
    <row r="31" ht="25.5" customFormat="1" customHeight="1" s="301">
      <c r="A31" s="377" t="n"/>
      <c r="B31" s="377" t="n"/>
      <c r="C31" s="366" t="inlineStr">
        <is>
          <t>Итого по разделу «Машины и механизмы»</t>
        </is>
      </c>
      <c r="D31" s="377" t="n"/>
      <c r="E31" s="386" t="n"/>
      <c r="F31" s="254" t="n"/>
      <c r="G31" s="254">
        <f>G27+G30</f>
        <v/>
      </c>
      <c r="H31" s="388">
        <f>H27+H30</f>
        <v/>
      </c>
      <c r="I31" s="185" t="n"/>
      <c r="J31" s="254">
        <f>J27+J30</f>
        <v/>
      </c>
    </row>
    <row r="32" ht="14.25" customFormat="1" customHeight="1" s="301">
      <c r="A32" s="377" t="n"/>
      <c r="B32" s="366" t="inlineStr">
        <is>
          <t>Оборудование</t>
        </is>
      </c>
      <c r="C32" s="444" t="n"/>
      <c r="D32" s="444" t="n"/>
      <c r="E32" s="444" t="n"/>
      <c r="F32" s="444" t="n"/>
      <c r="G32" s="444" t="n"/>
      <c r="H32" s="445" t="n"/>
      <c r="I32" s="187" t="n"/>
      <c r="J32" s="187" t="n"/>
    </row>
    <row r="33">
      <c r="A33" s="377" t="n"/>
      <c r="B33" s="385" t="inlineStr">
        <is>
          <t>Основное оборудование</t>
        </is>
      </c>
      <c r="C33" s="444" t="n"/>
      <c r="D33" s="444" t="n"/>
      <c r="E33" s="444" t="n"/>
      <c r="F33" s="444" t="n"/>
      <c r="G33" s="444" t="n"/>
      <c r="H33" s="445" t="n"/>
      <c r="I33" s="187" t="n"/>
      <c r="J33" s="187" t="n"/>
      <c r="K33" s="301" t="n"/>
      <c r="L33" s="301" t="n"/>
    </row>
    <row r="34" ht="38.25" customFormat="1" customHeight="1" s="301">
      <c r="A34" s="377" t="n">
        <v>13</v>
      </c>
      <c r="B34" s="377" t="inlineStr">
        <is>
          <t>62.3.04.01-0020</t>
        </is>
      </c>
      <c r="C34" s="385" t="inlineStr">
        <is>
          <t>Выключатели автоматические для переменного тока, двухполюсные, номинальный ток 40 А</t>
        </is>
      </c>
      <c r="D34" s="377" t="inlineStr">
        <is>
          <t>10 шт</t>
        </is>
      </c>
      <c r="E34" s="456" t="n">
        <v>0.1</v>
      </c>
      <c r="F34" s="387" t="n">
        <v>263.1</v>
      </c>
      <c r="G34" s="254">
        <f>ROUND(E34*F34,2)</f>
        <v/>
      </c>
      <c r="H34" s="253">
        <f>G34/$G$39</f>
        <v/>
      </c>
      <c r="I34" s="254">
        <f>ROUND(F34*'Прил. 10'!$D$14,2)</f>
        <v/>
      </c>
      <c r="J34" s="254">
        <f>ROUND(I34*E34,2)</f>
        <v/>
      </c>
    </row>
    <row r="35" ht="25.5" customFormat="1" customHeight="1" s="301">
      <c r="A35" s="377" t="n">
        <v>14</v>
      </c>
      <c r="B35" s="377" t="inlineStr">
        <is>
          <t>62.1.01.09-0014</t>
        </is>
      </c>
      <c r="C35" s="385" t="inlineStr">
        <is>
          <t>Выключатели автоматические: «IEK» ВА47-29 2Р 50А, характеристика С</t>
        </is>
      </c>
      <c r="D35" s="377" t="inlineStr">
        <is>
          <t>шт</t>
        </is>
      </c>
      <c r="E35" s="456" t="n">
        <v>1</v>
      </c>
      <c r="F35" s="387" t="n">
        <v>26.23</v>
      </c>
      <c r="G35" s="254">
        <f>ROUND(E35*F35,2)</f>
        <v/>
      </c>
      <c r="H35" s="253">
        <f>G35/$G$39</f>
        <v/>
      </c>
      <c r="I35" s="254">
        <f>ROUND(F35*'Прил. 10'!$D$14,2)</f>
        <v/>
      </c>
      <c r="J35" s="254">
        <f>ROUND(I35*E35,2)</f>
        <v/>
      </c>
    </row>
    <row r="36" ht="25.5" customFormat="1" customHeight="1" s="301">
      <c r="A36" s="377" t="n">
        <v>15</v>
      </c>
      <c r="B36" s="377" t="inlineStr">
        <is>
          <t>БЦ.48_2.19</t>
        </is>
      </c>
      <c r="C36" s="385" t="inlineStr">
        <is>
          <t>Учет 0,4 кВ. Учет в МКД. Трехфазный ПУ в существующем шкафу (УЭРМ).</t>
        </is>
      </c>
      <c r="D36" s="377" t="inlineStr">
        <is>
          <t>компл.</t>
        </is>
      </c>
      <c r="E36" s="456" t="n">
        <v>1</v>
      </c>
      <c r="F36" s="387">
        <f>ROUND(I36/'Прил. 10'!$D$14,2)</f>
        <v/>
      </c>
      <c r="G36" s="254">
        <f>ROUND(E36*F36,2)</f>
        <v/>
      </c>
      <c r="H36" s="253" t="n">
        <v>0</v>
      </c>
      <c r="I36" s="254" t="n">
        <v>19838.57</v>
      </c>
      <c r="J36" s="254">
        <f>ROUND(I36*E36,2)</f>
        <v/>
      </c>
    </row>
    <row r="37">
      <c r="A37" s="377" t="n"/>
      <c r="B37" s="377" t="n"/>
      <c r="C37" s="385" t="inlineStr">
        <is>
          <t>Итого основное оборудование</t>
        </is>
      </c>
      <c r="D37" s="377" t="n"/>
      <c r="E37" s="456" t="n"/>
      <c r="F37" s="387" t="n"/>
      <c r="G37" s="254">
        <f>SUM(G34:G36)</f>
        <v/>
      </c>
      <c r="H37" s="254">
        <f>SUM(H34:H36)</f>
        <v/>
      </c>
      <c r="I37" s="252" t="n"/>
      <c r="J37" s="254">
        <f>SUM(J34:J36)</f>
        <v/>
      </c>
      <c r="K37" s="301" t="n"/>
      <c r="L37" s="301" t="n"/>
    </row>
    <row r="38">
      <c r="A38" s="377" t="n"/>
      <c r="B38" s="377" t="n"/>
      <c r="C38" s="385" t="inlineStr">
        <is>
          <t>Итого прочее оборудование</t>
        </is>
      </c>
      <c r="D38" s="377" t="n"/>
      <c r="E38" s="455" t="n"/>
      <c r="F38" s="387" t="n"/>
      <c r="G38" s="254" t="n">
        <v>0</v>
      </c>
      <c r="H38" s="253" t="n">
        <v>0</v>
      </c>
      <c r="I38" s="252" t="n"/>
      <c r="J38" s="254" t="n">
        <v>0</v>
      </c>
      <c r="K38" s="301" t="n"/>
      <c r="L38" s="301" t="n"/>
    </row>
    <row r="39">
      <c r="A39" s="377" t="n"/>
      <c r="B39" s="377" t="n"/>
      <c r="C39" s="366" t="inlineStr">
        <is>
          <t>Итого по разделу «Оборудование»</t>
        </is>
      </c>
      <c r="D39" s="377" t="n"/>
      <c r="E39" s="386" t="n"/>
      <c r="F39" s="387" t="n"/>
      <c r="G39" s="254">
        <f>G37+G38</f>
        <v/>
      </c>
      <c r="H39" s="253">
        <f>H37+H38</f>
        <v/>
      </c>
      <c r="I39" s="252" t="n"/>
      <c r="J39" s="254">
        <f>J38+J37</f>
        <v/>
      </c>
      <c r="K39" s="301" t="n"/>
      <c r="L39" s="301" t="n"/>
    </row>
    <row r="40" ht="25.5" customHeight="1" s="303">
      <c r="A40" s="377" t="n"/>
      <c r="B40" s="377" t="n"/>
      <c r="C40" s="385" t="inlineStr">
        <is>
          <t>в том числе технологическое оборудование</t>
        </is>
      </c>
      <c r="D40" s="377" t="n"/>
      <c r="E40" s="456" t="n"/>
      <c r="F40" s="387" t="n"/>
      <c r="G40" s="254">
        <f>'Прил.6 Расчет ОБ'!G15</f>
        <v/>
      </c>
      <c r="H40" s="388" t="n"/>
      <c r="I40" s="252" t="n"/>
      <c r="J40" s="254">
        <f>J39</f>
        <v/>
      </c>
      <c r="K40" s="301" t="n"/>
      <c r="L40" s="301" t="n"/>
    </row>
    <row r="41" ht="14.25" customFormat="1" customHeight="1" s="301">
      <c r="A41" s="377" t="n"/>
      <c r="B41" s="366" t="inlineStr">
        <is>
          <t>Материалы</t>
        </is>
      </c>
      <c r="C41" s="444" t="n"/>
      <c r="D41" s="444" t="n"/>
      <c r="E41" s="444" t="n"/>
      <c r="F41" s="444" t="n"/>
      <c r="G41" s="444" t="n"/>
      <c r="H41" s="445" t="n"/>
      <c r="I41" s="187" t="n"/>
      <c r="J41" s="187" t="n"/>
    </row>
    <row r="42" ht="14.25" customFormat="1" customHeight="1" s="301">
      <c r="A42" s="378" t="n"/>
      <c r="B42" s="381" t="inlineStr">
        <is>
          <t>Основные материалы</t>
        </is>
      </c>
      <c r="C42" s="457" t="n"/>
      <c r="D42" s="457" t="n"/>
      <c r="E42" s="457" t="n"/>
      <c r="F42" s="457" t="n"/>
      <c r="G42" s="457" t="n"/>
      <c r="H42" s="458" t="n"/>
      <c r="I42" s="258" t="n"/>
      <c r="J42" s="258" t="n"/>
    </row>
    <row r="43" ht="25.5" customFormat="1" customHeight="1" s="301">
      <c r="A43" s="377" t="n">
        <v>16</v>
      </c>
      <c r="B43" s="377" t="inlineStr">
        <is>
          <t>25.2.01.08-0001</t>
        </is>
      </c>
      <c r="C43" s="385" t="inlineStr">
        <is>
          <t>Клемма заземления 124 (прим. Разветвитель интерфейса RS-485)</t>
        </is>
      </c>
      <c r="D43" s="377" t="inlineStr">
        <is>
          <t>шт</t>
        </is>
      </c>
      <c r="E43" s="456" t="n">
        <v>1</v>
      </c>
      <c r="F43" s="387" t="n">
        <v>72.31999999999999</v>
      </c>
      <c r="G43" s="254">
        <f>ROUND(E43*F43,2)</f>
        <v/>
      </c>
      <c r="H43" s="253">
        <f>G43/$G$74</f>
        <v/>
      </c>
      <c r="I43" s="254">
        <f>ROUND(F43*'Прил. 10'!$D$13,2)</f>
        <v/>
      </c>
      <c r="J43" s="254">
        <f>ROUND(I43*E43,2)</f>
        <v/>
      </c>
    </row>
    <row r="44" ht="25.5" customFormat="1" customHeight="1" s="301">
      <c r="A44" s="377" t="n">
        <v>17</v>
      </c>
      <c r="B44" s="377" t="inlineStr">
        <is>
          <t>07.2.07.04-0007</t>
        </is>
      </c>
      <c r="C44" s="385" t="inlineStr">
        <is>
          <t>Конструкции стальные индивидуальные решетчатые сварные, масса до 0,1 т</t>
        </is>
      </c>
      <c r="D44" s="377" t="inlineStr">
        <is>
          <t>т</t>
        </is>
      </c>
      <c r="E44" s="456" t="n">
        <v>0.004</v>
      </c>
      <c r="F44" s="387" t="n">
        <v>11500</v>
      </c>
      <c r="G44" s="254">
        <f>ROUND(E44*F44,2)</f>
        <v/>
      </c>
      <c r="H44" s="253">
        <f>G44/$G$74</f>
        <v/>
      </c>
      <c r="I44" s="254">
        <f>ROUND(F44*'Прил. 10'!$D$13,2)</f>
        <v/>
      </c>
      <c r="J44" s="254">
        <f>ROUND(I44*E44,2)</f>
        <v/>
      </c>
    </row>
    <row r="45" ht="51" customFormat="1" customHeight="1" s="301">
      <c r="A45" s="377" t="n">
        <v>18</v>
      </c>
      <c r="B45" s="377" t="inlineStr">
        <is>
          <t>20.5.04.02-0021</t>
        </is>
      </c>
      <c r="C45" s="385" t="inlineStr">
        <is>
          <t>Блок зажимов наборный для соединения жил проводов сечением: 10 мм2, количество пар винтовых зажимов 10, на ток 63 А, марка БЗН27-10М63-Д/Д-10</t>
        </is>
      </c>
      <c r="D45" s="377" t="inlineStr">
        <is>
          <t>100 шт</t>
        </is>
      </c>
      <c r="E45" s="456" t="n">
        <v>0.02</v>
      </c>
      <c r="F45" s="387" t="n">
        <v>2145</v>
      </c>
      <c r="G45" s="254">
        <f>ROUND(E45*F45,2)</f>
        <v/>
      </c>
      <c r="H45" s="253">
        <f>G45/$G$74</f>
        <v/>
      </c>
      <c r="I45" s="254">
        <f>ROUND(F45*'Прил. 10'!$D$13,2)</f>
        <v/>
      </c>
      <c r="J45" s="254">
        <f>ROUND(I45*E45,2)</f>
        <v/>
      </c>
    </row>
    <row r="46" ht="25.5" customFormat="1" customHeight="1" s="301">
      <c r="A46" s="377" t="n">
        <v>19</v>
      </c>
      <c r="B46" s="377" t="inlineStr">
        <is>
          <t>21.2.03.05-0051</t>
        </is>
      </c>
      <c r="C46" s="385" t="inlineStr">
        <is>
          <t>Провод силовой установочный с медными жилами ПВ1 6-450</t>
        </is>
      </c>
      <c r="D46" s="377" t="inlineStr">
        <is>
          <t>1000 м</t>
        </is>
      </c>
      <c r="E46" s="456" t="n">
        <v>0.008</v>
      </c>
      <c r="F46" s="387" t="n">
        <v>4645.43</v>
      </c>
      <c r="G46" s="254">
        <f>ROUND(E46*F46,2)</f>
        <v/>
      </c>
      <c r="H46" s="253">
        <f>G46/$G$74</f>
        <v/>
      </c>
      <c r="I46" s="254">
        <f>ROUND(F46*'Прил. 10'!$D$13,2)</f>
        <v/>
      </c>
      <c r="J46" s="254">
        <f>ROUND(I46*E46,2)</f>
        <v/>
      </c>
    </row>
    <row r="47" ht="14.25" customFormat="1" customHeight="1" s="301">
      <c r="A47" s="377" t="n">
        <v>20</v>
      </c>
      <c r="B47" s="377" t="inlineStr">
        <is>
          <t>20.1.02.23-0082</t>
        </is>
      </c>
      <c r="C47" s="385" t="inlineStr">
        <is>
          <t>Перемычки гибкие, тип ПГС-50</t>
        </is>
      </c>
      <c r="D47" s="377" t="inlineStr">
        <is>
          <t>10 шт</t>
        </is>
      </c>
      <c r="E47" s="456" t="n">
        <v>0.2</v>
      </c>
      <c r="F47" s="387" t="n">
        <v>39</v>
      </c>
      <c r="G47" s="254">
        <f>ROUND(E47*F47,2)</f>
        <v/>
      </c>
      <c r="H47" s="253">
        <f>G47/$G$74</f>
        <v/>
      </c>
      <c r="I47" s="254">
        <f>ROUND(F47*'Прил. 10'!$D$13,2)</f>
        <v/>
      </c>
      <c r="J47" s="254">
        <f>ROUND(I47*E47,2)</f>
        <v/>
      </c>
    </row>
    <row r="48" ht="14.25" customFormat="1" customHeight="1" s="301">
      <c r="A48" s="377" t="n">
        <v>21</v>
      </c>
      <c r="B48" s="377" t="inlineStr">
        <is>
          <t>20.5.04.03-0011</t>
        </is>
      </c>
      <c r="C48" s="385" t="inlineStr">
        <is>
          <t>Зажимы наборные</t>
        </is>
      </c>
      <c r="D48" s="377" t="inlineStr">
        <is>
          <t>шт</t>
        </is>
      </c>
      <c r="E48" s="456" t="n">
        <v>2.04</v>
      </c>
      <c r="F48" s="387" t="n">
        <v>3.5</v>
      </c>
      <c r="G48" s="254">
        <f>ROUND(E48*F48,2)</f>
        <v/>
      </c>
      <c r="H48" s="253">
        <f>G48/$G$74</f>
        <v/>
      </c>
      <c r="I48" s="254">
        <f>ROUND(F48*'Прил. 10'!$D$13,2)</f>
        <v/>
      </c>
      <c r="J48" s="254">
        <f>ROUND(I48*E48,2)</f>
        <v/>
      </c>
    </row>
    <row r="49" ht="14.25" customFormat="1" customHeight="1" s="301">
      <c r="A49" s="377" t="n">
        <v>22</v>
      </c>
      <c r="B49" s="377" t="inlineStr">
        <is>
          <t>01.7.15.03-0042</t>
        </is>
      </c>
      <c r="C49" s="385" t="inlineStr">
        <is>
          <t>Болты с гайками и шайбами строительные</t>
        </is>
      </c>
      <c r="D49" s="377" t="inlineStr">
        <is>
          <t>кг</t>
        </is>
      </c>
      <c r="E49" s="456" t="n">
        <v>0.7675</v>
      </c>
      <c r="F49" s="387" t="n">
        <v>9.039999999999999</v>
      </c>
      <c r="G49" s="254">
        <f>ROUND(E49*F49,2)</f>
        <v/>
      </c>
      <c r="H49" s="253">
        <f>G49/$G$74</f>
        <v/>
      </c>
      <c r="I49" s="254">
        <f>ROUND(F49*'Прил. 10'!$D$13,2)</f>
        <v/>
      </c>
      <c r="J49" s="254">
        <f>ROUND(I49*E49,2)</f>
        <v/>
      </c>
    </row>
    <row r="50" ht="14.25" customFormat="1" customHeight="1" s="301">
      <c r="A50" s="379" t="n"/>
      <c r="B50" s="260" t="n"/>
      <c r="C50" s="261" t="inlineStr">
        <is>
          <t>Итого основные материалы</t>
        </is>
      </c>
      <c r="D50" s="379" t="n"/>
      <c r="E50" s="459" t="n"/>
      <c r="F50" s="265" t="n"/>
      <c r="G50" s="265">
        <f>SUM(G43:G49)</f>
        <v/>
      </c>
      <c r="H50" s="253">
        <f>G50/$G$74</f>
        <v/>
      </c>
      <c r="I50" s="254" t="n"/>
      <c r="J50" s="265">
        <f>SUM(J43:J49)</f>
        <v/>
      </c>
    </row>
    <row r="51" hidden="1" outlineLevel="1" ht="14.25" customFormat="1" customHeight="1" s="301">
      <c r="A51" s="377" t="n">
        <v>23</v>
      </c>
      <c r="B51" s="377" t="inlineStr">
        <is>
          <t>01.7.02.07-0011</t>
        </is>
      </c>
      <c r="C51" s="385" t="inlineStr">
        <is>
          <t>Прессшпан листовой, марка А</t>
        </is>
      </c>
      <c r="D51" s="377" t="inlineStr">
        <is>
          <t>кг</t>
        </is>
      </c>
      <c r="E51" s="456" t="n">
        <v>0.09950000000000001</v>
      </c>
      <c r="F51" s="387" t="n">
        <v>47.57</v>
      </c>
      <c r="G51" s="254">
        <f>ROUND(E51*F51,2)</f>
        <v/>
      </c>
      <c r="H51" s="253">
        <f>G51/$G$74</f>
        <v/>
      </c>
      <c r="I51" s="254">
        <f>ROUND(F51*'Прил. 10'!$D$13,2)</f>
        <v/>
      </c>
      <c r="J51" s="254">
        <f>ROUND(I51*E51,2)</f>
        <v/>
      </c>
    </row>
    <row r="52" hidden="1" outlineLevel="1" ht="25.5" customFormat="1" customHeight="1" s="301">
      <c r="A52" s="377" t="n">
        <v>24</v>
      </c>
      <c r="B52" s="377" t="inlineStr">
        <is>
          <t>01.7.11.07-0034</t>
        </is>
      </c>
      <c r="C52" s="385" t="inlineStr">
        <is>
          <t>Электроды сварочные Э42А, диаметр 4 мм</t>
        </is>
      </c>
      <c r="D52" s="377" t="inlineStr">
        <is>
          <t>кг</t>
        </is>
      </c>
      <c r="E52" s="456" t="n">
        <v>0.42284</v>
      </c>
      <c r="F52" s="387" t="n">
        <v>10.57</v>
      </c>
      <c r="G52" s="254">
        <f>ROUND(E52*F52,2)</f>
        <v/>
      </c>
      <c r="H52" s="253">
        <f>G52/$G$74</f>
        <v/>
      </c>
      <c r="I52" s="254">
        <f>ROUND(F52*'Прил. 10'!$D$13,2)</f>
        <v/>
      </c>
      <c r="J52" s="254">
        <f>ROUND(I52*E52,2)</f>
        <v/>
      </c>
    </row>
    <row r="53" hidden="1" outlineLevel="1" ht="14.25" customFormat="1" customHeight="1" s="301">
      <c r="A53" s="377" t="n">
        <v>25</v>
      </c>
      <c r="B53" s="377" t="inlineStr">
        <is>
          <t>14.4.02.09-0001</t>
        </is>
      </c>
      <c r="C53" s="385" t="inlineStr">
        <is>
          <t>Краска</t>
        </is>
      </c>
      <c r="D53" s="377" t="inlineStr">
        <is>
          <t>кг</t>
        </is>
      </c>
      <c r="E53" s="456" t="n">
        <v>0.119</v>
      </c>
      <c r="F53" s="387" t="n">
        <v>28.6</v>
      </c>
      <c r="G53" s="254">
        <f>ROUND(E53*F53,2)</f>
        <v/>
      </c>
      <c r="H53" s="253">
        <f>G53/$G$74</f>
        <v/>
      </c>
      <c r="I53" s="254">
        <f>ROUND(F53*'Прил. 10'!$D$13,2)</f>
        <v/>
      </c>
      <c r="J53" s="254">
        <f>ROUND(I53*E53,2)</f>
        <v/>
      </c>
    </row>
    <row r="54" hidden="1" outlineLevel="1" ht="14.25" customFormat="1" customHeight="1" s="301">
      <c r="A54" s="377" t="n">
        <v>26</v>
      </c>
      <c r="B54" s="377" t="inlineStr">
        <is>
          <t>01.7.15.07-0014</t>
        </is>
      </c>
      <c r="C54" s="385" t="inlineStr">
        <is>
          <t>Дюбели распорные полипропиленовые</t>
        </is>
      </c>
      <c r="D54" s="377" t="inlineStr">
        <is>
          <t>100 шт</t>
        </is>
      </c>
      <c r="E54" s="456" t="n">
        <v>0.0298</v>
      </c>
      <c r="F54" s="387" t="n">
        <v>86</v>
      </c>
      <c r="G54" s="254">
        <f>ROUND(E54*F54,2)</f>
        <v/>
      </c>
      <c r="H54" s="253">
        <f>G54/$G$74</f>
        <v/>
      </c>
      <c r="I54" s="254">
        <f>ROUND(F54*'Прил. 10'!$D$13,2)</f>
        <v/>
      </c>
      <c r="J54" s="254">
        <f>ROUND(I54*E54,2)</f>
        <v/>
      </c>
    </row>
    <row r="55" hidden="1" outlineLevel="1" ht="25.5" customFormat="1" customHeight="1" s="301">
      <c r="A55" s="377" t="n">
        <v>27</v>
      </c>
      <c r="B55" s="377" t="inlineStr">
        <is>
          <t>999-9950</t>
        </is>
      </c>
      <c r="C55" s="385" t="inlineStr">
        <is>
          <t>Вспомогательные ненормируемые ресурсы (2% от Оплаты труда рабочих)</t>
        </is>
      </c>
      <c r="D55" s="377" t="inlineStr">
        <is>
          <t>руб</t>
        </is>
      </c>
      <c r="E55" s="456" t="n">
        <v>2.26666</v>
      </c>
      <c r="F55" s="387" t="n">
        <v>1</v>
      </c>
      <c r="G55" s="254">
        <f>ROUND(E55*F55,2)</f>
        <v/>
      </c>
      <c r="H55" s="253">
        <f>G55/$G$74</f>
        <v/>
      </c>
      <c r="I55" s="254">
        <f>ROUND(F55*'Прил. 10'!$D$13,2)</f>
        <v/>
      </c>
      <c r="J55" s="254">
        <f>ROUND(I55*E55,2)</f>
        <v/>
      </c>
    </row>
    <row r="56" hidden="1" outlineLevel="1" ht="38.25" customFormat="1" customHeight="1" s="301">
      <c r="A56" s="377" t="n">
        <v>28</v>
      </c>
      <c r="B56" s="377" t="inlineStr">
        <is>
          <t>01.7.06.05-0041</t>
        </is>
      </c>
      <c r="C56" s="385" t="inlineStr">
        <is>
          <t>Лента изоляционная прорезиненная односторонняя, ширина 20 мм, толщина 0,25-0,35 мм</t>
        </is>
      </c>
      <c r="D56" s="377" t="inlineStr">
        <is>
          <t>кг</t>
        </is>
      </c>
      <c r="E56" s="456" t="n">
        <v>0.07199999999999999</v>
      </c>
      <c r="F56" s="387" t="n">
        <v>30.4</v>
      </c>
      <c r="G56" s="254">
        <f>ROUND(E56*F56,2)</f>
        <v/>
      </c>
      <c r="H56" s="253">
        <f>G56/$G$74</f>
        <v/>
      </c>
      <c r="I56" s="254">
        <f>ROUND(F56*'Прил. 10'!$D$13,2)</f>
        <v/>
      </c>
      <c r="J56" s="254">
        <f>ROUND(I56*E56,2)</f>
        <v/>
      </c>
    </row>
    <row r="57" hidden="1" outlineLevel="1" ht="14.25" customFormat="1" customHeight="1" s="301">
      <c r="A57" s="377" t="n">
        <v>29</v>
      </c>
      <c r="B57" s="377" t="inlineStr">
        <is>
          <t>20.1.02.14-0001</t>
        </is>
      </c>
      <c r="C57" s="385" t="inlineStr">
        <is>
          <t>Серьга</t>
        </is>
      </c>
      <c r="D57" s="377" t="inlineStr">
        <is>
          <t>шт</t>
        </is>
      </c>
      <c r="E57" s="456" t="n">
        <v>0.18</v>
      </c>
      <c r="F57" s="387" t="n">
        <v>10.54</v>
      </c>
      <c r="G57" s="254">
        <f>ROUND(E57*F57,2)</f>
        <v/>
      </c>
      <c r="H57" s="253">
        <f>G57/$G$74</f>
        <v/>
      </c>
      <c r="I57" s="254">
        <f>ROUND(F57*'Прил. 10'!$D$13,2)</f>
        <v/>
      </c>
      <c r="J57" s="254">
        <f>ROUND(I57*E57,2)</f>
        <v/>
      </c>
    </row>
    <row r="58" hidden="1" outlineLevel="1" ht="14.25" customFormat="1" customHeight="1" s="301">
      <c r="A58" s="377" t="n">
        <v>30</v>
      </c>
      <c r="B58" s="377" t="inlineStr">
        <is>
          <t>25.2.01.01-0017</t>
        </is>
      </c>
      <c r="C58" s="385" t="inlineStr">
        <is>
          <t>Бирки маркировочные пластмассовые</t>
        </is>
      </c>
      <c r="D58" s="377" t="inlineStr">
        <is>
          <t>100 шт</t>
        </is>
      </c>
      <c r="E58" s="456" t="n">
        <v>0.06</v>
      </c>
      <c r="F58" s="387" t="n">
        <v>30.74</v>
      </c>
      <c r="G58" s="254">
        <f>ROUND(E58*F58,2)</f>
        <v/>
      </c>
      <c r="H58" s="253">
        <f>G58/$G$74</f>
        <v/>
      </c>
      <c r="I58" s="254">
        <f>ROUND(F58*'Прил. 10'!$D$13,2)</f>
        <v/>
      </c>
      <c r="J58" s="254">
        <f>ROUND(I58*E58,2)</f>
        <v/>
      </c>
    </row>
    <row r="59" hidden="1" outlineLevel="1" ht="14.25" customFormat="1" customHeight="1" s="301">
      <c r="A59" s="377" t="n">
        <v>31</v>
      </c>
      <c r="B59" s="377" t="inlineStr">
        <is>
          <t>20.2.08.01-0004</t>
        </is>
      </c>
      <c r="C59" s="385" t="inlineStr">
        <is>
          <t>DIN-рейка оцинкованная 600 мм</t>
        </is>
      </c>
      <c r="D59" s="377" t="inlineStr">
        <is>
          <t>100 шт</t>
        </is>
      </c>
      <c r="E59" s="456" t="n">
        <v>0.005</v>
      </c>
      <c r="F59" s="387" t="n">
        <v>325</v>
      </c>
      <c r="G59" s="254">
        <f>ROUND(E59*F59,2)</f>
        <v/>
      </c>
      <c r="H59" s="253">
        <f>G59/$G$74</f>
        <v/>
      </c>
      <c r="I59" s="254">
        <f>ROUND(F59*'Прил. 10'!$D$13,2)</f>
        <v/>
      </c>
      <c r="J59" s="254">
        <f>ROUND(I59*E59,2)</f>
        <v/>
      </c>
    </row>
    <row r="60" hidden="1" outlineLevel="1" ht="14.25" customFormat="1" customHeight="1" s="301">
      <c r="A60" s="377" t="n">
        <v>32</v>
      </c>
      <c r="B60" s="377" t="inlineStr">
        <is>
          <t>01.7.20.04-0003</t>
        </is>
      </c>
      <c r="C60" s="385" t="inlineStr">
        <is>
          <t>Нитки суровые</t>
        </is>
      </c>
      <c r="D60" s="377" t="inlineStr">
        <is>
          <t>кг</t>
        </is>
      </c>
      <c r="E60" s="456" t="n">
        <v>0.01</v>
      </c>
      <c r="F60" s="387" t="n">
        <v>155</v>
      </c>
      <c r="G60" s="254">
        <f>ROUND(E60*F60,2)</f>
        <v/>
      </c>
      <c r="H60" s="253">
        <f>G60/$G$74</f>
        <v/>
      </c>
      <c r="I60" s="254">
        <f>ROUND(F60*'Прил. 10'!$D$13,2)</f>
        <v/>
      </c>
      <c r="J60" s="254">
        <f>ROUND(I60*E60,2)</f>
        <v/>
      </c>
    </row>
    <row r="61" hidden="1" outlineLevel="1" ht="14.25" customFormat="1" customHeight="1" s="301">
      <c r="A61" s="377" t="n">
        <v>33</v>
      </c>
      <c r="B61" s="377" t="inlineStr">
        <is>
          <t>14.4.03.17-0011</t>
        </is>
      </c>
      <c r="C61" s="385" t="inlineStr">
        <is>
          <t>Лак электроизоляционный 318</t>
        </is>
      </c>
      <c r="D61" s="377" t="inlineStr">
        <is>
          <t>кг</t>
        </is>
      </c>
      <c r="E61" s="456" t="n">
        <v>0.038</v>
      </c>
      <c r="F61" s="387" t="n">
        <v>35.63</v>
      </c>
      <c r="G61" s="254">
        <f>ROUND(E61*F61,2)</f>
        <v/>
      </c>
      <c r="H61" s="253">
        <f>G61/$G$74</f>
        <v/>
      </c>
      <c r="I61" s="254">
        <f>ROUND(F61*'Прил. 10'!$D$13,2)</f>
        <v/>
      </c>
      <c r="J61" s="254">
        <f>ROUND(I61*E61,2)</f>
        <v/>
      </c>
    </row>
    <row r="62" hidden="1" outlineLevel="1" ht="25.5" customFormat="1" customHeight="1" s="301">
      <c r="A62" s="377" t="n">
        <v>34</v>
      </c>
      <c r="B62" s="377" t="inlineStr">
        <is>
          <t>01.7.15.04-0011</t>
        </is>
      </c>
      <c r="C62" s="385" t="inlineStr">
        <is>
          <t>Винты с полукруглой головкой, длина 50 мм</t>
        </is>
      </c>
      <c r="D62" s="377" t="inlineStr">
        <is>
          <t>т</t>
        </is>
      </c>
      <c r="E62" s="456" t="n">
        <v>8.220000000000001e-05</v>
      </c>
      <c r="F62" s="387" t="n">
        <v>12430</v>
      </c>
      <c r="G62" s="254">
        <f>ROUND(E62*F62,2)</f>
        <v/>
      </c>
      <c r="H62" s="253">
        <f>G62/$G$74</f>
        <v/>
      </c>
      <c r="I62" s="254">
        <f>ROUND(F62*'Прил. 10'!$D$13,2)</f>
        <v/>
      </c>
      <c r="J62" s="254">
        <f>ROUND(I62*E62,2)</f>
        <v/>
      </c>
    </row>
    <row r="63" hidden="1" outlineLevel="1" ht="14.25" customFormat="1" customHeight="1" s="301">
      <c r="A63" s="377" t="n">
        <v>35</v>
      </c>
      <c r="B63" s="377" t="inlineStr">
        <is>
          <t>01.3.01.02-0002</t>
        </is>
      </c>
      <c r="C63" s="385" t="inlineStr">
        <is>
          <t>Вазелин технический</t>
        </is>
      </c>
      <c r="D63" s="377" t="inlineStr">
        <is>
          <t>кг</t>
        </is>
      </c>
      <c r="E63" s="456" t="n">
        <v>0.018</v>
      </c>
      <c r="F63" s="387" t="n">
        <v>44.97</v>
      </c>
      <c r="G63" s="254">
        <f>ROUND(E63*F63,2)</f>
        <v/>
      </c>
      <c r="H63" s="253">
        <f>G63/$G$74</f>
        <v/>
      </c>
      <c r="I63" s="254">
        <f>ROUND(F63*'Прил. 10'!$D$13,2)</f>
        <v/>
      </c>
      <c r="J63" s="254">
        <f>ROUND(I63*E63,2)</f>
        <v/>
      </c>
    </row>
    <row r="64" hidden="1" outlineLevel="1" ht="25.5" customFormat="1" customHeight="1" s="301">
      <c r="A64" s="377" t="n">
        <v>36</v>
      </c>
      <c r="B64" s="377" t="inlineStr">
        <is>
          <t>10.3.02.03-0012</t>
        </is>
      </c>
      <c r="C64" s="385" t="inlineStr">
        <is>
          <t>Припои оловянно-свинцовые бессурьмянистые, марка ПОС40</t>
        </is>
      </c>
      <c r="D64" s="377" t="inlineStr">
        <is>
          <t>т</t>
        </is>
      </c>
      <c r="E64" s="456" t="n">
        <v>1e-05</v>
      </c>
      <c r="F64" s="387" t="n">
        <v>65750</v>
      </c>
      <c r="G64" s="254">
        <f>ROUND(E64*F64,2)</f>
        <v/>
      </c>
      <c r="H64" s="253">
        <f>G64/$G$74</f>
        <v/>
      </c>
      <c r="I64" s="254">
        <f>ROUND(F64*'Прил. 10'!$D$13,2)</f>
        <v/>
      </c>
      <c r="J64" s="254">
        <f>ROUND(I64*E64,2)</f>
        <v/>
      </c>
    </row>
    <row r="65" hidden="1" outlineLevel="1" ht="25.5" customFormat="1" customHeight="1" s="301">
      <c r="A65" s="377" t="n">
        <v>37</v>
      </c>
      <c r="B65" s="377" t="inlineStr">
        <is>
          <t>21.1.04.01-1042</t>
        </is>
      </c>
      <c r="C65" s="385" t="inlineStr">
        <is>
          <t>Кабель витая пара U/UTP 1х2х0,52, категория 5e</t>
        </is>
      </c>
      <c r="D65" s="377" t="inlineStr">
        <is>
          <t>1000 м</t>
        </is>
      </c>
      <c r="E65" s="456" t="n">
        <v>0.001</v>
      </c>
      <c r="F65" s="387" t="n">
        <v>654.95</v>
      </c>
      <c r="G65" s="254">
        <f>ROUND(E65*F65,2)</f>
        <v/>
      </c>
      <c r="H65" s="253">
        <f>G65/$G$74</f>
        <v/>
      </c>
      <c r="I65" s="254">
        <f>ROUND(F65*'Прил. 10'!$D$13,2)</f>
        <v/>
      </c>
      <c r="J65" s="254">
        <f>ROUND(I65*E65,2)</f>
        <v/>
      </c>
    </row>
    <row r="66" hidden="1" outlineLevel="1" ht="14.25" customFormat="1" customHeight="1" s="301">
      <c r="A66" s="377" t="n">
        <v>38</v>
      </c>
      <c r="B66" s="377" t="inlineStr">
        <is>
          <t>01.7.20.04-0005</t>
        </is>
      </c>
      <c r="C66" s="385" t="inlineStr">
        <is>
          <t>Нитки швейные</t>
        </is>
      </c>
      <c r="D66" s="377" t="inlineStr">
        <is>
          <t>кг</t>
        </is>
      </c>
      <c r="E66" s="456" t="n">
        <v>0.004</v>
      </c>
      <c r="F66" s="387" t="n">
        <v>133.05</v>
      </c>
      <c r="G66" s="254">
        <f>ROUND(E66*F66,2)</f>
        <v/>
      </c>
      <c r="H66" s="253">
        <f>G66/$G$74</f>
        <v/>
      </c>
      <c r="I66" s="254">
        <f>ROUND(F66*'Прил. 10'!$D$13,2)</f>
        <v/>
      </c>
      <c r="J66" s="254">
        <f>ROUND(I66*E66,2)</f>
        <v/>
      </c>
    </row>
    <row r="67" hidden="1" outlineLevel="1" ht="38.25" customFormat="1" customHeight="1" s="301">
      <c r="A67" s="377" t="n">
        <v>39</v>
      </c>
      <c r="B67" s="377" t="inlineStr">
        <is>
          <t>01.7.06.05-0042</t>
        </is>
      </c>
      <c r="C67" s="385" t="inlineStr">
        <is>
          <t>Лента липкая изоляционная на поликасиновом компаунде, ширина 20-30 мм, толщина от 0,14 до 0,19 мм</t>
        </is>
      </c>
      <c r="D67" s="377" t="inlineStr">
        <is>
          <t>кг</t>
        </is>
      </c>
      <c r="E67" s="456" t="n">
        <v>0.005</v>
      </c>
      <c r="F67" s="387" t="n">
        <v>91.29000000000001</v>
      </c>
      <c r="G67" s="254">
        <f>ROUND(E67*F67,2)</f>
        <v/>
      </c>
      <c r="H67" s="253">
        <f>G67/$G$74</f>
        <v/>
      </c>
      <c r="I67" s="254">
        <f>ROUND(F67*'Прил. 10'!$D$13,2)</f>
        <v/>
      </c>
      <c r="J67" s="254">
        <f>ROUND(I67*E67,2)</f>
        <v/>
      </c>
    </row>
    <row r="68" hidden="1" outlineLevel="1" ht="38.25" customFormat="1" customHeight="1" s="301">
      <c r="A68" s="377" t="n">
        <v>40</v>
      </c>
      <c r="B68" s="377" t="inlineStr">
        <is>
          <t>08.3.07.01-0076</t>
        </is>
      </c>
      <c r="C68" s="385" t="inlineStr">
        <is>
          <t>Прокат полосовой, горячекатаный, марка стали Ст3сп, ширина 50-200 мм, толщина 4-5 мм</t>
        </is>
      </c>
      <c r="D68" s="377" t="inlineStr">
        <is>
          <t>т</t>
        </is>
      </c>
      <c r="E68" s="456" t="n">
        <v>6e-05</v>
      </c>
      <c r="F68" s="387" t="n">
        <v>5000</v>
      </c>
      <c r="G68" s="254">
        <f>ROUND(E68*F68,2)</f>
        <v/>
      </c>
      <c r="H68" s="253">
        <f>G68/$G$74</f>
        <v/>
      </c>
      <c r="I68" s="254">
        <f>ROUND(F68*'Прил. 10'!$D$13,2)</f>
        <v/>
      </c>
      <c r="J68" s="254">
        <f>ROUND(I68*E68,2)</f>
        <v/>
      </c>
    </row>
    <row r="69" hidden="1" outlineLevel="1" ht="14.25" customFormat="1" customHeight="1" s="301">
      <c r="A69" s="377" t="n">
        <v>41</v>
      </c>
      <c r="B69" s="377" t="inlineStr">
        <is>
          <t>20.2.09.13-0011</t>
        </is>
      </c>
      <c r="C69" s="385" t="inlineStr">
        <is>
          <t>Муфты</t>
        </is>
      </c>
      <c r="D69" s="377" t="inlineStr">
        <is>
          <t>шт</t>
        </is>
      </c>
      <c r="E69" s="456" t="n">
        <v>0.036</v>
      </c>
      <c r="F69" s="387" t="n">
        <v>5</v>
      </c>
      <c r="G69" s="254">
        <f>ROUND(E69*F69,2)</f>
        <v/>
      </c>
      <c r="H69" s="253">
        <f>G69/$G$74</f>
        <v/>
      </c>
      <c r="I69" s="254">
        <f>ROUND(F69*'Прил. 10'!$D$13,2)</f>
        <v/>
      </c>
      <c r="J69" s="254">
        <f>ROUND(I69*E69,2)</f>
        <v/>
      </c>
    </row>
    <row r="70" hidden="1" outlineLevel="1" ht="14.25" customFormat="1" customHeight="1" s="301">
      <c r="A70" s="377" t="n">
        <v>42</v>
      </c>
      <c r="B70" s="377" t="inlineStr">
        <is>
          <t>01.7.02.09-0002</t>
        </is>
      </c>
      <c r="C70" s="385" t="inlineStr">
        <is>
          <t>Шпагат бумажный</t>
        </is>
      </c>
      <c r="D70" s="377" t="inlineStr">
        <is>
          <t>кг</t>
        </is>
      </c>
      <c r="E70" s="456" t="n">
        <v>0.008</v>
      </c>
      <c r="F70" s="387" t="n">
        <v>11.5</v>
      </c>
      <c r="G70" s="254">
        <f>ROUND(E70*F70,2)</f>
        <v/>
      </c>
      <c r="H70" s="253">
        <f>G70/$G$74</f>
        <v/>
      </c>
      <c r="I70" s="254">
        <f>ROUND(F70*'Прил. 10'!$D$13,2)</f>
        <v/>
      </c>
      <c r="J70" s="254">
        <f>ROUND(I70*E70,2)</f>
        <v/>
      </c>
    </row>
    <row r="71" hidden="1" outlineLevel="1" ht="14.25" customFormat="1" customHeight="1" s="301">
      <c r="A71" s="377" t="n">
        <v>43</v>
      </c>
      <c r="B71" s="377" t="inlineStr">
        <is>
          <t>01.7.03.04-0001</t>
        </is>
      </c>
      <c r="C71" s="385" t="inlineStr">
        <is>
          <t>Электроэнергия</t>
        </is>
      </c>
      <c r="D71" s="377" t="inlineStr">
        <is>
          <t>кВт-ч</t>
        </is>
      </c>
      <c r="E71" s="456" t="n">
        <v>0.06</v>
      </c>
      <c r="F71" s="387" t="n">
        <v>0.4</v>
      </c>
      <c r="G71" s="254">
        <f>ROUND(E71*F71,2)</f>
        <v/>
      </c>
      <c r="H71" s="253">
        <f>G71/$G$74</f>
        <v/>
      </c>
      <c r="I71" s="254">
        <f>ROUND(F71*'Прил. 10'!$D$13,2)</f>
        <v/>
      </c>
      <c r="J71" s="254">
        <f>ROUND(I71*E71,2)</f>
        <v/>
      </c>
    </row>
    <row r="72" hidden="1" outlineLevel="1" ht="14.25" customFormat="1" customHeight="1" s="301">
      <c r="A72" s="377" t="n">
        <v>44</v>
      </c>
      <c r="B72" s="377" t="inlineStr">
        <is>
          <t>999-0005</t>
        </is>
      </c>
      <c r="C72" s="385" t="inlineStr">
        <is>
          <t>Масса</t>
        </is>
      </c>
      <c r="D72" s="377" t="inlineStr">
        <is>
          <t>т</t>
        </is>
      </c>
      <c r="E72" s="456" t="n">
        <v>0.001</v>
      </c>
      <c r="F72" s="387" t="n"/>
      <c r="G72" s="254">
        <f>ROUND(E72*F72,2)</f>
        <v/>
      </c>
      <c r="H72" s="253">
        <f>G72/$G$74</f>
        <v/>
      </c>
      <c r="I72" s="254">
        <f>ROUND(F72*'Прил. 10'!$D$13,2)</f>
        <v/>
      </c>
      <c r="J72" s="254">
        <f>ROUND(I72*E72,2)</f>
        <v/>
      </c>
    </row>
    <row r="73" collapsed="1" ht="14.25" customFormat="1" customHeight="1" s="301">
      <c r="A73" s="377" t="n"/>
      <c r="B73" s="377" t="n"/>
      <c r="C73" s="385" t="inlineStr">
        <is>
          <t>Итого прочие материалы</t>
        </is>
      </c>
      <c r="D73" s="377" t="n"/>
      <c r="E73" s="386" t="n"/>
      <c r="F73" s="387" t="n"/>
      <c r="G73" s="254">
        <f>SUM(G51:G72)</f>
        <v/>
      </c>
      <c r="H73" s="253">
        <f>G73/$G$74</f>
        <v/>
      </c>
      <c r="I73" s="254" t="n"/>
      <c r="J73" s="254">
        <f>SUM(J51:J72)</f>
        <v/>
      </c>
    </row>
    <row r="74" ht="14.25" customFormat="1" customHeight="1" s="301">
      <c r="A74" s="377" t="n"/>
      <c r="B74" s="377" t="n"/>
      <c r="C74" s="366" t="inlineStr">
        <is>
          <t>Итого по разделу «Материалы»</t>
        </is>
      </c>
      <c r="D74" s="377" t="n"/>
      <c r="E74" s="386" t="n"/>
      <c r="F74" s="387" t="n"/>
      <c r="G74" s="254">
        <f>G50+G73</f>
        <v/>
      </c>
      <c r="H74" s="388">
        <f>G74/$G$74</f>
        <v/>
      </c>
      <c r="I74" s="254" t="n"/>
      <c r="J74" s="254">
        <f>J50+J73</f>
        <v/>
      </c>
    </row>
    <row r="75" ht="14.25" customFormat="1" customHeight="1" s="301">
      <c r="A75" s="377" t="n"/>
      <c r="B75" s="377" t="n"/>
      <c r="C75" s="385" t="inlineStr">
        <is>
          <t>ИТОГО ПО РМ</t>
        </is>
      </c>
      <c r="D75" s="377" t="n"/>
      <c r="E75" s="386" t="n"/>
      <c r="F75" s="387" t="n"/>
      <c r="G75" s="254">
        <f>G19+G31+G74</f>
        <v/>
      </c>
      <c r="H75" s="388" t="n"/>
      <c r="I75" s="254" t="n"/>
      <c r="J75" s="254">
        <f>J19+J31+J74</f>
        <v/>
      </c>
    </row>
    <row r="76" ht="14.25" customFormat="1" customHeight="1" s="301">
      <c r="A76" s="377" t="n"/>
      <c r="B76" s="377" t="n"/>
      <c r="C76" s="385" t="inlineStr">
        <is>
          <t>Накладные расходы</t>
        </is>
      </c>
      <c r="D76" s="174">
        <f>ROUND(G76/(G$21+$G$19),2)</f>
        <v/>
      </c>
      <c r="E76" s="386" t="n"/>
      <c r="F76" s="387" t="n"/>
      <c r="G76" s="254" t="n">
        <v>200.62</v>
      </c>
      <c r="H76" s="388" t="n"/>
      <c r="I76" s="254" t="n"/>
      <c r="J76" s="254">
        <f>ROUND(D76*(J19+J21),2)</f>
        <v/>
      </c>
    </row>
    <row r="77" ht="14.25" customFormat="1" customHeight="1" s="301">
      <c r="A77" s="377" t="n"/>
      <c r="B77" s="377" t="n"/>
      <c r="C77" s="385" t="inlineStr">
        <is>
          <t>Сметная прибыль</t>
        </is>
      </c>
      <c r="D77" s="174">
        <f>ROUND(G77/(G$19+G$21),2)</f>
        <v/>
      </c>
      <c r="E77" s="386" t="n"/>
      <c r="F77" s="387" t="n"/>
      <c r="G77" s="254" t="n">
        <v>102.99</v>
      </c>
      <c r="H77" s="388" t="n"/>
      <c r="I77" s="254" t="n"/>
      <c r="J77" s="254">
        <f>ROUND(D77*(J19+J21),2)</f>
        <v/>
      </c>
    </row>
    <row r="78" ht="14.25" customFormat="1" customHeight="1" s="301">
      <c r="A78" s="377" t="n"/>
      <c r="B78" s="377" t="n"/>
      <c r="C78" s="385" t="inlineStr">
        <is>
          <t>Итого СМР (с НР и СП)</t>
        </is>
      </c>
      <c r="D78" s="377" t="n"/>
      <c r="E78" s="386" t="n"/>
      <c r="F78" s="387" t="n"/>
      <c r="G78" s="254">
        <f>G19+G31+G74+G76+G77</f>
        <v/>
      </c>
      <c r="H78" s="388" t="n"/>
      <c r="I78" s="254" t="n"/>
      <c r="J78" s="254">
        <f>J19+J31+J74+J76+J77</f>
        <v/>
      </c>
    </row>
    <row r="79" ht="14.25" customFormat="1" customHeight="1" s="301">
      <c r="A79" s="377" t="n"/>
      <c r="B79" s="377" t="n"/>
      <c r="C79" s="385" t="inlineStr">
        <is>
          <t>ВСЕГО СМР + ОБОРУДОВАНИЕ</t>
        </is>
      </c>
      <c r="D79" s="377" t="n"/>
      <c r="E79" s="386" t="n"/>
      <c r="F79" s="387" t="n"/>
      <c r="G79" s="254">
        <f>G78+G39</f>
        <v/>
      </c>
      <c r="H79" s="388" t="n"/>
      <c r="I79" s="254" t="n"/>
      <c r="J79" s="254">
        <f>J78+J39</f>
        <v/>
      </c>
    </row>
    <row r="80" ht="34.5" customFormat="1" customHeight="1" s="301">
      <c r="A80" s="377" t="n"/>
      <c r="B80" s="377" t="n"/>
      <c r="C80" s="385" t="inlineStr">
        <is>
          <t>ИТОГО ПОКАЗАТЕЛЬ НА ЕД. ИЗМ.</t>
        </is>
      </c>
      <c r="D80" s="377" t="inlineStr">
        <is>
          <t>ед.</t>
        </is>
      </c>
      <c r="E80" s="460" t="n">
        <v>1</v>
      </c>
      <c r="F80" s="387" t="n"/>
      <c r="G80" s="254">
        <f>G79/E80</f>
        <v/>
      </c>
      <c r="H80" s="388" t="n"/>
      <c r="I80" s="254" t="n"/>
      <c r="J80" s="254">
        <f>J79/E80</f>
        <v/>
      </c>
    </row>
    <row r="82" ht="14.25" customFormat="1" customHeight="1" s="301">
      <c r="A82" s="291" t="inlineStr">
        <is>
          <t>Составил ______________________    Д.Ю. Нефедова</t>
        </is>
      </c>
    </row>
    <row r="83" ht="14.25" customFormat="1" customHeight="1" s="301">
      <c r="A83" s="300" t="inlineStr">
        <is>
          <t xml:space="preserve">                         (подпись, инициалы, фамилия)</t>
        </is>
      </c>
      <c r="G83" s="285" t="n"/>
    </row>
    <row r="84" ht="14.25" customFormat="1" customHeight="1" s="301">
      <c r="A84" s="291" t="n"/>
    </row>
    <row r="85" ht="14.25" customFormat="1" customHeight="1" s="301">
      <c r="A85" s="291" t="inlineStr">
        <is>
          <t>Проверил ______________________        А.В. Костянецкая</t>
        </is>
      </c>
    </row>
    <row r="86" ht="14.25" customFormat="1" customHeight="1" s="301">
      <c r="A86" s="30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33:H33"/>
    <mergeCell ref="H2:J2"/>
    <mergeCell ref="B20:H20"/>
    <mergeCell ref="C9:C10"/>
    <mergeCell ref="B32:H32"/>
    <mergeCell ref="E9:E10"/>
    <mergeCell ref="B41:H41"/>
    <mergeCell ref="A7:H7"/>
    <mergeCell ref="B22:H22"/>
    <mergeCell ref="B9:B10"/>
    <mergeCell ref="D9:D10"/>
    <mergeCell ref="B12:H12"/>
    <mergeCell ref="D6:J6"/>
    <mergeCell ref="B42:H42"/>
    <mergeCell ref="A8:H8"/>
    <mergeCell ref="F9:G9"/>
    <mergeCell ref="B23:H23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workbookViewId="0">
      <selection activeCell="B16" sqref="B16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93" t="inlineStr">
        <is>
          <t>Приложение №6</t>
        </is>
      </c>
    </row>
    <row r="2" ht="21.75" customHeight="1" s="303">
      <c r="A2" s="393" t="n"/>
      <c r="B2" s="393" t="n"/>
      <c r="C2" s="393" t="n"/>
      <c r="D2" s="393" t="n"/>
      <c r="E2" s="393" t="n"/>
      <c r="F2" s="393" t="n"/>
      <c r="G2" s="393" t="n"/>
    </row>
    <row r="3">
      <c r="A3" s="351" t="inlineStr">
        <is>
          <t>Расчет стоимости оборудования</t>
        </is>
      </c>
    </row>
    <row r="4" ht="27" customHeight="1" s="303">
      <c r="A4" s="354" t="inlineStr">
        <is>
          <t>Наименование разрабатываемого показателя УНЦ — Учет 0,4кВ в МКД. Установка 3-ф ПУ в существующем шкафу (УЭРМ), с организацией связи по RS-485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77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77" t="inlineStr">
        <is>
          <t>на ед. изм.</t>
        </is>
      </c>
      <c r="G7" s="377" t="inlineStr">
        <is>
          <t>общая</t>
        </is>
      </c>
    </row>
    <row r="8">
      <c r="A8" s="377" t="n">
        <v>1</v>
      </c>
      <c r="B8" s="377" t="n">
        <v>2</v>
      </c>
      <c r="C8" s="377" t="n">
        <v>3</v>
      </c>
      <c r="D8" s="377" t="n">
        <v>4</v>
      </c>
      <c r="E8" s="377" t="n">
        <v>5</v>
      </c>
      <c r="F8" s="377" t="n">
        <v>6</v>
      </c>
      <c r="G8" s="377" t="n">
        <v>7</v>
      </c>
    </row>
    <row r="9" ht="15" customHeight="1" s="303">
      <c r="A9" s="231" t="n"/>
      <c r="B9" s="385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3">
      <c r="A10" s="377" t="n"/>
      <c r="B10" s="366" t="n"/>
      <c r="C10" s="385" t="inlineStr">
        <is>
          <t>ИТОГО ИНЖЕНЕРНОЕ ОБОРУДОВАНИЕ</t>
        </is>
      </c>
      <c r="D10" s="366" t="n"/>
      <c r="E10" s="170" t="n"/>
      <c r="F10" s="387" t="n"/>
      <c r="G10" s="387" t="n">
        <v>0</v>
      </c>
    </row>
    <row r="11">
      <c r="A11" s="377" t="n"/>
      <c r="B11" s="385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38.25" customHeight="1" s="303">
      <c r="A12" s="377" t="n">
        <v>1</v>
      </c>
      <c r="B12" s="385">
        <f>'Прил.5 Расчет СМР и ОБ'!B34</f>
        <v/>
      </c>
      <c r="C12" s="385">
        <f>'Прил.5 Расчет СМР и ОБ'!C34</f>
        <v/>
      </c>
      <c r="D12" s="385">
        <f>'Прил.5 Расчет СМР и ОБ'!D34</f>
        <v/>
      </c>
      <c r="E12" s="385">
        <f>'Прил.5 Расчет СМР и ОБ'!E34</f>
        <v/>
      </c>
      <c r="F12" s="385">
        <f>'Прил.5 Расчет СМР и ОБ'!F34</f>
        <v/>
      </c>
      <c r="G12" s="387">
        <f>ROUND(E12*F12,2)</f>
        <v/>
      </c>
    </row>
    <row r="13" ht="25.5" customHeight="1" s="303">
      <c r="A13" s="377" t="n">
        <v>2</v>
      </c>
      <c r="B13" s="385">
        <f>'Прил.5 Расчет СМР и ОБ'!B35</f>
        <v/>
      </c>
      <c r="C13" s="385">
        <f>'Прил.5 Расчет СМР и ОБ'!C35</f>
        <v/>
      </c>
      <c r="D13" s="385">
        <f>'Прил.5 Расчет СМР и ОБ'!D35</f>
        <v/>
      </c>
      <c r="E13" s="385">
        <f>'Прил.5 Расчет СМР и ОБ'!E35</f>
        <v/>
      </c>
      <c r="F13" s="385">
        <f>'Прил.5 Расчет СМР и ОБ'!F35</f>
        <v/>
      </c>
      <c r="G13" s="387">
        <f>ROUND(E13*F13,2)</f>
        <v/>
      </c>
    </row>
    <row r="14" ht="25.5" customHeight="1" s="303">
      <c r="A14" s="377" t="n">
        <v>3</v>
      </c>
      <c r="B14" s="385">
        <f>'Прил.5 Расчет СМР и ОБ'!B36</f>
        <v/>
      </c>
      <c r="C14" s="385">
        <f>'Прил.5 Расчет СМР и ОБ'!C36</f>
        <v/>
      </c>
      <c r="D14" s="385">
        <f>'Прил.5 Расчет СМР и ОБ'!D36</f>
        <v/>
      </c>
      <c r="E14" s="385">
        <f>'Прил.5 Расчет СМР и ОБ'!E36</f>
        <v/>
      </c>
      <c r="F14" s="385">
        <f>'Прил.5 Расчет СМР и ОБ'!F36</f>
        <v/>
      </c>
      <c r="G14" s="387">
        <f>ROUND(E14*F14,2)</f>
        <v/>
      </c>
    </row>
    <row r="15" ht="25.5" customHeight="1" s="303">
      <c r="A15" s="377" t="n"/>
      <c r="B15" s="385" t="n"/>
      <c r="C15" s="385" t="inlineStr">
        <is>
          <t>ИТОГО ТЕХНОЛОГИЧЕСКОЕ ОБОРУДОВАНИЕ</t>
        </is>
      </c>
      <c r="D15" s="385" t="n"/>
      <c r="E15" s="397" t="n"/>
      <c r="F15" s="387" t="n"/>
      <c r="G15" s="254">
        <f>SUM(G12:G14)</f>
        <v/>
      </c>
    </row>
    <row r="16" ht="19.5" customHeight="1" s="303">
      <c r="A16" s="377" t="n"/>
      <c r="B16" s="385" t="n"/>
      <c r="C16" s="385" t="inlineStr">
        <is>
          <t>Всего по разделу «Оборудование»</t>
        </is>
      </c>
      <c r="D16" s="385" t="n"/>
      <c r="E16" s="397" t="n"/>
      <c r="F16" s="387" t="n"/>
      <c r="G16" s="254">
        <f>G10+G15</f>
        <v/>
      </c>
    </row>
    <row r="17">
      <c r="A17" s="302" t="n"/>
      <c r="B17" s="297" t="n"/>
      <c r="C17" s="302" t="n"/>
      <c r="D17" s="302" t="n"/>
      <c r="E17" s="302" t="n"/>
      <c r="F17" s="302" t="n"/>
      <c r="G17" s="302" t="n"/>
    </row>
    <row r="18">
      <c r="A18" s="291" t="inlineStr">
        <is>
          <t>Составил ______________________    Д.Ю. Нефедова</t>
        </is>
      </c>
      <c r="B18" s="301" t="n"/>
      <c r="C18" s="301" t="n"/>
      <c r="D18" s="302" t="n"/>
      <c r="E18" s="302" t="n"/>
      <c r="F18" s="302" t="n"/>
      <c r="G18" s="302" t="n"/>
    </row>
    <row r="19">
      <c r="A19" s="300" t="inlineStr">
        <is>
          <t xml:space="preserve">                         (подпись, инициалы, фамилия)</t>
        </is>
      </c>
      <c r="B19" s="301" t="n"/>
      <c r="C19" s="301" t="n"/>
      <c r="D19" s="302" t="n"/>
      <c r="E19" s="302" t="n"/>
      <c r="F19" s="302" t="n"/>
      <c r="G19" s="302" t="n"/>
    </row>
    <row r="20">
      <c r="A20" s="291" t="n"/>
      <c r="B20" s="301" t="n"/>
      <c r="C20" s="301" t="n"/>
      <c r="D20" s="302" t="n"/>
      <c r="E20" s="302" t="n"/>
      <c r="F20" s="302" t="n"/>
      <c r="G20" s="302" t="n"/>
    </row>
    <row r="21">
      <c r="A21" s="291" t="inlineStr">
        <is>
          <t>Проверил ______________________        А.В. Костянецкая</t>
        </is>
      </c>
      <c r="B21" s="301" t="n"/>
      <c r="C21" s="301" t="n"/>
      <c r="D21" s="302" t="n"/>
      <c r="E21" s="302" t="n"/>
      <c r="F21" s="302" t="n"/>
      <c r="G21" s="302" t="n"/>
    </row>
    <row r="22">
      <c r="A22" s="300" t="inlineStr">
        <is>
          <t xml:space="preserve">                        (подпись, инициалы, фамилия)</t>
        </is>
      </c>
      <c r="B22" s="301" t="n"/>
      <c r="C22" s="301" t="n"/>
      <c r="D22" s="302" t="n"/>
      <c r="E22" s="302" t="n"/>
      <c r="F22" s="302" t="n"/>
      <c r="G22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93" t="inlineStr">
        <is>
          <t>Приложение №7</t>
        </is>
      </c>
    </row>
    <row r="2">
      <c r="A2" s="393" t="n"/>
      <c r="B2" s="393" t="n"/>
      <c r="C2" s="393" t="n"/>
      <c r="D2" s="393" t="n"/>
    </row>
    <row r="3" ht="24.75" customHeight="1" s="303">
      <c r="A3" s="351" t="inlineStr">
        <is>
          <t>Расчет показателя УНЦ</t>
        </is>
      </c>
    </row>
    <row r="4" ht="24.75" customHeight="1" s="303">
      <c r="A4" s="351" t="n"/>
      <c r="B4" s="351" t="n"/>
      <c r="C4" s="351" t="n"/>
      <c r="D4" s="351" t="n"/>
    </row>
    <row r="5" ht="24.6" customHeight="1" s="303">
      <c r="A5" s="354" t="inlineStr">
        <is>
          <t xml:space="preserve">Наименование разрабатываемого показателя УНЦ - </t>
        </is>
      </c>
      <c r="D5" s="354">
        <f>'Прил.5 Расчет СМР и ОБ'!D6:J6</f>
        <v/>
      </c>
    </row>
    <row r="6" ht="19.9" customHeight="1" s="303">
      <c r="A6" s="354" t="inlineStr">
        <is>
          <t>Единица измерения  — 1 ед</t>
        </is>
      </c>
      <c r="D6" s="354" t="n"/>
    </row>
    <row r="7">
      <c r="A7" s="291" t="n"/>
      <c r="B7" s="291" t="n"/>
      <c r="C7" s="291" t="n"/>
      <c r="D7" s="291" t="n"/>
    </row>
    <row r="8" ht="14.45" customHeight="1" s="303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 ht="15" customHeight="1" s="303">
      <c r="A9" s="447" t="n"/>
      <c r="B9" s="447" t="n"/>
      <c r="C9" s="447" t="n"/>
      <c r="D9" s="447" t="n"/>
    </row>
    <row r="10">
      <c r="A10" s="377" t="n">
        <v>1</v>
      </c>
      <c r="B10" s="377" t="n">
        <v>2</v>
      </c>
      <c r="C10" s="377" t="n">
        <v>3</v>
      </c>
      <c r="D10" s="377" t="n">
        <v>4</v>
      </c>
    </row>
    <row r="11" ht="41.45" customHeight="1" s="303">
      <c r="A11" s="377" t="inlineStr">
        <is>
          <t>А1-29</t>
        </is>
      </c>
      <c r="B11" s="377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58" t="inlineStr">
        <is>
          <t>Приложение № 10</t>
        </is>
      </c>
    </row>
    <row r="5" ht="18.75" customHeight="1" s="303">
      <c r="B5" s="153" t="n"/>
    </row>
    <row r="6" ht="15.75" customHeight="1" s="303">
      <c r="B6" s="359" t="inlineStr">
        <is>
          <t>Используемые индексы изменений сметной стоимости и нормы сопутствующих затрат</t>
        </is>
      </c>
    </row>
    <row r="7">
      <c r="B7" s="399" t="n"/>
    </row>
    <row r="8">
      <c r="B8" s="399" t="n"/>
      <c r="C8" s="399" t="n"/>
      <c r="D8" s="399" t="n"/>
      <c r="E8" s="399" t="n"/>
    </row>
    <row r="9" ht="47.25" customHeight="1" s="303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03">
      <c r="B10" s="364" t="n">
        <v>1</v>
      </c>
      <c r="C10" s="364" t="n">
        <v>2</v>
      </c>
      <c r="D10" s="364" t="n">
        <v>3</v>
      </c>
    </row>
    <row r="11" ht="45" customHeight="1" s="303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03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11.72</v>
      </c>
    </row>
    <row r="13" ht="29.25" customHeight="1" s="303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7.74</v>
      </c>
    </row>
    <row r="14" ht="30.75" customHeight="1" s="303">
      <c r="B14" s="364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64" t="n">
        <v>6.26</v>
      </c>
    </row>
    <row r="15" ht="89.25" customHeight="1" s="303">
      <c r="B15" s="364" t="inlineStr">
        <is>
          <t>Временные здания и сооружения</t>
        </is>
      </c>
      <c r="C15" s="364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303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0.019</v>
      </c>
    </row>
    <row r="17" ht="30" customHeight="1" s="303">
      <c r="B17" s="364" t="inlineStr">
        <is>
          <t>Пусконаладочные работы*</t>
        </is>
      </c>
      <c r="C17" s="364" t="n"/>
      <c r="D17" s="156" t="inlineStr">
        <is>
          <t>Расчет</t>
        </is>
      </c>
    </row>
    <row r="18" ht="31.5" customHeight="1" s="303">
      <c r="B18" s="364" t="inlineStr">
        <is>
          <t>Строительный контроль</t>
        </is>
      </c>
      <c r="C18" s="364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3">
      <c r="B19" s="364" t="inlineStr">
        <is>
          <t>Авторский надзор - 0,2%</t>
        </is>
      </c>
      <c r="C19" s="364" t="inlineStr">
        <is>
          <t>Приказ от 4.08.2020 № 421/пр п.173</t>
        </is>
      </c>
      <c r="D19" s="156" t="n">
        <v>0.002</v>
      </c>
    </row>
    <row r="20" ht="24" customHeight="1" s="303">
      <c r="B20" s="364" t="inlineStr">
        <is>
          <t>Непредвиденные расходы</t>
        </is>
      </c>
      <c r="C20" s="364" t="inlineStr">
        <is>
          <t>Приказ от 4.08.2020 № 421/пр п.179</t>
        </is>
      </c>
      <c r="D20" s="156" t="n">
        <v>0.03</v>
      </c>
    </row>
    <row r="21" ht="18.75" customHeight="1" s="303">
      <c r="B21" s="161" t="n"/>
    </row>
    <row r="22" ht="18.75" customHeight="1" s="303">
      <c r="B22" s="161" t="n"/>
    </row>
    <row r="23" ht="18.75" customHeight="1" s="303">
      <c r="B23" s="161" t="n"/>
    </row>
    <row r="24" ht="18.75" customHeight="1" s="303">
      <c r="B24" s="161" t="n"/>
    </row>
    <row r="27">
      <c r="B27" s="291" t="inlineStr">
        <is>
          <t>Составил ______________________        Д.Ю. Нефедова</t>
        </is>
      </c>
      <c r="C27" s="301" t="n"/>
    </row>
    <row r="28">
      <c r="B28" s="300" t="inlineStr">
        <is>
          <t xml:space="preserve">                         (подпись, инициалы, фамилия)</t>
        </is>
      </c>
      <c r="C28" s="301" t="n"/>
    </row>
    <row r="29">
      <c r="B29" s="291" t="n"/>
      <c r="C29" s="301" t="n"/>
    </row>
    <row r="30">
      <c r="B30" s="291" t="inlineStr">
        <is>
          <t>Проверил ______________________        А.В. Костянецкая</t>
        </is>
      </c>
      <c r="C30" s="301" t="n"/>
    </row>
    <row r="31">
      <c r="B31" s="300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tabSelected="1" view="pageBreakPreview" topLeftCell="A13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8" customHeight="1" s="303">
      <c r="A2" s="359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6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6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09.1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1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6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311" t="n">
        <v>1</v>
      </c>
      <c r="F9" s="312" t="n"/>
      <c r="G9" s="314" t="n"/>
    </row>
    <row r="10" ht="15.6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64" t="n"/>
      <c r="D10" s="364" t="n"/>
      <c r="E10" s="461" t="n">
        <v>3.6</v>
      </c>
      <c r="F10" s="312" t="inlineStr">
        <is>
          <t>РТМ</t>
        </is>
      </c>
      <c r="G10" s="314" t="n"/>
    </row>
    <row r="11" ht="78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462" t="n">
        <v>1.278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" customHeight="1" s="303">
      <c r="A12" s="320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65" t="inlineStr">
        <is>
          <t>Кинф</t>
        </is>
      </c>
      <c r="D12" s="365" t="inlineStr">
        <is>
          <t>-</t>
        </is>
      </c>
      <c r="E12" s="463" t="n">
        <v>1.139</v>
      </c>
      <c r="F12" s="3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3">
      <c r="A13" s="346" t="inlineStr">
        <is>
          <t>1.7</t>
        </is>
      </c>
      <c r="B13" s="347" t="inlineStr">
        <is>
          <t>Размер средств на оплату труда рабочих-строителей в текущем уровне цен (ФОТр.тек.), руб/чел.-ч</t>
        </is>
      </c>
      <c r="C13" s="348" t="inlineStr">
        <is>
          <t>ФОТр.тек.</t>
        </is>
      </c>
      <c r="D13" s="348" t="inlineStr">
        <is>
          <t>(С1ср/tср*КТ*Т*Кув)*Кинф</t>
        </is>
      </c>
      <c r="E13" s="349">
        <f>((E7*E9/E8)*E11)*E12</f>
        <v/>
      </c>
      <c r="F13" s="3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343" t="n"/>
      <c r="B14" s="344" t="inlineStr">
        <is>
          <t>Ведущий инженер</t>
        </is>
      </c>
      <c r="C14" s="344" t="n"/>
      <c r="D14" s="344" t="n"/>
      <c r="E14" s="344" t="n"/>
      <c r="F14" s="345" t="n"/>
    </row>
    <row r="15" ht="109.1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64" t="inlineStr">
        <is>
          <t>С1ср</t>
        </is>
      </c>
      <c r="D15" s="364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1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64" t="inlineStr">
        <is>
          <t>tср</t>
        </is>
      </c>
      <c r="D16" s="364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6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64" t="inlineStr">
        <is>
          <t>Кув</t>
        </is>
      </c>
      <c r="D17" s="364" t="inlineStr">
        <is>
          <t>-</t>
        </is>
      </c>
      <c r="E17" s="311" t="n">
        <v>1</v>
      </c>
      <c r="F17" s="312" t="n"/>
      <c r="G17" s="314" t="n"/>
    </row>
    <row r="18" ht="15.6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64" t="n"/>
      <c r="D18" s="364" t="n"/>
      <c r="E18" s="461" t="inlineStr">
        <is>
          <t>Ведущий инженер</t>
        </is>
      </c>
      <c r="F18" s="312" t="inlineStr">
        <is>
          <t>РТМ</t>
        </is>
      </c>
      <c r="G18" s="314" t="n"/>
    </row>
    <row r="19" ht="78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65" t="inlineStr">
        <is>
          <t>КТ</t>
        </is>
      </c>
      <c r="D19" s="365" t="inlineStr">
        <is>
          <t>-</t>
        </is>
      </c>
      <c r="E19" s="464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" customHeight="1" s="303">
      <c r="A20" s="307" t="inlineStr">
        <is>
          <t>1.6</t>
        </is>
      </c>
      <c r="B20" s="334" t="inlineStr">
        <is>
          <t>Коэффициент инфляции, определяемый поквартально</t>
        </is>
      </c>
      <c r="C20" s="364" t="inlineStr">
        <is>
          <t>Кинф</t>
        </is>
      </c>
      <c r="D20" s="364" t="inlineStr">
        <is>
          <t>-</t>
        </is>
      </c>
      <c r="E20" s="465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64" t="inlineStr">
        <is>
          <t>ФОТр.тек.</t>
        </is>
      </c>
      <c r="D21" s="364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6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09.1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64" t="inlineStr">
        <is>
          <t>С1ср</t>
        </is>
      </c>
      <c r="D23" s="364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1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64" t="inlineStr">
        <is>
          <t>tср</t>
        </is>
      </c>
      <c r="D24" s="364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6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64" t="inlineStr">
        <is>
          <t>Кув</t>
        </is>
      </c>
      <c r="D25" s="364" t="inlineStr">
        <is>
          <t>-</t>
        </is>
      </c>
      <c r="E25" s="311" t="n">
        <v>1</v>
      </c>
      <c r="F25" s="312" t="n"/>
      <c r="G25" s="314" t="n"/>
    </row>
    <row r="26" ht="15.6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64" t="n"/>
      <c r="D26" s="364" t="n"/>
      <c r="E26" s="461" t="inlineStr">
        <is>
          <t>Инженер I категории</t>
        </is>
      </c>
      <c r="F26" s="312" t="inlineStr">
        <is>
          <t>РТМ</t>
        </is>
      </c>
      <c r="G26" s="314" t="n"/>
    </row>
    <row r="27" ht="78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65" t="inlineStr">
        <is>
          <t>КТ</t>
        </is>
      </c>
      <c r="D27" s="365" t="inlineStr">
        <is>
          <t>-</t>
        </is>
      </c>
      <c r="E27" s="464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" customHeight="1" s="303">
      <c r="A28" s="307" t="inlineStr">
        <is>
          <t>1.6</t>
        </is>
      </c>
      <c r="B28" s="334" t="inlineStr">
        <is>
          <t>Коэффициент инфляции, определяемый поквартально</t>
        </is>
      </c>
      <c r="C28" s="364" t="inlineStr">
        <is>
          <t>Кинф</t>
        </is>
      </c>
      <c r="D28" s="364" t="inlineStr">
        <is>
          <t>-</t>
        </is>
      </c>
      <c r="E28" s="465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64" t="inlineStr">
        <is>
          <t>ФОТр.тек.</t>
        </is>
      </c>
      <c r="D29" s="364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6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09.1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64" t="inlineStr">
        <is>
          <t>С1ср</t>
        </is>
      </c>
      <c r="D31" s="364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1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64" t="inlineStr">
        <is>
          <t>tср</t>
        </is>
      </c>
      <c r="D32" s="364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6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64" t="inlineStr">
        <is>
          <t>Кув</t>
        </is>
      </c>
      <c r="D33" s="364" t="inlineStr">
        <is>
          <t>-</t>
        </is>
      </c>
      <c r="E33" s="311" t="n">
        <v>1</v>
      </c>
      <c r="F33" s="312" t="n"/>
      <c r="G33" s="314" t="n"/>
    </row>
    <row r="34" ht="15.6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64" t="n"/>
      <c r="D34" s="364" t="n"/>
      <c r="E34" s="461" t="inlineStr">
        <is>
          <t>Инженер II категории</t>
        </is>
      </c>
      <c r="F34" s="312" t="inlineStr">
        <is>
          <t>РТМ</t>
        </is>
      </c>
      <c r="G34" s="314" t="n"/>
    </row>
    <row r="35" ht="78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65" t="inlineStr">
        <is>
          <t>КТ</t>
        </is>
      </c>
      <c r="D35" s="365" t="inlineStr">
        <is>
          <t>-</t>
        </is>
      </c>
      <c r="E35" s="464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" customHeight="1" s="303">
      <c r="A36" s="307" t="inlineStr">
        <is>
          <t>1.6</t>
        </is>
      </c>
      <c r="B36" s="334" t="inlineStr">
        <is>
          <t>Коэффициент инфляции, определяемый поквартально</t>
        </is>
      </c>
      <c r="C36" s="364" t="inlineStr">
        <is>
          <t>Кинф</t>
        </is>
      </c>
      <c r="D36" s="364" t="inlineStr">
        <is>
          <t>-</t>
        </is>
      </c>
      <c r="E36" s="465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64" t="inlineStr">
        <is>
          <t>ФОТр.тек.</t>
        </is>
      </c>
      <c r="D37" s="364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6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09.1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64" t="inlineStr">
        <is>
          <t>С1ср</t>
        </is>
      </c>
      <c r="D39" s="364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1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64" t="inlineStr">
        <is>
          <t>tср</t>
        </is>
      </c>
      <c r="D40" s="364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6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64" t="inlineStr">
        <is>
          <t>Кув</t>
        </is>
      </c>
      <c r="D41" s="364" t="inlineStr">
        <is>
          <t>-</t>
        </is>
      </c>
      <c r="E41" s="311" t="n">
        <v>1</v>
      </c>
      <c r="F41" s="312" t="n"/>
      <c r="G41" s="314" t="n"/>
    </row>
    <row r="42" ht="15.6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64" t="n"/>
      <c r="D42" s="364" t="n"/>
      <c r="E42" s="461" t="inlineStr">
        <is>
          <t>Инженер III категории</t>
        </is>
      </c>
      <c r="F42" s="312" t="inlineStr">
        <is>
          <t>РТМ</t>
        </is>
      </c>
      <c r="G42" s="314" t="n"/>
    </row>
    <row r="43" ht="78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65" t="inlineStr">
        <is>
          <t>КТ</t>
        </is>
      </c>
      <c r="D43" s="365" t="inlineStr">
        <is>
          <t>-</t>
        </is>
      </c>
      <c r="E43" s="464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" customHeight="1" s="303">
      <c r="A44" s="307" t="inlineStr">
        <is>
          <t>1.6</t>
        </is>
      </c>
      <c r="B44" s="334" t="inlineStr">
        <is>
          <t>Коэффициент инфляции, определяемый поквартально</t>
        </is>
      </c>
      <c r="C44" s="364" t="inlineStr">
        <is>
          <t>Кинф</t>
        </is>
      </c>
      <c r="D44" s="364" t="inlineStr">
        <is>
          <t>-</t>
        </is>
      </c>
      <c r="E44" s="465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64" t="inlineStr">
        <is>
          <t>ФОТр.тек.</t>
        </is>
      </c>
      <c r="D45" s="364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6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09.1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64" t="inlineStr">
        <is>
          <t>С1ср</t>
        </is>
      </c>
      <c r="D47" s="364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1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64" t="inlineStr">
        <is>
          <t>tср</t>
        </is>
      </c>
      <c r="D48" s="364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6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64" t="inlineStr">
        <is>
          <t>Кув</t>
        </is>
      </c>
      <c r="D49" s="364" t="inlineStr">
        <is>
          <t>-</t>
        </is>
      </c>
      <c r="E49" s="311" t="n">
        <v>1</v>
      </c>
      <c r="F49" s="312" t="n"/>
      <c r="G49" s="314" t="n"/>
    </row>
    <row r="50" ht="15.6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64" t="n"/>
      <c r="D50" s="364" t="n"/>
      <c r="E50" s="461" t="inlineStr">
        <is>
          <t>Техник I категории</t>
        </is>
      </c>
      <c r="F50" s="312" t="inlineStr">
        <is>
          <t>РТМ</t>
        </is>
      </c>
      <c r="G50" s="314" t="n"/>
    </row>
    <row r="51" ht="78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65" t="inlineStr">
        <is>
          <t>КТ</t>
        </is>
      </c>
      <c r="D51" s="365" t="inlineStr">
        <is>
          <t>-</t>
        </is>
      </c>
      <c r="E51" s="464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" customHeight="1" s="303">
      <c r="A52" s="307" t="inlineStr">
        <is>
          <t>1.6</t>
        </is>
      </c>
      <c r="B52" s="334" t="inlineStr">
        <is>
          <t>Коэффициент инфляции, определяемый поквартально</t>
        </is>
      </c>
      <c r="C52" s="364" t="inlineStr">
        <is>
          <t>Кинф</t>
        </is>
      </c>
      <c r="D52" s="364" t="inlineStr">
        <is>
          <t>-</t>
        </is>
      </c>
      <c r="E52" s="465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64" t="inlineStr">
        <is>
          <t>ФОТр.тек.</t>
        </is>
      </c>
      <c r="D53" s="364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2025-01-24T11:51:53Z</dcterms:modified>
  <cp:lastModifiedBy>Николай Трофименко</cp:lastModifiedBy>
  <cp:lastPrinted>2023-12-01T08:56:12Z</cp:lastPrinted>
</cp:coreProperties>
</file>