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Установка 3-ф ПУ непосредственного включения в ячейке РУ (с выносными датчиками тока и напряжения)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Учет 0,4кВ в МКД. Установка 3-ф ПУ в существующем шкафу (УЭРМ), с организацией связи по PLC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15.49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367.46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78.59999999999999" customHeight="1" s="303">
      <c r="A12" s="305" t="n"/>
      <c r="B12" s="351" t="n">
        <v>1</v>
      </c>
      <c r="C12" s="351" t="inlineStr">
        <is>
          <t>Учет 0,4кВ в МКД. Установка 3-ф ПУ в существующем шкафу (УЭРМ), с организацией связи по PLC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15.48734</f>
        <v/>
      </c>
      <c r="H12" s="335">
        <f>367.46237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9"/>
  <sheetViews>
    <sheetView view="pageBreakPreview" topLeftCell="A25" workbookViewId="0">
      <selection activeCell="D51" sqref="D51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5" t="inlineStr">
        <is>
          <t>Наименование разрабатываемого показателя УНЦ - Установка 3-ф ПУ непосредственного включения в ячейке РУ (с выносными датчиками тока и напряжения)</t>
        </is>
      </c>
    </row>
    <row r="7" ht="33.75" customHeight="1" s="303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8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105.13</v>
      </c>
      <c r="G12" s="176" t="n"/>
      <c r="H12" s="450">
        <f>SUM(H13:H19)</f>
        <v/>
      </c>
      <c r="J12" s="305" t="n"/>
    </row>
    <row r="13">
      <c r="A13" s="387" t="n">
        <v>1</v>
      </c>
      <c r="B13" s="177" t="n"/>
      <c r="C13" s="218" t="inlineStr">
        <is>
          <t>10-3-1</t>
        </is>
      </c>
      <c r="D13" s="219" t="inlineStr">
        <is>
          <t>Инженер I категории</t>
        </is>
      </c>
      <c r="E13" s="387" t="inlineStr">
        <is>
          <t>чел.-ч</t>
        </is>
      </c>
      <c r="F13" s="451" t="n">
        <v>33.72</v>
      </c>
      <c r="G13" s="221" t="n">
        <v>15.49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10-3-2</t>
        </is>
      </c>
      <c r="D14" s="219" t="inlineStr">
        <is>
          <t>Инженер II категории</t>
        </is>
      </c>
      <c r="E14" s="387" t="inlineStr">
        <is>
          <t>чел.-ч</t>
        </is>
      </c>
      <c r="F14" s="451" t="n">
        <v>35.86</v>
      </c>
      <c r="G14" s="221" t="n">
        <v>14.09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1-4-0</t>
        </is>
      </c>
      <c r="D15" s="219" t="inlineStr">
        <is>
          <t>Затраты труда рабочих (ср 4)</t>
        </is>
      </c>
      <c r="E15" s="387" t="inlineStr">
        <is>
          <t>чел.-ч</t>
        </is>
      </c>
      <c r="F15" s="451" t="n">
        <v>27.84</v>
      </c>
      <c r="G15" s="221" t="n">
        <v>9.619999999999999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1-3-8</t>
        </is>
      </c>
      <c r="D16" s="219" t="inlineStr">
        <is>
          <t>Затраты труда рабочих (ср 3,8)</t>
        </is>
      </c>
      <c r="E16" s="387" t="inlineStr">
        <is>
          <t>чел.-ч</t>
        </is>
      </c>
      <c r="F16" s="451" t="n">
        <v>4.7</v>
      </c>
      <c r="G16" s="221" t="n">
        <v>9.4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7" t="inlineStr">
        <is>
          <t>чел.-ч</t>
        </is>
      </c>
      <c r="F17" s="451" t="n">
        <v>1.72</v>
      </c>
      <c r="G17" s="221" t="n">
        <v>12.69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7" t="inlineStr">
        <is>
          <t>чел.-ч</t>
        </is>
      </c>
      <c r="F18" s="451" t="n">
        <v>0.86</v>
      </c>
      <c r="G18" s="221" t="n">
        <v>16.93</v>
      </c>
      <c r="H18" s="221">
        <f>ROUND(F18*G18,2)</f>
        <v/>
      </c>
      <c r="M18" s="452" t="n"/>
    </row>
    <row r="19">
      <c r="A19" s="387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87" t="inlineStr">
        <is>
          <t>чел.-ч</t>
        </is>
      </c>
      <c r="F19" s="451" t="n">
        <v>0.43</v>
      </c>
      <c r="G19" s="221" t="n">
        <v>10.21</v>
      </c>
      <c r="H19" s="221">
        <f>ROUND(F19*G19,2)</f>
        <v/>
      </c>
      <c r="M19" s="452" t="n"/>
    </row>
    <row r="20">
      <c r="A20" s="357" t="inlineStr">
        <is>
          <t>Затраты труда машинистов</t>
        </is>
      </c>
      <c r="B20" s="444" t="n"/>
      <c r="C20" s="444" t="n"/>
      <c r="D20" s="444" t="n"/>
      <c r="E20" s="445" t="n"/>
      <c r="F20" s="358" t="n"/>
      <c r="G20" s="179" t="n"/>
      <c r="H20" s="450">
        <f>H21</f>
        <v/>
      </c>
    </row>
    <row r="21">
      <c r="A21" s="387" t="n">
        <v>8</v>
      </c>
      <c r="B21" s="359" t="n"/>
      <c r="C21" s="218" t="n">
        <v>2</v>
      </c>
      <c r="D21" s="219" t="inlineStr">
        <is>
          <t>Затраты труда машинистов</t>
        </is>
      </c>
      <c r="E21" s="387" t="inlineStr">
        <is>
          <t>чел.-ч</t>
        </is>
      </c>
      <c r="F21" s="451" t="n">
        <v>7.98</v>
      </c>
      <c r="G21" s="221" t="n"/>
      <c r="H21" s="453" t="n">
        <v>92.84</v>
      </c>
    </row>
    <row r="22" customFormat="1" s="216">
      <c r="A22" s="358" t="inlineStr">
        <is>
          <t>Машины и механизмы</t>
        </is>
      </c>
      <c r="B22" s="444" t="n"/>
      <c r="C22" s="444" t="n"/>
      <c r="D22" s="444" t="n"/>
      <c r="E22" s="445" t="n"/>
      <c r="F22" s="358" t="n"/>
      <c r="G22" s="179" t="n"/>
      <c r="H22" s="450">
        <f>SUM(H23:H29)</f>
        <v/>
      </c>
      <c r="J22" s="305" t="n"/>
    </row>
    <row r="23">
      <c r="A23" s="387" t="n">
        <v>9</v>
      </c>
      <c r="B23" s="359" t="n"/>
      <c r="C23" s="218" t="inlineStr">
        <is>
          <t>91.06.09-001</t>
        </is>
      </c>
      <c r="D23" s="219" t="inlineStr">
        <is>
          <t>Вышки телескопические 25 м</t>
        </is>
      </c>
      <c r="E23" s="387" t="inlineStr">
        <is>
          <t>маш.час</t>
        </is>
      </c>
      <c r="F23" s="387" t="n">
        <v>1.48</v>
      </c>
      <c r="G23" s="225" t="n">
        <v>142.7</v>
      </c>
      <c r="H23" s="221">
        <f>ROUND(F23*G23,2)</f>
        <v/>
      </c>
      <c r="I23" s="226" t="n"/>
      <c r="J23" s="226" t="n"/>
      <c r="L23" s="226" t="n"/>
    </row>
    <row r="24">
      <c r="A24" s="387" t="n">
        <v>10</v>
      </c>
      <c r="B24" s="359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7" t="inlineStr">
        <is>
          <t>маш.час</t>
        </is>
      </c>
      <c r="F24" s="387" t="n">
        <v>1.19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ht="25.5" customHeight="1" s="303">
      <c r="A25" s="387" t="n">
        <v>11</v>
      </c>
      <c r="B25" s="359" t="n"/>
      <c r="C25" s="218" t="inlineStr">
        <is>
          <t>91.06.03-058</t>
        </is>
      </c>
      <c r="D25" s="219" t="inlineStr">
        <is>
          <t>Лебедки электрические тяговым усилием 156,96 кН (16 т)</t>
        </is>
      </c>
      <c r="E25" s="387" t="inlineStr">
        <is>
          <t>маш.час</t>
        </is>
      </c>
      <c r="F25" s="387" t="n">
        <v>1</v>
      </c>
      <c r="G25" s="225" t="n">
        <v>131.44</v>
      </c>
      <c r="H25" s="221">
        <f>ROUND(F25*G25,2)</f>
        <v/>
      </c>
      <c r="I25" s="226" t="n"/>
      <c r="J25" s="226" t="n"/>
      <c r="L25" s="226" t="n"/>
    </row>
    <row r="26">
      <c r="A26" s="387" t="n">
        <v>12</v>
      </c>
      <c r="B26" s="359" t="n"/>
      <c r="C26" s="218" t="inlineStr">
        <is>
          <t>91.06.06-042</t>
        </is>
      </c>
      <c r="D26" s="219" t="inlineStr">
        <is>
          <t>Подъемники гидравлические, высота подъема 10 м</t>
        </is>
      </c>
      <c r="E26" s="387" t="inlineStr">
        <is>
          <t>маш.час</t>
        </is>
      </c>
      <c r="F26" s="387" t="n">
        <v>3.12</v>
      </c>
      <c r="G26" s="225" t="n">
        <v>29.6</v>
      </c>
      <c r="H26" s="221">
        <f>ROUND(F26*G26,2)</f>
        <v/>
      </c>
      <c r="I26" s="226" t="n"/>
      <c r="J26" s="226" t="n"/>
      <c r="K26" s="226" t="n"/>
      <c r="L26" s="226" t="n"/>
    </row>
    <row r="27">
      <c r="A27" s="387" t="n">
        <v>13</v>
      </c>
      <c r="B27" s="359" t="n"/>
      <c r="C27" s="218" t="inlineStr">
        <is>
          <t>91.14.02-001</t>
        </is>
      </c>
      <c r="D27" s="219" t="inlineStr">
        <is>
          <t>Автомобили бортовые, грузоподъемность до 5 т</t>
        </is>
      </c>
      <c r="E27" s="387" t="inlineStr">
        <is>
          <t>маш.час</t>
        </is>
      </c>
      <c r="F27" s="387" t="n">
        <v>1.19</v>
      </c>
      <c r="G27" s="225" t="n">
        <v>65.70999999999999</v>
      </c>
      <c r="H27" s="221">
        <f>ROUND(F27*G27,2)</f>
        <v/>
      </c>
      <c r="I27" s="226" t="n"/>
      <c r="J27" s="226" t="n"/>
      <c r="K27" s="226" t="n"/>
      <c r="L27" s="226" t="n"/>
    </row>
    <row r="28" ht="25.5" customHeight="1" s="303">
      <c r="A28" s="387" t="n">
        <v>14</v>
      </c>
      <c r="B28" s="359" t="n"/>
      <c r="C28" s="218" t="inlineStr">
        <is>
          <t>91.06.03-061</t>
        </is>
      </c>
      <c r="D28" s="219" t="inlineStr">
        <is>
          <t>Лебедки электрические тяговым усилием до 12,26 кН (1,25 т)</t>
        </is>
      </c>
      <c r="E28" s="387" t="inlineStr">
        <is>
          <t>маш.час</t>
        </is>
      </c>
      <c r="F28" s="387" t="n">
        <v>1.11</v>
      </c>
      <c r="G28" s="225" t="n">
        <v>3.28</v>
      </c>
      <c r="H28" s="221">
        <f>ROUND(F28*G28,2)</f>
        <v/>
      </c>
      <c r="I28" s="226" t="n"/>
      <c r="J28" s="226" t="n"/>
      <c r="K28" s="226" t="n"/>
      <c r="L28" s="226" t="n"/>
    </row>
    <row r="29">
      <c r="A29" s="387" t="n">
        <v>15</v>
      </c>
      <c r="B29" s="359" t="n"/>
      <c r="C29" s="218" t="inlineStr">
        <is>
          <t>91.06.01-003</t>
        </is>
      </c>
      <c r="D29" s="219" t="inlineStr">
        <is>
          <t>Домкраты гидравлические, грузоподъемность 63-100 т</t>
        </is>
      </c>
      <c r="E29" s="387" t="inlineStr">
        <is>
          <t>маш.час</t>
        </is>
      </c>
      <c r="F29" s="387" t="n">
        <v>3.63</v>
      </c>
      <c r="G29" s="225" t="n">
        <v>0.9</v>
      </c>
      <c r="H29" s="221">
        <f>ROUND(F29*G29,2)</f>
        <v/>
      </c>
      <c r="I29" s="226" t="n"/>
      <c r="J29" s="226" t="n"/>
      <c r="K29" s="226" t="n"/>
      <c r="L29" s="226" t="n"/>
    </row>
    <row r="30" ht="15" customHeight="1" s="303">
      <c r="A30" s="358" t="inlineStr">
        <is>
          <t>Оборудование</t>
        </is>
      </c>
      <c r="B30" s="444" t="n"/>
      <c r="C30" s="444" t="n"/>
      <c r="D30" s="444" t="n"/>
      <c r="E30" s="445" t="n"/>
      <c r="F30" s="176" t="n"/>
      <c r="G30" s="176" t="n"/>
      <c r="H30" s="450">
        <f>SUM(H31:H31)</f>
        <v/>
      </c>
    </row>
    <row r="31" ht="51" customHeight="1" s="303">
      <c r="A31" s="227" t="n">
        <v>16</v>
      </c>
      <c r="B31" s="359" t="n"/>
      <c r="C31" s="369" t="inlineStr">
        <is>
          <t>Прайс из СД ОП</t>
        </is>
      </c>
      <c r="D31" s="219" t="inlineStr">
        <is>
          <t>Марка и тип оборудования в соответствии с ТТР №22. Учёт 6 (10, 20) кВ. ПУ непосредственного включения, устанавливаемый в ячейке РУ (с выносными датчиками тока и напряжения)</t>
        </is>
      </c>
      <c r="E31" s="387" t="inlineStr">
        <is>
          <t>компл.</t>
        </is>
      </c>
      <c r="F31" s="387" t="n">
        <v>1</v>
      </c>
      <c r="G31" s="225" t="n">
        <v>78017.49000000001</v>
      </c>
      <c r="H31" s="221">
        <f>ROUND(F31*G31,2)</f>
        <v/>
      </c>
      <c r="I31" s="226" t="n"/>
      <c r="J31" s="226" t="n"/>
      <c r="K31" s="226" t="n"/>
      <c r="L31" s="226" t="n"/>
    </row>
    <row r="32">
      <c r="A32" s="358" t="inlineStr">
        <is>
          <t>Материалы</t>
        </is>
      </c>
      <c r="B32" s="444" t="n"/>
      <c r="C32" s="444" t="n"/>
      <c r="D32" s="444" t="n"/>
      <c r="E32" s="445" t="n"/>
      <c r="F32" s="358" t="n"/>
      <c r="G32" s="179" t="n"/>
      <c r="H32" s="450">
        <f>SUM(H33:H42)</f>
        <v/>
      </c>
    </row>
    <row r="33" ht="25.5" customHeight="1" s="303">
      <c r="A33" s="227" t="n">
        <v>17</v>
      </c>
      <c r="B33" s="359" t="n"/>
      <c r="C33" s="218" t="inlineStr">
        <is>
          <t>20.2.10.03-0002</t>
        </is>
      </c>
      <c r="D33" s="219" t="inlineStr">
        <is>
          <t>Наконечники кабельные медные для электротехнических установок</t>
        </is>
      </c>
      <c r="E33" s="387" t="inlineStr">
        <is>
          <t>100 шт</t>
        </is>
      </c>
      <c r="F33" s="387" t="n">
        <v>0.0204</v>
      </c>
      <c r="G33" s="221" t="n">
        <v>3986</v>
      </c>
      <c r="H33" s="221">
        <f>ROUND(F33*G33,2)</f>
        <v/>
      </c>
      <c r="I33" s="237" t="n"/>
      <c r="J33" s="226" t="n"/>
      <c r="K33" s="226" t="n"/>
    </row>
    <row r="34" ht="25.5" customHeight="1" s="303">
      <c r="A34" s="227" t="n">
        <v>18</v>
      </c>
      <c r="B34" s="359" t="n"/>
      <c r="C34" s="218" t="inlineStr">
        <is>
          <t>999-9950</t>
        </is>
      </c>
      <c r="D34" s="219" t="inlineStr">
        <is>
          <t>Вспомогательные ненормируемые ресурсы (2% от Оплаты труда рабочих)</t>
        </is>
      </c>
      <c r="E34" s="387" t="inlineStr">
        <is>
          <t>руб</t>
        </is>
      </c>
      <c r="F34" s="387" t="n">
        <v>25.184</v>
      </c>
      <c r="G34" s="221" t="n">
        <v>1</v>
      </c>
      <c r="H34" s="221">
        <f>ROUND(F34*G34,2)</f>
        <v/>
      </c>
      <c r="I34" s="237" t="n"/>
      <c r="J34" s="226" t="n"/>
    </row>
    <row r="35" ht="25.5" customHeight="1" s="303">
      <c r="A35" s="227" t="n">
        <v>19</v>
      </c>
      <c r="B35" s="359" t="n"/>
      <c r="C35" s="218" t="inlineStr">
        <is>
          <t>10.3.02.03-0011</t>
        </is>
      </c>
      <c r="D35" s="219" t="inlineStr">
        <is>
          <t>Припои оловянно-свинцовые бессурьмянистые, марка ПОС30</t>
        </is>
      </c>
      <c r="E35" s="387" t="inlineStr">
        <is>
          <t>т</t>
        </is>
      </c>
      <c r="F35" s="387" t="n">
        <v>0.0002</v>
      </c>
      <c r="G35" s="221" t="n">
        <v>68050</v>
      </c>
      <c r="H35" s="221">
        <f>ROUND(F35*G35,2)</f>
        <v/>
      </c>
      <c r="I35" s="237" t="n"/>
      <c r="J35" s="226" t="n"/>
    </row>
    <row r="36">
      <c r="A36" s="227" t="n">
        <v>20</v>
      </c>
      <c r="B36" s="359" t="n"/>
      <c r="C36" s="218" t="inlineStr">
        <is>
          <t>14.4.03.03-0002</t>
        </is>
      </c>
      <c r="D36" s="219" t="inlineStr">
        <is>
          <t>Лак битумный БТ-123</t>
        </is>
      </c>
      <c r="E36" s="387" t="inlineStr">
        <is>
          <t>т</t>
        </is>
      </c>
      <c r="F36" s="387" t="n">
        <v>0.001152</v>
      </c>
      <c r="G36" s="221" t="n">
        <v>7826.9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59" t="n"/>
      <c r="C37" s="218" t="inlineStr">
        <is>
          <t>01.7.15.03-0042</t>
        </is>
      </c>
      <c r="D37" s="219" t="inlineStr">
        <is>
          <t>Болты с гайками и шайбами строительные</t>
        </is>
      </c>
      <c r="E37" s="387" t="inlineStr">
        <is>
          <t>кг</t>
        </is>
      </c>
      <c r="F37" s="387" t="n">
        <v>0.77</v>
      </c>
      <c r="G37" s="221" t="n">
        <v>9.039999999999999</v>
      </c>
      <c r="H37" s="221">
        <f>ROUND(F37*G37,2)</f>
        <v/>
      </c>
      <c r="I37" s="237" t="n"/>
      <c r="J37" s="226" t="n"/>
    </row>
    <row r="38">
      <c r="A38" s="227" t="n">
        <v>22</v>
      </c>
      <c r="B38" s="359" t="n"/>
      <c r="C38" s="218" t="inlineStr">
        <is>
          <t>20.1.02.23-0082</t>
        </is>
      </c>
      <c r="D38" s="219" t="inlineStr">
        <is>
          <t>Перемычки гибкие, тип ПГС-50</t>
        </is>
      </c>
      <c r="E38" s="387" t="inlineStr">
        <is>
          <t>10 шт</t>
        </is>
      </c>
      <c r="F38" s="387" t="n">
        <v>0.1</v>
      </c>
      <c r="G38" s="221" t="n">
        <v>39</v>
      </c>
      <c r="H38" s="221">
        <f>ROUND(F38*G38,2)</f>
        <v/>
      </c>
      <c r="I38" s="237" t="n"/>
      <c r="J38" s="226" t="n"/>
    </row>
    <row r="39" ht="25.5" customHeight="1" s="303">
      <c r="A39" s="227" t="n">
        <v>23</v>
      </c>
      <c r="B39" s="359" t="n"/>
      <c r="C39" s="218" t="inlineStr">
        <is>
          <t>01.3.01.06-0050</t>
        </is>
      </c>
      <c r="D39" s="219" t="inlineStr">
        <is>
          <t>Смазка универсальная тугоплавкая УТ (консталин жировой)</t>
        </is>
      </c>
      <c r="E39" s="387" t="inlineStr">
        <is>
          <t>т</t>
        </is>
      </c>
      <c r="F39" s="387" t="n">
        <v>0.00016</v>
      </c>
      <c r="G39" s="221" t="n">
        <v>17500</v>
      </c>
      <c r="H39" s="221">
        <f>ROUND(F39*G39,2)</f>
        <v/>
      </c>
      <c r="I39" s="237" t="n"/>
      <c r="J39" s="226" t="n"/>
    </row>
    <row r="40">
      <c r="A40" s="227" t="n">
        <v>24</v>
      </c>
      <c r="B40" s="359" t="n"/>
      <c r="C40" s="218" t="inlineStr">
        <is>
          <t>20.1.02.18-0002</t>
        </is>
      </c>
      <c r="D40" s="219" t="inlineStr">
        <is>
          <t>Стяжка нейлоновая PER15 длиной 300 мм под винт</t>
        </is>
      </c>
      <c r="E40" s="387" t="inlineStr">
        <is>
          <t>100 шт</t>
        </is>
      </c>
      <c r="F40" s="387" t="n">
        <v>0.04</v>
      </c>
      <c r="G40" s="221" t="n">
        <v>61.6</v>
      </c>
      <c r="H40" s="221">
        <f>ROUND(F40*G40,2)</f>
        <v/>
      </c>
      <c r="I40" s="237" t="n"/>
      <c r="J40" s="226" t="n"/>
    </row>
    <row r="41">
      <c r="A41" s="227" t="n">
        <v>25</v>
      </c>
      <c r="B41" s="359" t="n"/>
      <c r="C41" s="218" t="inlineStr">
        <is>
          <t>01.7.06.07-0002</t>
        </is>
      </c>
      <c r="D41" s="219" t="inlineStr">
        <is>
          <t>Лента монтажная, тип ЛМ-5</t>
        </is>
      </c>
      <c r="E41" s="387" t="inlineStr">
        <is>
          <t>10 м</t>
        </is>
      </c>
      <c r="F41" s="387" t="n">
        <v>0.146</v>
      </c>
      <c r="G41" s="221" t="n">
        <v>6.9</v>
      </c>
      <c r="H41" s="221">
        <f>ROUND(F41*G41,2)</f>
        <v/>
      </c>
      <c r="I41" s="237" t="n"/>
      <c r="J41" s="226" t="n"/>
    </row>
    <row r="42">
      <c r="A42" s="227" t="n">
        <v>26</v>
      </c>
      <c r="B42" s="359" t="n"/>
      <c r="C42" s="218" t="inlineStr">
        <is>
          <t>24.3.01.01-0001</t>
        </is>
      </c>
      <c r="D42" s="219" t="inlineStr">
        <is>
          <t>Трубка ХВТ</t>
        </is>
      </c>
      <c r="E42" s="387" t="inlineStr">
        <is>
          <t>кг</t>
        </is>
      </c>
      <c r="F42" s="387" t="n">
        <v>0.016</v>
      </c>
      <c r="G42" s="221" t="n">
        <v>41.7</v>
      </c>
      <c r="H42" s="221">
        <f>ROUND(F42*G42,2)</f>
        <v/>
      </c>
      <c r="I42" s="237" t="n"/>
      <c r="J42" s="226" t="n"/>
    </row>
    <row r="45">
      <c r="B45" s="305" t="inlineStr">
        <is>
          <t>Составил ______________________     Д.Ю. Нефедова</t>
        </is>
      </c>
    </row>
    <row r="46">
      <c r="B46" s="164" t="inlineStr">
        <is>
          <t xml:space="preserve">                         (подпись, инициалы, фамилия)</t>
        </is>
      </c>
    </row>
    <row r="48">
      <c r="B48" s="305" t="inlineStr">
        <is>
          <t>Проверил ______________________        А.В. Костянецкая</t>
        </is>
      </c>
    </row>
    <row r="49">
      <c r="B49" s="164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2:H2"/>
    <mergeCell ref="A32:E32"/>
    <mergeCell ref="C4:H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Установка 3-ф ПУ непосредственного включения в ячейке РУ (с выносными датчиками тока и напряжения)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ОБ'!J28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ОБ'!J32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ОБ'!J39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ОБ'!J40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view="pageBreakPreview" topLeftCell="A35" workbookViewId="0">
      <selection activeCell="C72" sqref="C72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7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1" t="inlineStr">
        <is>
          <t>Установка 3-ф ПУ непосредственного включения в ячейке РУ (с выносными датчиками тока и напряжения)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5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9" t="inlineStr">
        <is>
          <t>на ед. изм.</t>
        </is>
      </c>
      <c r="G10" s="369" t="inlineStr">
        <is>
          <t>общая</t>
        </is>
      </c>
      <c r="H10" s="447" t="n"/>
      <c r="I10" s="369" t="inlineStr">
        <is>
          <t>на ед. изм.</t>
        </is>
      </c>
      <c r="J10" s="369" t="inlineStr">
        <is>
          <t>общая</t>
        </is>
      </c>
      <c r="K10" s="301" t="n"/>
      <c r="L10" s="301" t="n"/>
      <c r="M10" s="301" t="n"/>
      <c r="N10" s="301" t="n"/>
    </row>
    <row r="11" s="303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64" t="n">
        <v>9</v>
      </c>
      <c r="J11" s="364" t="n">
        <v>10</v>
      </c>
      <c r="K11" s="301" t="n"/>
      <c r="L11" s="301" t="n"/>
      <c r="M11" s="301" t="n"/>
      <c r="N11" s="301" t="n"/>
    </row>
    <row r="12">
      <c r="A12" s="369" t="n"/>
      <c r="B12" s="357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9" t="n">
        <v>1</v>
      </c>
      <c r="B13" s="244" t="inlineStr">
        <is>
          <t>1-4-0</t>
        </is>
      </c>
      <c r="C13" s="368" t="inlineStr">
        <is>
          <t>Затраты труда рабочих-строителей среднего разряда (4,0)</t>
        </is>
      </c>
      <c r="D13" s="369" t="inlineStr">
        <is>
          <t>чел.-ч.</t>
        </is>
      </c>
      <c r="E13" s="455">
        <f>G13/F13</f>
        <v/>
      </c>
      <c r="F13" s="254" t="n">
        <v>9.619999999999999</v>
      </c>
      <c r="G13" s="254">
        <f>'Прил. 3'!H15+'Прил. 3'!H16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9" t="n">
        <v>2</v>
      </c>
      <c r="B14" s="244" t="inlineStr">
        <is>
          <t>10-2-1</t>
        </is>
      </c>
      <c r="C14" s="368" t="inlineStr">
        <is>
          <t>Ведущий инженер</t>
        </is>
      </c>
      <c r="D14" s="369" t="inlineStr">
        <is>
          <t>чел.-ч</t>
        </is>
      </c>
      <c r="E14" s="455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9" t="n">
        <v>3</v>
      </c>
      <c r="B15" s="244" t="inlineStr">
        <is>
          <t>10-3-1</t>
        </is>
      </c>
      <c r="C15" s="368" t="inlineStr">
        <is>
          <t>Инженер I категории</t>
        </is>
      </c>
      <c r="D15" s="369" t="inlineStr">
        <is>
          <t>чел.-ч</t>
        </is>
      </c>
      <c r="E15" s="455">
        <f>G15/F15</f>
        <v/>
      </c>
      <c r="F15" s="254" t="n">
        <v>15.49</v>
      </c>
      <c r="G15" s="254">
        <f>'Прил. 3'!H13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9" t="n">
        <v>4</v>
      </c>
      <c r="B16" s="244" t="inlineStr">
        <is>
          <t>10-3-2</t>
        </is>
      </c>
      <c r="C16" s="368" t="inlineStr">
        <is>
          <t>Инженер II категории</t>
        </is>
      </c>
      <c r="D16" s="369" t="inlineStr">
        <is>
          <t>чел.-ч</t>
        </is>
      </c>
      <c r="E16" s="455">
        <f>G16/F16</f>
        <v/>
      </c>
      <c r="F16" s="254" t="n">
        <v>14.09</v>
      </c>
      <c r="G16" s="254">
        <f>'Прил. 3'!H14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9" t="n">
        <v>5</v>
      </c>
      <c r="B17" s="244" t="inlineStr">
        <is>
          <t>10-3-3</t>
        </is>
      </c>
      <c r="C17" s="368" t="inlineStr">
        <is>
          <t>Инженер III категории</t>
        </is>
      </c>
      <c r="D17" s="369" t="inlineStr">
        <is>
          <t>чел.-ч</t>
        </is>
      </c>
      <c r="E17" s="455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9" t="n">
        <v>6</v>
      </c>
      <c r="B18" s="244" t="inlineStr">
        <is>
          <t>10-4-1</t>
        </is>
      </c>
      <c r="C18" s="368" t="inlineStr">
        <is>
          <t>Техник I категории</t>
        </is>
      </c>
      <c r="D18" s="369" t="inlineStr">
        <is>
          <t>чел.-ч</t>
        </is>
      </c>
      <c r="E18" s="455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9" t="n"/>
      <c r="B19" s="369" t="n"/>
      <c r="C19" s="357" t="inlineStr">
        <is>
          <t>Итого по разделу "Затраты труда рабочих-строителей"</t>
        </is>
      </c>
      <c r="D19" s="369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2">
        <f>SUM(H13:H18)</f>
        <v/>
      </c>
      <c r="I19" s="187" t="n"/>
      <c r="J19" s="254">
        <f>SUM(J13:J18)</f>
        <v/>
      </c>
    </row>
    <row r="20" ht="14.25" customFormat="1" customHeight="1" s="301">
      <c r="A20" s="369" t="n"/>
      <c r="B20" s="368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9" t="n">
        <v>7</v>
      </c>
      <c r="B21" s="369" t="n">
        <v>2</v>
      </c>
      <c r="C21" s="368" t="inlineStr">
        <is>
          <t>Затраты труда машинистов</t>
        </is>
      </c>
      <c r="D21" s="369" t="inlineStr">
        <is>
          <t>чел.-ч.</t>
        </is>
      </c>
      <c r="E21" s="455">
        <f>'Прил. 3'!F21</f>
        <v/>
      </c>
      <c r="F21" s="254">
        <f>G21/E21</f>
        <v/>
      </c>
      <c r="G21" s="254">
        <f>'Прил. 3'!H20</f>
        <v/>
      </c>
      <c r="H21" s="372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9" t="n"/>
      <c r="B22" s="357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9" t="n"/>
      <c r="B23" s="368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14.25" customFormat="1" customHeight="1" s="301">
      <c r="A24" s="369" t="n">
        <v>8</v>
      </c>
      <c r="B24" s="244" t="inlineStr">
        <is>
          <t>91.06.09-001</t>
        </is>
      </c>
      <c r="C24" s="368" t="inlineStr">
        <is>
          <t>Вышки телескопические 25 м</t>
        </is>
      </c>
      <c r="D24" s="369" t="inlineStr">
        <is>
          <t>маш.час</t>
        </is>
      </c>
      <c r="E24" s="455" t="n">
        <v>1.48</v>
      </c>
      <c r="F24" s="371" t="n">
        <v>142.7</v>
      </c>
      <c r="G24" s="254">
        <f>ROUND(E24*F24,2)</f>
        <v/>
      </c>
      <c r="H24" s="253">
        <f>G24/$G$33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9" t="n">
        <v>9</v>
      </c>
      <c r="B25" s="244" t="inlineStr">
        <is>
          <t>91.05.05-015</t>
        </is>
      </c>
      <c r="C25" s="368" t="inlineStr">
        <is>
          <t>Краны на автомобильном ходу, грузоподъемность 16 т</t>
        </is>
      </c>
      <c r="D25" s="369" t="inlineStr">
        <is>
          <t>маш.час</t>
        </is>
      </c>
      <c r="E25" s="455" t="n">
        <v>1.19</v>
      </c>
      <c r="F25" s="371" t="n">
        <v>115.4</v>
      </c>
      <c r="G25" s="254">
        <f>ROUND(E25*F25,2)</f>
        <v/>
      </c>
      <c r="H25" s="253">
        <f>G25/$G$33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9" t="n">
        <v>10</v>
      </c>
      <c r="B26" s="244" t="inlineStr">
        <is>
          <t>91.06.03-058</t>
        </is>
      </c>
      <c r="C26" s="368" t="inlineStr">
        <is>
          <t>Лебедки электрические тяговым усилием 156,96 кН (16 т)</t>
        </is>
      </c>
      <c r="D26" s="369" t="inlineStr">
        <is>
          <t>маш.час</t>
        </is>
      </c>
      <c r="E26" s="455" t="n">
        <v>1</v>
      </c>
      <c r="F26" s="371" t="n">
        <v>131.44</v>
      </c>
      <c r="G26" s="254">
        <f>ROUND(E26*F26,2)</f>
        <v/>
      </c>
      <c r="H26" s="253">
        <f>G26/$G$33</f>
        <v/>
      </c>
      <c r="I26" s="254">
        <f>ROUND(F26*'Прил. 10'!$D$12,2)</f>
        <v/>
      </c>
      <c r="J26" s="254">
        <f>ROUND(I26*E26,2)</f>
        <v/>
      </c>
    </row>
    <row r="27" ht="25.5" customFormat="1" customHeight="1" s="301">
      <c r="A27" s="369" t="n">
        <v>11</v>
      </c>
      <c r="B27" s="244" t="inlineStr">
        <is>
          <t>91.06.06-042</t>
        </is>
      </c>
      <c r="C27" s="368" t="inlineStr">
        <is>
          <t>Подъемники гидравлические, высота подъема 10 м</t>
        </is>
      </c>
      <c r="D27" s="369" t="inlineStr">
        <is>
          <t>маш.час</t>
        </is>
      </c>
      <c r="E27" s="455" t="n">
        <v>3.12</v>
      </c>
      <c r="F27" s="371" t="n">
        <v>29.6</v>
      </c>
      <c r="G27" s="254">
        <f>ROUND(E27*F27,2)</f>
        <v/>
      </c>
      <c r="H27" s="253">
        <f>G27/$G$33</f>
        <v/>
      </c>
      <c r="I27" s="254">
        <f>ROUND(F27*'Прил. 10'!$D$12,2)</f>
        <v/>
      </c>
      <c r="J27" s="254">
        <f>ROUND(I27*E27,2)</f>
        <v/>
      </c>
    </row>
    <row r="28" ht="14.25" customFormat="1" customHeight="1" s="301">
      <c r="A28" s="369" t="n"/>
      <c r="B28" s="369" t="n"/>
      <c r="C28" s="368" t="inlineStr">
        <is>
          <t>Итого основные машины и механизмы</t>
        </is>
      </c>
      <c r="D28" s="369" t="n"/>
      <c r="E28" s="455" t="n"/>
      <c r="F28" s="254" t="n"/>
      <c r="G28" s="254">
        <f>SUM(G24:G27)</f>
        <v/>
      </c>
      <c r="H28" s="372">
        <f>G28/G33</f>
        <v/>
      </c>
      <c r="I28" s="252" t="n"/>
      <c r="J28" s="254">
        <f>SUM(J24:J27)</f>
        <v/>
      </c>
    </row>
    <row r="29" hidden="1" outlineLevel="1" ht="25.5" customFormat="1" customHeight="1" s="301">
      <c r="A29" s="369" t="n">
        <v>12</v>
      </c>
      <c r="B29" s="244" t="inlineStr">
        <is>
          <t>91.14.02-001</t>
        </is>
      </c>
      <c r="C29" s="368" t="inlineStr">
        <is>
          <t>Автомобили бортовые, грузоподъемность до 5 т</t>
        </is>
      </c>
      <c r="D29" s="369" t="inlineStr">
        <is>
          <t>маш.час</t>
        </is>
      </c>
      <c r="E29" s="455" t="n">
        <v>1.19</v>
      </c>
      <c r="F29" s="371" t="n">
        <v>65.70999999999999</v>
      </c>
      <c r="G29" s="254">
        <f>ROUND(E29*F29,2)</f>
        <v/>
      </c>
      <c r="H29" s="253">
        <f>G29/$G$33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69" t="n">
        <v>13</v>
      </c>
      <c r="B30" s="244" t="inlineStr">
        <is>
          <t>91.06.03-061</t>
        </is>
      </c>
      <c r="C30" s="368" t="inlineStr">
        <is>
          <t>Лебедки электрические тяговым усилием до 12,26 кН (1,25 т)</t>
        </is>
      </c>
      <c r="D30" s="369" t="inlineStr">
        <is>
          <t>маш.час</t>
        </is>
      </c>
      <c r="E30" s="455" t="n">
        <v>1.11</v>
      </c>
      <c r="F30" s="371" t="n">
        <v>3.28</v>
      </c>
      <c r="G30" s="254">
        <f>ROUND(E30*F30,2)</f>
        <v/>
      </c>
      <c r="H30" s="253">
        <f>G30/$G$33</f>
        <v/>
      </c>
      <c r="I30" s="254">
        <f>ROUND(F30*'Прил. 10'!$D$12,2)</f>
        <v/>
      </c>
      <c r="J30" s="254">
        <f>ROUND(I30*E30,2)</f>
        <v/>
      </c>
    </row>
    <row r="31" hidden="1" outlineLevel="1" ht="25.5" customFormat="1" customHeight="1" s="301">
      <c r="A31" s="369" t="n">
        <v>14</v>
      </c>
      <c r="B31" s="244" t="inlineStr">
        <is>
          <t>91.06.01-003</t>
        </is>
      </c>
      <c r="C31" s="368" t="inlineStr">
        <is>
          <t>Домкраты гидравлические, грузоподъемность 63-100 т</t>
        </is>
      </c>
      <c r="D31" s="369" t="inlineStr">
        <is>
          <t>маш.час</t>
        </is>
      </c>
      <c r="E31" s="455" t="n">
        <v>3.63</v>
      </c>
      <c r="F31" s="371" t="n">
        <v>0.9</v>
      </c>
      <c r="G31" s="254">
        <f>ROUND(E31*F31,2)</f>
        <v/>
      </c>
      <c r="H31" s="253">
        <f>G31/$G$33</f>
        <v/>
      </c>
      <c r="I31" s="254">
        <f>ROUND(F31*'Прил. 10'!$D$12,2)</f>
        <v/>
      </c>
      <c r="J31" s="254">
        <f>ROUND(I31*E31,2)</f>
        <v/>
      </c>
    </row>
    <row r="32" collapsed="1" ht="14.25" customFormat="1" customHeight="1" s="301">
      <c r="A32" s="369" t="n"/>
      <c r="B32" s="369" t="n"/>
      <c r="C32" s="368" t="inlineStr">
        <is>
          <t>Итого прочие машины и механизмы</t>
        </is>
      </c>
      <c r="D32" s="369" t="n"/>
      <c r="E32" s="370" t="n"/>
      <c r="F32" s="254" t="n"/>
      <c r="G32" s="252">
        <f>SUM(G29:G31)</f>
        <v/>
      </c>
      <c r="H32" s="253">
        <f>G32/G33</f>
        <v/>
      </c>
      <c r="I32" s="254" t="n"/>
      <c r="J32" s="252">
        <f>SUM(J29:J31)</f>
        <v/>
      </c>
    </row>
    <row r="33" ht="25.5" customFormat="1" customHeight="1" s="301">
      <c r="A33" s="369" t="n"/>
      <c r="B33" s="369" t="n"/>
      <c r="C33" s="357" t="inlineStr">
        <is>
          <t>Итого по разделу «Машины и механизмы»</t>
        </is>
      </c>
      <c r="D33" s="369" t="n"/>
      <c r="E33" s="370" t="n"/>
      <c r="F33" s="254" t="n"/>
      <c r="G33" s="254">
        <f>G28+G32</f>
        <v/>
      </c>
      <c r="H33" s="372">
        <f>H28+H32</f>
        <v/>
      </c>
      <c r="I33" s="185" t="n"/>
      <c r="J33" s="254">
        <f>J28+J32</f>
        <v/>
      </c>
    </row>
    <row r="34" ht="14.25" customFormat="1" customHeight="1" s="301">
      <c r="A34" s="369" t="n"/>
      <c r="B34" s="357" t="inlineStr">
        <is>
          <t>Оборудование</t>
        </is>
      </c>
      <c r="C34" s="444" t="n"/>
      <c r="D34" s="444" t="n"/>
      <c r="E34" s="444" t="n"/>
      <c r="F34" s="444" t="n"/>
      <c r="G34" s="444" t="n"/>
      <c r="H34" s="445" t="n"/>
      <c r="I34" s="187" t="n"/>
      <c r="J34" s="187" t="n"/>
    </row>
    <row r="35">
      <c r="A35" s="369" t="n"/>
      <c r="B35" s="368" t="inlineStr">
        <is>
          <t>Основное оборудование</t>
        </is>
      </c>
      <c r="C35" s="444" t="n"/>
      <c r="D35" s="444" t="n"/>
      <c r="E35" s="444" t="n"/>
      <c r="F35" s="444" t="n"/>
      <c r="G35" s="444" t="n"/>
      <c r="H35" s="445" t="n"/>
      <c r="I35" s="187" t="n"/>
      <c r="J35" s="187" t="n"/>
      <c r="K35" s="301" t="n"/>
      <c r="L35" s="301" t="n"/>
    </row>
    <row r="36" ht="51" customFormat="1" customHeight="1" s="301">
      <c r="A36" s="369" t="n">
        <v>15</v>
      </c>
      <c r="B36" s="369" t="inlineStr">
        <is>
          <t>БЦ.47.18</t>
        </is>
      </c>
      <c r="C36" s="368" t="inlineStr">
        <is>
          <t>Учёт 6 (10, 20) кВ. ПУ непосредственного включения, устанавливаемый в ячейке РУ (с выносными датчиками тока и напряжения)</t>
        </is>
      </c>
      <c r="D36" s="369" t="inlineStr">
        <is>
          <t>компл.</t>
        </is>
      </c>
      <c r="E36" s="456" t="n">
        <v>1</v>
      </c>
      <c r="F36" s="371">
        <f>ROUND(I36/'Прил. 10'!$D$14,2)</f>
        <v/>
      </c>
      <c r="G36" s="254">
        <f>ROUND(E36*F36,2)</f>
        <v/>
      </c>
      <c r="H36" s="253" t="n">
        <v>0</v>
      </c>
      <c r="I36" s="254" t="n">
        <v>542655</v>
      </c>
      <c r="J36" s="254">
        <f>ROUND(I36*E36,2)</f>
        <v/>
      </c>
    </row>
    <row r="37">
      <c r="A37" s="369" t="n"/>
      <c r="B37" s="369" t="n"/>
      <c r="C37" s="368" t="inlineStr">
        <is>
          <t>Итого основное оборудование</t>
        </is>
      </c>
      <c r="D37" s="369" t="n"/>
      <c r="E37" s="456" t="n"/>
      <c r="F37" s="371" t="n"/>
      <c r="G37" s="254">
        <f>SUM(G36:G36)</f>
        <v/>
      </c>
      <c r="H37" s="254">
        <f>SUM(H36:H36)</f>
        <v/>
      </c>
      <c r="I37" s="252" t="n"/>
      <c r="J37" s="254">
        <f>SUM(J36:J36)</f>
        <v/>
      </c>
      <c r="K37" s="301" t="n"/>
      <c r="L37" s="301" t="n"/>
    </row>
    <row r="38">
      <c r="A38" s="369" t="n"/>
      <c r="B38" s="369" t="n"/>
      <c r="C38" s="368" t="inlineStr">
        <is>
          <t>Итого прочее оборудование</t>
        </is>
      </c>
      <c r="D38" s="369" t="n"/>
      <c r="E38" s="455" t="n"/>
      <c r="F38" s="371" t="n"/>
      <c r="G38" s="254" t="n">
        <v>0</v>
      </c>
      <c r="H38" s="253" t="n">
        <v>0</v>
      </c>
      <c r="I38" s="252" t="n"/>
      <c r="J38" s="254" t="n">
        <v>0</v>
      </c>
      <c r="K38" s="301" t="n"/>
      <c r="L38" s="301" t="n"/>
    </row>
    <row r="39">
      <c r="A39" s="369" t="n"/>
      <c r="B39" s="369" t="n"/>
      <c r="C39" s="357" t="inlineStr">
        <is>
          <t>Итого по разделу «Оборудование»</t>
        </is>
      </c>
      <c r="D39" s="369" t="n"/>
      <c r="E39" s="370" t="n"/>
      <c r="F39" s="371" t="n"/>
      <c r="G39" s="254">
        <f>G37+G38</f>
        <v/>
      </c>
      <c r="H39" s="253">
        <f>H37+H38</f>
        <v/>
      </c>
      <c r="I39" s="252" t="n"/>
      <c r="J39" s="254">
        <f>J38+J37</f>
        <v/>
      </c>
      <c r="K39" s="301" t="n"/>
      <c r="L39" s="301" t="n"/>
    </row>
    <row r="40" ht="25.5" customHeight="1" s="303">
      <c r="A40" s="369" t="n"/>
      <c r="B40" s="369" t="n"/>
      <c r="C40" s="368" t="inlineStr">
        <is>
          <t>в том числе технологическое оборудование</t>
        </is>
      </c>
      <c r="D40" s="369" t="n"/>
      <c r="E40" s="456" t="n"/>
      <c r="F40" s="371" t="n"/>
      <c r="G40" s="254">
        <f>'Прил.6 Расчет ОБ'!G13</f>
        <v/>
      </c>
      <c r="H40" s="372" t="n"/>
      <c r="I40" s="252" t="n"/>
      <c r="J40" s="254">
        <f>J39</f>
        <v/>
      </c>
      <c r="K40" s="301" t="n"/>
      <c r="L40" s="301" t="n"/>
    </row>
    <row r="41" ht="14.25" customFormat="1" customHeight="1" s="301">
      <c r="A41" s="369" t="n"/>
      <c r="B41" s="357" t="inlineStr">
        <is>
          <t>Материалы</t>
        </is>
      </c>
      <c r="C41" s="444" t="n"/>
      <c r="D41" s="444" t="n"/>
      <c r="E41" s="444" t="n"/>
      <c r="F41" s="444" t="n"/>
      <c r="G41" s="444" t="n"/>
      <c r="H41" s="445" t="n"/>
      <c r="I41" s="187" t="n"/>
      <c r="J41" s="187" t="n"/>
    </row>
    <row r="42" ht="14.25" customFormat="1" customHeight="1" s="301">
      <c r="A42" s="364" t="n"/>
      <c r="B42" s="363" t="inlineStr">
        <is>
          <t>Основные материалы</t>
        </is>
      </c>
      <c r="C42" s="457" t="n"/>
      <c r="D42" s="457" t="n"/>
      <c r="E42" s="457" t="n"/>
      <c r="F42" s="457" t="n"/>
      <c r="G42" s="457" t="n"/>
      <c r="H42" s="458" t="n"/>
      <c r="I42" s="258" t="n"/>
      <c r="J42" s="258" t="n"/>
    </row>
    <row r="43" ht="25.5" customFormat="1" customHeight="1" s="301">
      <c r="A43" s="369" t="n">
        <v>16</v>
      </c>
      <c r="B43" s="369" t="inlineStr">
        <is>
          <t>20.2.10.03-0002</t>
        </is>
      </c>
      <c r="C43" s="368" t="inlineStr">
        <is>
          <t>Наконечники кабельные медные для электротехнических установок</t>
        </is>
      </c>
      <c r="D43" s="369" t="inlineStr">
        <is>
          <t>100 шт</t>
        </is>
      </c>
      <c r="E43" s="456" t="n">
        <v>0.0204</v>
      </c>
      <c r="F43" s="371" t="n">
        <v>3986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69" t="n">
        <v>17</v>
      </c>
      <c r="B44" s="369" t="inlineStr">
        <is>
          <t>999-9950</t>
        </is>
      </c>
      <c r="C44" s="368" t="inlineStr">
        <is>
          <t>Вспомогательные ненормируемые ресурсы (2% от Оплаты труда рабочих)</t>
        </is>
      </c>
      <c r="D44" s="369" t="inlineStr">
        <is>
          <t>руб</t>
        </is>
      </c>
      <c r="E44" s="456" t="n">
        <v>25.184</v>
      </c>
      <c r="F44" s="371" t="n">
        <v>1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1">
      <c r="A45" s="369" t="n">
        <v>18</v>
      </c>
      <c r="B45" s="369" t="inlineStr">
        <is>
          <t>10.3.02.03-0011</t>
        </is>
      </c>
      <c r="C45" s="368" t="inlineStr">
        <is>
          <t>Припои оловянно-свинцовые бессурьмянистые, марка ПОС30</t>
        </is>
      </c>
      <c r="D45" s="369" t="inlineStr">
        <is>
          <t>т</t>
        </is>
      </c>
      <c r="E45" s="456" t="n">
        <v>0.0002</v>
      </c>
      <c r="F45" s="371" t="n">
        <v>68050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69" t="n">
        <v>19</v>
      </c>
      <c r="B46" s="369" t="inlineStr">
        <is>
          <t>14.4.03.03-0002</t>
        </is>
      </c>
      <c r="C46" s="368" t="inlineStr">
        <is>
          <t>Лак битумный БТ-123</t>
        </is>
      </c>
      <c r="D46" s="369" t="inlineStr">
        <is>
          <t>т</t>
        </is>
      </c>
      <c r="E46" s="456" t="n">
        <v>0.001152</v>
      </c>
      <c r="F46" s="371" t="n">
        <v>7826.9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80" t="n"/>
      <c r="B47" s="260" t="n"/>
      <c r="C47" s="261" t="inlineStr">
        <is>
          <t>Итого основные материалы</t>
        </is>
      </c>
      <c r="D47" s="380" t="n"/>
      <c r="E47" s="459" t="n"/>
      <c r="F47" s="265" t="n"/>
      <c r="G47" s="265">
        <f>SUM(G43:G46)</f>
        <v/>
      </c>
      <c r="H47" s="253">
        <f>G47/$G$55</f>
        <v/>
      </c>
      <c r="I47" s="254" t="n"/>
      <c r="J47" s="265">
        <f>SUM(J43:J46)</f>
        <v/>
      </c>
    </row>
    <row r="48" hidden="1" outlineLevel="1" ht="14.25" customFormat="1" customHeight="1" s="301">
      <c r="A48" s="369" t="n">
        <v>20</v>
      </c>
      <c r="B48" s="369" t="inlineStr">
        <is>
          <t>01.7.15.03-0042</t>
        </is>
      </c>
      <c r="C48" s="368" t="inlineStr">
        <is>
          <t>Болты с гайками и шайбами строительные</t>
        </is>
      </c>
      <c r="D48" s="369" t="inlineStr">
        <is>
          <t>кг</t>
        </is>
      </c>
      <c r="E48" s="456" t="n">
        <v>0.77</v>
      </c>
      <c r="F48" s="371" t="n">
        <v>9.039999999999999</v>
      </c>
      <c r="G48" s="254">
        <f>ROUND(E48*F48,2)</f>
        <v/>
      </c>
      <c r="H48" s="253">
        <f>G48/$G$55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69" t="n">
        <v>21</v>
      </c>
      <c r="B49" s="369" t="inlineStr">
        <is>
          <t>20.1.02.23-0082</t>
        </is>
      </c>
      <c r="C49" s="368" t="inlineStr">
        <is>
          <t>Перемычки гибкие, тип ПГС-50</t>
        </is>
      </c>
      <c r="D49" s="369" t="inlineStr">
        <is>
          <t>10 шт</t>
        </is>
      </c>
      <c r="E49" s="456" t="n">
        <v>0.1</v>
      </c>
      <c r="F49" s="371" t="n">
        <v>39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69" t="n">
        <v>22</v>
      </c>
      <c r="B50" s="369" t="inlineStr">
        <is>
          <t>01.3.01.06-0050</t>
        </is>
      </c>
      <c r="C50" s="368" t="inlineStr">
        <is>
          <t>Смазка универсальная тугоплавкая УТ (консталин жировой)</t>
        </is>
      </c>
      <c r="D50" s="369" t="inlineStr">
        <is>
          <t>т</t>
        </is>
      </c>
      <c r="E50" s="456" t="n">
        <v>0.00016</v>
      </c>
      <c r="F50" s="371" t="n">
        <v>17500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69" t="n">
        <v>23</v>
      </c>
      <c r="B51" s="369" t="inlineStr">
        <is>
          <t>20.1.02.18-0002</t>
        </is>
      </c>
      <c r="C51" s="368" t="inlineStr">
        <is>
          <t>Стяжка нейлоновая PER15 длиной 300 мм под винт</t>
        </is>
      </c>
      <c r="D51" s="369" t="inlineStr">
        <is>
          <t>100 шт</t>
        </is>
      </c>
      <c r="E51" s="456" t="n">
        <v>0.04</v>
      </c>
      <c r="F51" s="371" t="n">
        <v>61.6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9" t="n">
        <v>24</v>
      </c>
      <c r="B52" s="369" t="inlineStr">
        <is>
          <t>01.7.06.07-0002</t>
        </is>
      </c>
      <c r="C52" s="368" t="inlineStr">
        <is>
          <t>Лента монтажная, тип ЛМ-5</t>
        </is>
      </c>
      <c r="D52" s="369" t="inlineStr">
        <is>
          <t>10 м</t>
        </is>
      </c>
      <c r="E52" s="456" t="n">
        <v>0.146</v>
      </c>
      <c r="F52" s="371" t="n">
        <v>6.9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69" t="n">
        <v>25</v>
      </c>
      <c r="B53" s="369" t="inlineStr">
        <is>
          <t>24.3.01.01-0001</t>
        </is>
      </c>
      <c r="C53" s="368" t="inlineStr">
        <is>
          <t>Трубка ХВТ</t>
        </is>
      </c>
      <c r="D53" s="369" t="inlineStr">
        <is>
          <t>кг</t>
        </is>
      </c>
      <c r="E53" s="456" t="n">
        <v>0.016</v>
      </c>
      <c r="F53" s="371" t="n">
        <v>41.7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69" t="n"/>
      <c r="B54" s="369" t="n"/>
      <c r="C54" s="368" t="inlineStr">
        <is>
          <t>Итого прочие материалы</t>
        </is>
      </c>
      <c r="D54" s="369" t="n"/>
      <c r="E54" s="370" t="n"/>
      <c r="F54" s="371" t="n"/>
      <c r="G54" s="254">
        <f>SUM(G48:G53)</f>
        <v/>
      </c>
      <c r="H54" s="253">
        <f>G54/$G$55</f>
        <v/>
      </c>
      <c r="I54" s="254" t="n"/>
      <c r="J54" s="254">
        <f>SUM(J48:J53)</f>
        <v/>
      </c>
    </row>
    <row r="55" ht="14.25" customFormat="1" customHeight="1" s="301">
      <c r="A55" s="369" t="n"/>
      <c r="B55" s="369" t="n"/>
      <c r="C55" s="357" t="inlineStr">
        <is>
          <t>Итого по разделу «Материалы»</t>
        </is>
      </c>
      <c r="D55" s="369" t="n"/>
      <c r="E55" s="370" t="n"/>
      <c r="F55" s="371" t="n"/>
      <c r="G55" s="254">
        <f>G47+G54</f>
        <v/>
      </c>
      <c r="H55" s="372">
        <f>G55/$G$55</f>
        <v/>
      </c>
      <c r="I55" s="254" t="n"/>
      <c r="J55" s="254">
        <f>J47+J54</f>
        <v/>
      </c>
    </row>
    <row r="56" ht="14.25" customFormat="1" customHeight="1" s="301">
      <c r="A56" s="369" t="n"/>
      <c r="B56" s="369" t="n"/>
      <c r="C56" s="368" t="inlineStr">
        <is>
          <t>ИТОГО ПО РМ</t>
        </is>
      </c>
      <c r="D56" s="369" t="n"/>
      <c r="E56" s="370" t="n"/>
      <c r="F56" s="371" t="n"/>
      <c r="G56" s="254">
        <f>G19+G33+G55</f>
        <v/>
      </c>
      <c r="H56" s="372" t="n"/>
      <c r="I56" s="254" t="n"/>
      <c r="J56" s="254">
        <f>J19+J33+J55</f>
        <v/>
      </c>
    </row>
    <row r="57" ht="14.25" customFormat="1" customHeight="1" s="301">
      <c r="A57" s="369" t="n"/>
      <c r="B57" s="369" t="n"/>
      <c r="C57" s="368" t="inlineStr">
        <is>
          <t>Накладные расходы</t>
        </is>
      </c>
      <c r="D57" s="174">
        <f>ROUND(G57/(G$21+$G$19),2)</f>
        <v/>
      </c>
      <c r="E57" s="370" t="n"/>
      <c r="F57" s="371" t="n"/>
      <c r="G57" s="254" t="n">
        <v>1334.66</v>
      </c>
      <c r="H57" s="372" t="n"/>
      <c r="I57" s="254" t="n"/>
      <c r="J57" s="254">
        <f>ROUND(D57*(J19+J21),2)</f>
        <v/>
      </c>
    </row>
    <row r="58" ht="14.25" customFormat="1" customHeight="1" s="301">
      <c r="A58" s="369" t="n"/>
      <c r="B58" s="369" t="n"/>
      <c r="C58" s="368" t="inlineStr">
        <is>
          <t>Сметная прибыль</t>
        </is>
      </c>
      <c r="D58" s="174">
        <f>ROUND(G58/(G$19+G$21),2)</f>
        <v/>
      </c>
      <c r="E58" s="370" t="n"/>
      <c r="F58" s="371" t="n"/>
      <c r="G58" s="254" t="n">
        <v>685.71</v>
      </c>
      <c r="H58" s="372" t="n"/>
      <c r="I58" s="254" t="n"/>
      <c r="J58" s="254">
        <f>ROUND(D58*(J19+J21),2)</f>
        <v/>
      </c>
    </row>
    <row r="59" ht="14.25" customFormat="1" customHeight="1" s="301">
      <c r="A59" s="369" t="n"/>
      <c r="B59" s="369" t="n"/>
      <c r="C59" s="368" t="inlineStr">
        <is>
          <t>Итого СМР (с НР и СП)</t>
        </is>
      </c>
      <c r="D59" s="369" t="n"/>
      <c r="E59" s="370" t="n"/>
      <c r="F59" s="371" t="n"/>
      <c r="G59" s="254">
        <f>G19+G33+G55+G57+G58</f>
        <v/>
      </c>
      <c r="H59" s="372" t="n"/>
      <c r="I59" s="254" t="n"/>
      <c r="J59" s="254">
        <f>J19+J33+J55+J57+J58</f>
        <v/>
      </c>
    </row>
    <row r="60" ht="14.25" customFormat="1" customHeight="1" s="301">
      <c r="A60" s="369" t="n"/>
      <c r="B60" s="369" t="n"/>
      <c r="C60" s="368" t="inlineStr">
        <is>
          <t>ВСЕГО СМР + ОБОРУДОВАНИЕ</t>
        </is>
      </c>
      <c r="D60" s="369" t="n"/>
      <c r="E60" s="370" t="n"/>
      <c r="F60" s="371" t="n"/>
      <c r="G60" s="254">
        <f>G59+G39</f>
        <v/>
      </c>
      <c r="H60" s="372" t="n"/>
      <c r="I60" s="254" t="n"/>
      <c r="J60" s="254">
        <f>J59+J39</f>
        <v/>
      </c>
    </row>
    <row r="61" ht="34.5" customFormat="1" customHeight="1" s="301">
      <c r="A61" s="369" t="n"/>
      <c r="B61" s="369" t="n"/>
      <c r="C61" s="368" t="inlineStr">
        <is>
          <t>ИТОГО ПОКАЗАТЕЛЬ НА ЕД. ИЗМ.</t>
        </is>
      </c>
      <c r="D61" s="369" t="inlineStr">
        <is>
          <t>ед.</t>
        </is>
      </c>
      <c r="E61" s="460" t="n">
        <v>1</v>
      </c>
      <c r="F61" s="371" t="n"/>
      <c r="G61" s="254">
        <f>G60/E61</f>
        <v/>
      </c>
      <c r="H61" s="372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B41:H41"/>
    <mergeCell ref="A7:H7"/>
    <mergeCell ref="B35:H35"/>
    <mergeCell ref="B22:H22"/>
    <mergeCell ref="B9:B10"/>
    <mergeCell ref="D9:D10"/>
    <mergeCell ref="B12:H12"/>
    <mergeCell ref="D6:J6"/>
    <mergeCell ref="B42:H42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Установка 3-ф ПУ непосредственного включения в ячейке РУ (с выносными датчиками тока и напряжения)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03">
      <c r="A9" s="231" t="n"/>
      <c r="B9" s="36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9" t="n"/>
      <c r="B10" s="357" t="n"/>
      <c r="C10" s="368" t="inlineStr">
        <is>
          <t>ИТОГО ИНЖЕНЕРНОЕ ОБОРУДОВАНИЕ</t>
        </is>
      </c>
      <c r="D10" s="357" t="n"/>
      <c r="E10" s="170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51" customHeight="1" s="303">
      <c r="A12" s="369" t="n">
        <v>1</v>
      </c>
      <c r="B12" s="368">
        <f>'Прил.5 Расчет СМР и ОБ'!B36</f>
        <v/>
      </c>
      <c r="C12" s="368">
        <f>'Прил.5 Расчет СМР и ОБ'!C36</f>
        <v/>
      </c>
      <c r="D12" s="368">
        <f>'Прил.5 Расчет СМР и ОБ'!D36</f>
        <v/>
      </c>
      <c r="E12" s="368">
        <f>'Прил.5 Расчет СМР и ОБ'!E36</f>
        <v/>
      </c>
      <c r="F12" s="368">
        <f>'Прил.5 Расчет СМР и ОБ'!F36</f>
        <v/>
      </c>
      <c r="G12" s="371">
        <f>ROUND(E12*F12,2)</f>
        <v/>
      </c>
    </row>
    <row r="13" ht="25.5" customHeight="1" s="303">
      <c r="A13" s="369" t="n"/>
      <c r="B13" s="368" t="n"/>
      <c r="C13" s="368" t="inlineStr">
        <is>
          <t>ИТОГО ТЕХНОЛОГИЧЕСКОЕ ОБОРУДОВАНИЕ</t>
        </is>
      </c>
      <c r="D13" s="368" t="n"/>
      <c r="E13" s="386" t="n"/>
      <c r="F13" s="371" t="n"/>
      <c r="G13" s="254">
        <f>SUM(G12:G12)</f>
        <v/>
      </c>
    </row>
    <row r="14" ht="19.5" customHeight="1" s="303">
      <c r="A14" s="369" t="n"/>
      <c r="B14" s="368" t="n"/>
      <c r="C14" s="368" t="inlineStr">
        <is>
          <t>Всего по разделу «Оборудование»</t>
        </is>
      </c>
      <c r="D14" s="368" t="n"/>
      <c r="E14" s="386" t="n"/>
      <c r="F14" s="371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03">
      <c r="A11" s="369" t="inlineStr">
        <is>
          <t>А1-50</t>
        </is>
      </c>
      <c r="B11" s="369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13.47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8.039999999999999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52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4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2025-01-24T11:52:03Z</dcterms:modified>
  <cp:lastModifiedBy>Николай Трофименко</cp:lastModifiedBy>
  <cp:lastPrinted>2023-12-01T10:42:10Z</cp:lastPrinted>
</cp:coreProperties>
</file>