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3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50" t="inlineStr">
        <is>
          <t>Наименование разрабатываемого показателя УНЦ - Установка 3-ф ПУ на классе напряжения 110 кВ (ячейки открытого исполнения) для ПС 330-750 кВ</t>
        </is>
      </c>
    </row>
    <row r="8" ht="31.5" customHeight="1" s="303">
      <c r="B8" s="350" t="inlineStr">
        <is>
          <t>Сопоставимый уровень цен: 3 кв. 2019 г.</t>
        </is>
      </c>
    </row>
    <row r="9" ht="15.75" customHeight="1" s="303">
      <c r="B9" s="350" t="inlineStr">
        <is>
          <t>Единица измерения  — 1 ед.</t>
        </is>
      </c>
    </row>
    <row r="10">
      <c r="B10" s="350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1" t="n"/>
    </row>
    <row r="12" ht="96.75" customHeight="1" s="303">
      <c r="B12" s="352" t="n">
        <v>1</v>
      </c>
      <c r="C12" s="335" t="inlineStr">
        <is>
          <t>Наименование объекта-представителя</t>
        </is>
      </c>
      <c r="D12" s="35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2" t="n">
        <v>2</v>
      </c>
      <c r="C13" s="335" t="inlineStr">
        <is>
          <t>Наименование субъекта Российской Федерации</t>
        </is>
      </c>
      <c r="D13" s="340" t="inlineStr">
        <is>
          <t>Республика Калмыкия</t>
        </is>
      </c>
    </row>
    <row r="14">
      <c r="B14" s="352" t="n">
        <v>3</v>
      </c>
      <c r="C14" s="335" t="inlineStr">
        <is>
          <t>Климатический район и подрайон</t>
        </is>
      </c>
      <c r="D14" s="352" t="inlineStr">
        <is>
          <t>IVГ</t>
        </is>
      </c>
    </row>
    <row r="15">
      <c r="B15" s="352" t="n">
        <v>4</v>
      </c>
      <c r="C15" s="335" t="inlineStr">
        <is>
          <t>Мощность объекта</t>
        </is>
      </c>
      <c r="D15" s="352" t="n">
        <v>1</v>
      </c>
    </row>
    <row r="16" ht="63" customHeight="1" s="303">
      <c r="B16" s="352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3ф ПУ</t>
        </is>
      </c>
    </row>
    <row r="17" ht="79.5" customHeight="1" s="303">
      <c r="B17" s="352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223.89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950.6900000000001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2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2" t="n">
        <v>10</v>
      </c>
      <c r="C25" s="335" t="inlineStr">
        <is>
          <t>Примечание</t>
        </is>
      </c>
      <c r="D25" s="352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5" t="n"/>
    </row>
    <row r="10" ht="15.75" customHeight="1" s="303">
      <c r="A10" s="305" t="n"/>
      <c r="B10" s="447" t="n"/>
      <c r="C10" s="447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  <c r="K10" s="305" t="n"/>
    </row>
    <row r="11" ht="81" customHeight="1" s="303">
      <c r="A11" s="305" t="n"/>
      <c r="B11" s="448" t="n"/>
      <c r="C11" s="448" t="n"/>
      <c r="D11" s="448" t="n"/>
      <c r="E11" s="448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5" t="n"/>
    </row>
    <row r="12" ht="39" customHeight="1" s="303">
      <c r="A12" s="305" t="n"/>
      <c r="B12" s="352" t="n">
        <v>1</v>
      </c>
      <c r="C12" s="352" t="inlineStr">
        <is>
          <t xml:space="preserve">3ф ПУ 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223.8878</f>
        <v/>
      </c>
      <c r="H12" s="336">
        <f>950.69338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54" t="inlineStr">
        <is>
          <t>Всего по объекту:</t>
        </is>
      </c>
      <c r="C13" s="449" t="n"/>
      <c r="D13" s="449" t="n"/>
      <c r="E13" s="450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55" t="inlineStr">
        <is>
          <t>Всего по объекту в сопоставимом уровне цен 3 кв. 2019г:</t>
        </is>
      </c>
      <c r="C14" s="445" t="n"/>
      <c r="D14" s="445" t="n"/>
      <c r="E14" s="446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37" workbookViewId="0">
      <selection activeCell="C58" sqref="C5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3">
      <c r="A4" s="213" t="n"/>
      <c r="B4" s="213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.75" customHeight="1" s="303">
      <c r="A6" s="356" t="inlineStr">
        <is>
          <t>Наименование разрабатываемого показателя УНЦ - Установка 3-ф ПУ на классе напряжения 110 кВ (ячейки открытого исполнения) для ПС 330-750 кВ</t>
        </is>
      </c>
    </row>
    <row r="7" ht="33.75" customHeight="1" s="303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16">
      <c r="A12" s="359" t="inlineStr">
        <is>
          <t>Затраты труда рабочих</t>
        </is>
      </c>
      <c r="B12" s="445" t="n"/>
      <c r="C12" s="445" t="n"/>
      <c r="D12" s="445" t="n"/>
      <c r="E12" s="446" t="n"/>
      <c r="F12" s="451" t="n">
        <v>577.7</v>
      </c>
      <c r="G12" s="176" t="n"/>
      <c r="H12" s="451">
        <f>SUM(H13:H19)</f>
        <v/>
      </c>
      <c r="J12" s="305" t="n"/>
    </row>
    <row r="13">
      <c r="A13" s="38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8" t="inlineStr">
        <is>
          <t>чел.-ч</t>
        </is>
      </c>
      <c r="F13" s="452" t="n">
        <v>522.33</v>
      </c>
      <c r="G13" s="221" t="n">
        <v>9.4</v>
      </c>
      <c r="H13" s="221">
        <f>ROUND(F13*G13,2)</f>
        <v/>
      </c>
      <c r="M13" s="453" t="n"/>
    </row>
    <row r="14">
      <c r="A14" s="38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8" t="inlineStr">
        <is>
          <t>чел.-ч</t>
        </is>
      </c>
      <c r="F14" s="452" t="n">
        <v>19.86</v>
      </c>
      <c r="G14" s="221" t="n">
        <v>14.09</v>
      </c>
      <c r="H14" s="221">
        <f>ROUND(F14*G14,2)</f>
        <v/>
      </c>
      <c r="M14" s="453" t="n"/>
    </row>
    <row r="15">
      <c r="A15" s="38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8" t="inlineStr">
        <is>
          <t>чел.-ч</t>
        </is>
      </c>
      <c r="F15" s="452" t="n">
        <v>17.72</v>
      </c>
      <c r="G15" s="221" t="n">
        <v>15.49</v>
      </c>
      <c r="H15" s="221">
        <f>ROUND(F15*G15,2)</f>
        <v/>
      </c>
      <c r="M15" s="453" t="n"/>
    </row>
    <row r="16">
      <c r="A16" s="388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8" t="inlineStr">
        <is>
          <t>чел.-ч</t>
        </is>
      </c>
      <c r="F16" s="452" t="n">
        <v>14.78</v>
      </c>
      <c r="G16" s="221" t="n">
        <v>9.92</v>
      </c>
      <c r="H16" s="221">
        <f>ROUND(F16*G16,2)</f>
        <v/>
      </c>
      <c r="M16" s="453" t="n"/>
    </row>
    <row r="17">
      <c r="A17" s="38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8" t="inlineStr">
        <is>
          <t>чел.-ч</t>
        </is>
      </c>
      <c r="F17" s="452" t="n">
        <v>1.72</v>
      </c>
      <c r="G17" s="221" t="n">
        <v>12.69</v>
      </c>
      <c r="H17" s="221">
        <f>ROUND(F17*G17,2)</f>
        <v/>
      </c>
      <c r="M17" s="453" t="n"/>
    </row>
    <row r="18">
      <c r="A18" s="38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8" t="inlineStr">
        <is>
          <t>чел.-ч</t>
        </is>
      </c>
      <c r="F18" s="452" t="n">
        <v>0.86</v>
      </c>
      <c r="G18" s="221" t="n">
        <v>16.93</v>
      </c>
      <c r="H18" s="221">
        <f>ROUND(F18*G18,2)</f>
        <v/>
      </c>
      <c r="M18" s="453" t="n"/>
    </row>
    <row r="19">
      <c r="A19" s="38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8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58" t="inlineStr">
        <is>
          <t>Затраты труда машинистов</t>
        </is>
      </c>
      <c r="B20" s="445" t="n"/>
      <c r="C20" s="445" t="n"/>
      <c r="D20" s="445" t="n"/>
      <c r="E20" s="446" t="n"/>
      <c r="F20" s="359" t="n"/>
      <c r="G20" s="179" t="n"/>
      <c r="H20" s="451">
        <f>H21</f>
        <v/>
      </c>
    </row>
    <row r="21">
      <c r="A21" s="388" t="n">
        <v>8</v>
      </c>
      <c r="B21" s="360" t="n"/>
      <c r="C21" s="218" t="n">
        <v>2</v>
      </c>
      <c r="D21" s="219" t="inlineStr">
        <is>
          <t>Затраты труда машинистов</t>
        </is>
      </c>
      <c r="E21" s="388" t="inlineStr">
        <is>
          <t>чел.-ч</t>
        </is>
      </c>
      <c r="F21" s="452" t="n">
        <v>6.31</v>
      </c>
      <c r="G21" s="221" t="n"/>
      <c r="H21" s="454" t="n">
        <v>78.72</v>
      </c>
    </row>
    <row r="22" customFormat="1" s="216">
      <c r="A22" s="359" t="inlineStr">
        <is>
          <t>Машины и механизмы</t>
        </is>
      </c>
      <c r="B22" s="445" t="n"/>
      <c r="C22" s="445" t="n"/>
      <c r="D22" s="445" t="n"/>
      <c r="E22" s="446" t="n"/>
      <c r="F22" s="359" t="n"/>
      <c r="G22" s="179" t="n"/>
      <c r="H22" s="451">
        <f>SUM(H23:H30)</f>
        <v/>
      </c>
      <c r="J22" s="305" t="n"/>
    </row>
    <row r="23" ht="25.5" customHeight="1" s="303">
      <c r="A23" s="388" t="n">
        <v>9</v>
      </c>
      <c r="B23" s="360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8" t="inlineStr">
        <is>
          <t>маш.час</t>
        </is>
      </c>
      <c r="F23" s="388" t="n">
        <v>79.98999999999999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8" t="n">
        <v>10</v>
      </c>
      <c r="B24" s="36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8" t="inlineStr">
        <is>
          <t>маш.час</t>
        </is>
      </c>
      <c r="F24" s="388" t="n">
        <v>3.06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8" t="n">
        <v>11</v>
      </c>
      <c r="B25" s="36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8" t="inlineStr">
        <is>
          <t>маш.час</t>
        </is>
      </c>
      <c r="F25" s="388" t="n">
        <v>3.06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5.5" customHeight="1" s="303">
      <c r="A26" s="388" t="n">
        <v>12</v>
      </c>
      <c r="B26" s="360" t="n"/>
      <c r="C26" s="218" t="inlineStr">
        <is>
          <t>91.06.03-061</t>
        </is>
      </c>
      <c r="D26" s="219" t="inlineStr">
        <is>
          <t>Лебедки электрические тяговым усилием до 12,26 кН (1,25 т)</t>
        </is>
      </c>
      <c r="E26" s="388" t="inlineStr">
        <is>
          <t>маш.час</t>
        </is>
      </c>
      <c r="F26" s="388" t="n">
        <v>7.11</v>
      </c>
      <c r="G26" s="225" t="n">
        <v>3.28</v>
      </c>
      <c r="H26" s="221">
        <f>ROUND(F26*G26,2)</f>
        <v/>
      </c>
      <c r="I26" s="226" t="n"/>
      <c r="J26" s="226" t="n"/>
      <c r="K26" s="226" t="n"/>
      <c r="L26" s="226" t="n"/>
    </row>
    <row r="27" ht="38.25" customHeight="1" s="303">
      <c r="A27" s="388" t="n">
        <v>13</v>
      </c>
      <c r="B27" s="360" t="n"/>
      <c r="C27" s="218" t="inlineStr">
        <is>
          <t>91.18.01-007</t>
        </is>
      </c>
      <c r="D27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7" s="388" t="inlineStr">
        <is>
          <t>маш.час</t>
        </is>
      </c>
      <c r="F27" s="388" t="n">
        <v>0.19</v>
      </c>
      <c r="G27" s="225" t="n">
        <v>90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8" t="n">
        <v>14</v>
      </c>
      <c r="B28" s="360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8" t="inlineStr">
        <is>
          <t>маш.час</t>
        </is>
      </c>
      <c r="F28" s="388" t="n">
        <v>7.11</v>
      </c>
      <c r="G28" s="225" t="n">
        <v>0.9</v>
      </c>
      <c r="H28" s="221">
        <f>ROUND(F28*G28,2)</f>
        <v/>
      </c>
      <c r="I28" s="226" t="n"/>
      <c r="J28" s="226" t="n"/>
      <c r="L28" s="226" t="n"/>
    </row>
    <row r="29">
      <c r="A29" s="388" t="n">
        <v>15</v>
      </c>
      <c r="B29" s="360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88" t="inlineStr">
        <is>
          <t>маш.час</t>
        </is>
      </c>
      <c r="F29" s="388" t="n">
        <v>4.49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ht="25.5" customHeight="1" s="303">
      <c r="A30" s="388" t="n">
        <v>16</v>
      </c>
      <c r="B30" s="360" t="n"/>
      <c r="C30" s="218" t="inlineStr">
        <is>
          <t>91.04.01-041</t>
        </is>
      </c>
      <c r="D30" s="219" t="inlineStr">
        <is>
          <t>Молотки бурильные легкие при работе от передвижных компрессорных станций</t>
        </is>
      </c>
      <c r="E30" s="388" t="inlineStr">
        <is>
          <t>маш.час</t>
        </is>
      </c>
      <c r="F30" s="388" t="n">
        <v>0.19</v>
      </c>
      <c r="G30" s="225" t="n">
        <v>2.99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9" t="inlineStr">
        <is>
          <t>Оборудование</t>
        </is>
      </c>
      <c r="B31" s="445" t="n"/>
      <c r="C31" s="445" t="n"/>
      <c r="D31" s="445" t="n"/>
      <c r="E31" s="446" t="n"/>
      <c r="F31" s="176" t="n"/>
      <c r="G31" s="176" t="n"/>
      <c r="H31" s="451">
        <f>SUM(H32:H32)</f>
        <v/>
      </c>
    </row>
    <row r="32" ht="38.25" customHeight="1" s="303">
      <c r="A32" s="227" t="n">
        <v>17</v>
      </c>
      <c r="B32" s="360" t="n"/>
      <c r="C32" s="38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8" t="inlineStr">
        <is>
          <t>компл.</t>
        </is>
      </c>
      <c r="F32" s="388" t="n">
        <v>1</v>
      </c>
      <c r="G32" s="225" t="n">
        <v>201845.73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9" t="inlineStr">
        <is>
          <t>Материалы</t>
        </is>
      </c>
      <c r="B33" s="445" t="n"/>
      <c r="C33" s="445" t="n"/>
      <c r="D33" s="445" t="n"/>
      <c r="E33" s="446" t="n"/>
      <c r="F33" s="359" t="n"/>
      <c r="G33" s="179" t="n"/>
      <c r="H33" s="451">
        <f>SUM(H34:H53)</f>
        <v/>
      </c>
    </row>
    <row r="34">
      <c r="A34" s="227" t="n">
        <v>18</v>
      </c>
      <c r="B34" s="360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8" t="inlineStr">
        <is>
          <t>1000 м</t>
        </is>
      </c>
      <c r="F34" s="388" t="n">
        <v>0.5324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60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8" t="inlineStr">
        <is>
          <t>1000 м</t>
        </is>
      </c>
      <c r="F35" s="388" t="n">
        <v>1.0648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60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8" t="inlineStr">
        <is>
          <t>1000 м</t>
        </is>
      </c>
      <c r="F36" s="388" t="n">
        <v>0.21296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60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8" t="inlineStr">
        <is>
          <t>кг</t>
        </is>
      </c>
      <c r="F37" s="388" t="n">
        <v>48.3064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60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8" t="inlineStr">
        <is>
          <t>кг</t>
        </is>
      </c>
      <c r="F38" s="388" t="n">
        <v>8.83784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60" t="n"/>
      <c r="C39" s="218" t="inlineStr">
        <is>
          <t>01.7.15.04-0011</t>
        </is>
      </c>
      <c r="D39" s="219" t="inlineStr">
        <is>
          <t>Винты с полукруглой головкой, длина 50 мм</t>
        </is>
      </c>
      <c r="E39" s="388" t="inlineStr">
        <is>
          <t>т</t>
        </is>
      </c>
      <c r="F39" s="388" t="n">
        <v>0.009319900000000001</v>
      </c>
      <c r="G39" s="221" t="n">
        <v>12430</v>
      </c>
      <c r="H39" s="221">
        <f>ROUND(F39*G39,2)</f>
        <v/>
      </c>
      <c r="I39" s="237" t="n"/>
      <c r="J39" s="226" t="n"/>
      <c r="K39" s="226" t="n"/>
    </row>
    <row r="40" ht="25.5" customHeight="1" s="303">
      <c r="A40" s="227" t="n">
        <v>24</v>
      </c>
      <c r="B40" s="360" t="n"/>
      <c r="C40" s="218" t="inlineStr">
        <is>
          <t>999-9950</t>
        </is>
      </c>
      <c r="D40" s="219" t="inlineStr">
        <is>
          <t>Вспомогательные ненормируемые ресурсы (2% от Оплаты труда рабочих)</t>
        </is>
      </c>
      <c r="E40" s="388" t="inlineStr">
        <is>
          <t>руб</t>
        </is>
      </c>
      <c r="F40" s="388" t="n">
        <v>110.6054336</v>
      </c>
      <c r="G40" s="221" t="n">
        <v>1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60" t="n"/>
      <c r="C41" s="218" t="inlineStr">
        <is>
          <t>14.4.02.09-0001</t>
        </is>
      </c>
      <c r="D41" s="219" t="inlineStr">
        <is>
          <t>Краска</t>
        </is>
      </c>
      <c r="E41" s="388" t="inlineStr">
        <is>
          <t>кг</t>
        </is>
      </c>
      <c r="F41" s="388" t="n">
        <v>1.62688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60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8" t="inlineStr">
        <is>
          <t>т</t>
        </is>
      </c>
      <c r="F42" s="388" t="n">
        <v>0.0005324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60" t="n"/>
      <c r="C43" s="218" t="inlineStr">
        <is>
          <t>25.2.01.01-0001</t>
        </is>
      </c>
      <c r="D43" s="219" t="inlineStr">
        <is>
          <t>Бирки-оконцеватели</t>
        </is>
      </c>
      <c r="E43" s="388" t="inlineStr">
        <is>
          <t>100 шт</t>
        </is>
      </c>
      <c r="F43" s="388" t="n">
        <v>0.4344384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60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8" t="inlineStr">
        <is>
          <t>т</t>
        </is>
      </c>
      <c r="F44" s="388" t="n">
        <v>0.0013204</v>
      </c>
      <c r="G44" s="221" t="n">
        <v>12430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60" t="n"/>
      <c r="C45" s="218" t="inlineStr">
        <is>
          <t>14.4.03.03-0002</t>
        </is>
      </c>
      <c r="D45" s="219" t="inlineStr">
        <is>
          <t>Лак битумный БТ-123</t>
        </is>
      </c>
      <c r="E45" s="388" t="inlineStr">
        <is>
          <t>т</t>
        </is>
      </c>
      <c r="F45" s="388" t="n">
        <v>0.0015333</v>
      </c>
      <c r="G45" s="221" t="n">
        <v>7826.9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60" t="n"/>
      <c r="C46" s="218" t="inlineStr">
        <is>
          <t>21.1.04.01-1042</t>
        </is>
      </c>
      <c r="D46" s="219" t="inlineStr">
        <is>
          <t>Кабель витая пара U/UTP 1х2х0,52, категория 5e</t>
        </is>
      </c>
      <c r="E46" s="388" t="inlineStr">
        <is>
          <t>1000 м</t>
        </is>
      </c>
      <c r="F46" s="388" t="n">
        <v>0.010648</v>
      </c>
      <c r="G46" s="221" t="n">
        <v>654.95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60" t="n"/>
      <c r="C47" s="218" t="inlineStr">
        <is>
          <t>01.7.06.07-0002</t>
        </is>
      </c>
      <c r="D47" s="219" t="inlineStr">
        <is>
          <t>Лента монтажная, тип ЛМ-5</t>
        </is>
      </c>
      <c r="E47" s="388" t="inlineStr">
        <is>
          <t>10 м</t>
        </is>
      </c>
      <c r="F47" s="388" t="n">
        <v>0.947672</v>
      </c>
      <c r="G47" s="221" t="n">
        <v>6.9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60" t="n"/>
      <c r="C48" s="218" t="inlineStr">
        <is>
          <t>14.4.03.17-0101</t>
        </is>
      </c>
      <c r="D48" s="219" t="inlineStr">
        <is>
          <t>Лак канифольный КФ-965</t>
        </is>
      </c>
      <c r="E48" s="388" t="inlineStr">
        <is>
          <t>т</t>
        </is>
      </c>
      <c r="F48" s="388" t="n">
        <v>8.52e-05</v>
      </c>
      <c r="G48" s="221" t="n">
        <v>70200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60" t="n"/>
      <c r="C49" s="218" t="inlineStr">
        <is>
          <t>01.7.15.03-0042</t>
        </is>
      </c>
      <c r="D49" s="219" t="inlineStr">
        <is>
          <t>Болты с гайками и шайбами строительные</t>
        </is>
      </c>
      <c r="E49" s="388" t="inlineStr">
        <is>
          <t>кг</t>
        </is>
      </c>
      <c r="F49" s="388" t="n">
        <v>0.6281408000000001</v>
      </c>
      <c r="G49" s="221" t="n">
        <v>9.039999999999999</v>
      </c>
      <c r="H49" s="221">
        <f>ROUND(F49*G49,2)</f>
        <v/>
      </c>
      <c r="I49" s="237" t="n"/>
      <c r="J49" s="226" t="n"/>
      <c r="K49" s="226" t="n"/>
    </row>
    <row r="50" ht="25.5" customHeight="1" s="303">
      <c r="A50" s="227" t="n">
        <v>34</v>
      </c>
      <c r="B50" s="360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8" t="inlineStr">
        <is>
          <t>кг</t>
        </is>
      </c>
      <c r="F50" s="388" t="n">
        <v>0.170368</v>
      </c>
      <c r="G50" s="221" t="n">
        <v>30.4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60" t="n"/>
      <c r="C51" s="218" t="inlineStr">
        <is>
          <t>01.3.01.02-0002</t>
        </is>
      </c>
      <c r="D51" s="219" t="inlineStr">
        <is>
          <t>Вазелин технический</t>
        </is>
      </c>
      <c r="E51" s="388" t="inlineStr">
        <is>
          <t>кг</t>
        </is>
      </c>
      <c r="F51" s="388" t="n">
        <v>0.042592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60" t="n"/>
      <c r="C52" s="218" t="inlineStr">
        <is>
          <t>01.7.20.04-0005</t>
        </is>
      </c>
      <c r="D52" s="219" t="inlineStr">
        <is>
          <t>Нитки швейные</t>
        </is>
      </c>
      <c r="E52" s="388" t="inlineStr">
        <is>
          <t>кг</t>
        </is>
      </c>
      <c r="F52" s="388" t="n">
        <v>0.008518400000000001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60" t="n"/>
      <c r="C53" s="218" t="inlineStr">
        <is>
          <t>01.7.02.09-0002</t>
        </is>
      </c>
      <c r="D53" s="219" t="inlineStr">
        <is>
          <t>Шпагат бумажный</t>
        </is>
      </c>
      <c r="E53" s="388" t="inlineStr">
        <is>
          <t>кг</t>
        </is>
      </c>
      <c r="F53" s="388" t="n">
        <v>0.021296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2" t="inlineStr">
        <is>
          <t>Наименование разрабатываемого показателя УНЦ — Установка 3-ф ПУ на классе напряжения 110 кВ (ячейки открытого исполнения) для ПС 330-750 кВ</t>
        </is>
      </c>
    </row>
    <row r="8">
      <c r="B8" s="36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1" t="inlineStr">
        <is>
          <t>Расчет стоимости СМР и оборудования</t>
        </is>
      </c>
    </row>
    <row r="5" ht="12.75" customFormat="1" customHeight="1" s="291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2" t="inlineStr">
        <is>
          <t>Установка 3-ф ПУ на классе напряжения 110 кВ (ячейки открытого исполнения) для ПС 330-750 кВ</t>
        </is>
      </c>
    </row>
    <row r="7" ht="12.75" customFormat="1" customHeight="1" s="291">
      <c r="A7" s="344" t="inlineStr">
        <is>
          <t>Единица измерения  — 1 ед.</t>
        </is>
      </c>
      <c r="I7" s="362" t="n"/>
      <c r="J7" s="362" t="n"/>
    </row>
    <row r="8" ht="13.5" customFormat="1" customHeight="1" s="291">
      <c r="A8" s="344" t="n"/>
    </row>
    <row r="9" ht="27" customHeight="1" s="303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6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70" t="inlineStr">
        <is>
          <t>на ед. изм.</t>
        </is>
      </c>
      <c r="G10" s="370" t="inlineStr">
        <is>
          <t>общая</t>
        </is>
      </c>
      <c r="H10" s="448" t="n"/>
      <c r="I10" s="370" t="inlineStr">
        <is>
          <t>на ед. изм.</t>
        </is>
      </c>
      <c r="J10" s="370" t="inlineStr">
        <is>
          <t>общая</t>
        </is>
      </c>
      <c r="K10" s="301" t="n"/>
      <c r="L10" s="301" t="n"/>
      <c r="M10" s="301" t="n"/>
      <c r="N10" s="301" t="n"/>
    </row>
    <row r="11" s="303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1" t="n"/>
      <c r="L11" s="301" t="n"/>
      <c r="M11" s="301" t="n"/>
      <c r="N11" s="301" t="n"/>
    </row>
    <row r="12">
      <c r="A12" s="370" t="n"/>
      <c r="B12" s="35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70" t="n">
        <v>1</v>
      </c>
      <c r="B13" s="244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6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0" t="n">
        <v>2</v>
      </c>
      <c r="B14" s="244" t="inlineStr">
        <is>
          <t>10-2-1</t>
        </is>
      </c>
      <c r="C14" s="369" t="inlineStr">
        <is>
          <t>Ведущий инженер</t>
        </is>
      </c>
      <c r="D14" s="370" t="inlineStr">
        <is>
          <t>чел.-ч</t>
        </is>
      </c>
      <c r="E14" s="456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0" t="n">
        <v>3</v>
      </c>
      <c r="B15" s="244" t="inlineStr">
        <is>
          <t>10-3-1</t>
        </is>
      </c>
      <c r="C15" s="369" t="inlineStr">
        <is>
          <t>Инженер I категории</t>
        </is>
      </c>
      <c r="D15" s="370" t="inlineStr">
        <is>
          <t>чел.-ч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0" t="n">
        <v>4</v>
      </c>
      <c r="B16" s="244" t="inlineStr">
        <is>
          <t>10-3-2</t>
        </is>
      </c>
      <c r="C16" s="369" t="inlineStr">
        <is>
          <t>Инженер II категории</t>
        </is>
      </c>
      <c r="D16" s="370" t="inlineStr">
        <is>
          <t>чел.-ч</t>
        </is>
      </c>
      <c r="E16" s="456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0" t="n">
        <v>5</v>
      </c>
      <c r="B17" s="244" t="inlineStr">
        <is>
          <t>10-3-3</t>
        </is>
      </c>
      <c r="C17" s="369" t="inlineStr">
        <is>
          <t>Инженер III категории</t>
        </is>
      </c>
      <c r="D17" s="370" t="inlineStr">
        <is>
          <t>чел.-ч</t>
        </is>
      </c>
      <c r="E17" s="456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0" t="n">
        <v>6</v>
      </c>
      <c r="B18" s="244" t="inlineStr">
        <is>
          <t>10-4-1</t>
        </is>
      </c>
      <c r="C18" s="369" t="inlineStr">
        <is>
          <t>Техник I категории</t>
        </is>
      </c>
      <c r="D18" s="370" t="inlineStr">
        <is>
          <t>чел.-ч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0" t="n"/>
      <c r="B19" s="370" t="n"/>
      <c r="C19" s="358" t="inlineStr">
        <is>
          <t>Итого по разделу "Затраты труда рабочих-строителей"</t>
        </is>
      </c>
      <c r="D19" s="370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73">
        <f>SUM(H13:H18)</f>
        <v/>
      </c>
      <c r="I19" s="187" t="n"/>
      <c r="J19" s="254">
        <f>SUM(J13:J18)</f>
        <v/>
      </c>
    </row>
    <row r="20" ht="14.25" customFormat="1" customHeight="1" s="301">
      <c r="A20" s="370" t="n"/>
      <c r="B20" s="369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70" t="n">
        <v>7</v>
      </c>
      <c r="B21" s="370" t="n">
        <v>2</v>
      </c>
      <c r="C21" s="369" t="inlineStr">
        <is>
          <t>Затраты труда машинистов</t>
        </is>
      </c>
      <c r="D21" s="370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7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0" t="n"/>
      <c r="B22" s="358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70" t="n"/>
      <c r="B23" s="369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25.5" customFormat="1" customHeight="1" s="301">
      <c r="A24" s="370" t="n">
        <v>8</v>
      </c>
      <c r="B24" s="244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6" t="n">
        <v>79.98999999999999</v>
      </c>
      <c r="F24" s="372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0" t="n">
        <v>9</v>
      </c>
      <c r="B25" s="244" t="inlineStr">
        <is>
          <t>91.05.05-015</t>
        </is>
      </c>
      <c r="C25" s="369" t="inlineStr">
        <is>
          <t>Краны на автомобильном ходу, грузоподъемность 16 т</t>
        </is>
      </c>
      <c r="D25" s="370" t="inlineStr">
        <is>
          <t>маш.час</t>
        </is>
      </c>
      <c r="E25" s="456" t="n">
        <v>3.06</v>
      </c>
      <c r="F25" s="372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0" t="n">
        <v>10</v>
      </c>
      <c r="B26" s="244" t="inlineStr">
        <is>
          <t>91.14.02-001</t>
        </is>
      </c>
      <c r="C26" s="369" t="inlineStr">
        <is>
          <t>Автомобили бортовые, грузоподъемность до 5 т</t>
        </is>
      </c>
      <c r="D26" s="370" t="inlineStr">
        <is>
          <t>маш.час</t>
        </is>
      </c>
      <c r="E26" s="456" t="n">
        <v>3.06</v>
      </c>
      <c r="F26" s="372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0" t="n"/>
      <c r="B27" s="370" t="n"/>
      <c r="C27" s="369" t="inlineStr">
        <is>
          <t>Итого основные машины и механизмы</t>
        </is>
      </c>
      <c r="D27" s="370" t="n"/>
      <c r="E27" s="456" t="n"/>
      <c r="F27" s="254" t="n"/>
      <c r="G27" s="254">
        <f>SUM(G24:G26)</f>
        <v/>
      </c>
      <c r="H27" s="373">
        <f>G27/G34</f>
        <v/>
      </c>
      <c r="I27" s="252" t="n"/>
      <c r="J27" s="254">
        <f>SUM(J24:J26)</f>
        <v/>
      </c>
    </row>
    <row r="28" hidden="1" outlineLevel="1" ht="25.5" customFormat="1" customHeight="1" s="301">
      <c r="A28" s="370" t="n">
        <v>11</v>
      </c>
      <c r="B28" s="244" t="inlineStr">
        <is>
          <t>91.06.03-061</t>
        </is>
      </c>
      <c r="C28" s="369" t="inlineStr">
        <is>
          <t>Лебедки электрические тяговым усилием до 12,26 кН (1,25 т)</t>
        </is>
      </c>
      <c r="D28" s="370" t="inlineStr">
        <is>
          <t>маш.час</t>
        </is>
      </c>
      <c r="E28" s="456" t="n">
        <v>7.11</v>
      </c>
      <c r="F28" s="372" t="n">
        <v>3.28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51" customFormat="1" customHeight="1" s="301">
      <c r="A29" s="370" t="n">
        <v>12</v>
      </c>
      <c r="B29" s="244" t="inlineStr">
        <is>
          <t>91.18.01-007</t>
        </is>
      </c>
      <c r="C29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370" t="inlineStr">
        <is>
          <t>маш.час</t>
        </is>
      </c>
      <c r="E29" s="456" t="n">
        <v>0.19</v>
      </c>
      <c r="F29" s="372" t="n">
        <v>90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70" t="n">
        <v>13</v>
      </c>
      <c r="B30" s="244" t="inlineStr">
        <is>
          <t>91.06.01-003</t>
        </is>
      </c>
      <c r="C30" s="369" t="inlineStr">
        <is>
          <t>Домкраты гидравлические, грузоподъемность 63-100 т</t>
        </is>
      </c>
      <c r="D30" s="370" t="inlineStr">
        <is>
          <t>маш.час</t>
        </is>
      </c>
      <c r="E30" s="456" t="n">
        <v>7.11</v>
      </c>
      <c r="F30" s="372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70" t="n">
        <v>14</v>
      </c>
      <c r="B31" s="244" t="inlineStr">
        <is>
          <t>91.21.16-012</t>
        </is>
      </c>
      <c r="C31" s="369" t="inlineStr">
        <is>
          <t>Прессы гидравлические с электроприводом</t>
        </is>
      </c>
      <c r="D31" s="370" t="inlineStr">
        <is>
          <t>маш.час</t>
        </is>
      </c>
      <c r="E31" s="456" t="n">
        <v>4.49</v>
      </c>
      <c r="F31" s="372" t="n">
        <v>1.11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70" t="n">
        <v>15</v>
      </c>
      <c r="B32" s="244" t="inlineStr">
        <is>
          <t>91.04.01-041</t>
        </is>
      </c>
      <c r="C32" s="369" t="inlineStr">
        <is>
          <t>Молотки бурильные легкие при работе от передвижных компрессорных станций</t>
        </is>
      </c>
      <c r="D32" s="370" t="inlineStr">
        <is>
          <t>маш.час</t>
        </is>
      </c>
      <c r="E32" s="456" t="n">
        <v>0.19</v>
      </c>
      <c r="F32" s="372" t="n">
        <v>2.99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70" t="n"/>
      <c r="B33" s="370" t="n"/>
      <c r="C33" s="369" t="inlineStr">
        <is>
          <t>Итого прочие машины и механизмы</t>
        </is>
      </c>
      <c r="D33" s="370" t="n"/>
      <c r="E33" s="371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70" t="n"/>
      <c r="B34" s="370" t="n"/>
      <c r="C34" s="358" t="inlineStr">
        <is>
          <t>Итого по разделу «Машины и механизмы»</t>
        </is>
      </c>
      <c r="D34" s="370" t="n"/>
      <c r="E34" s="371" t="n"/>
      <c r="F34" s="254" t="n"/>
      <c r="G34" s="254">
        <f>G27+G33</f>
        <v/>
      </c>
      <c r="H34" s="373">
        <f>H27+H33</f>
        <v/>
      </c>
      <c r="I34" s="185" t="n"/>
      <c r="J34" s="254">
        <f>J27+J33</f>
        <v/>
      </c>
    </row>
    <row r="35" ht="14.25" customFormat="1" customHeight="1" s="301">
      <c r="A35" s="370" t="n"/>
      <c r="B35" s="358" t="inlineStr">
        <is>
          <t>Оборудование</t>
        </is>
      </c>
      <c r="C35" s="445" t="n"/>
      <c r="D35" s="445" t="n"/>
      <c r="E35" s="445" t="n"/>
      <c r="F35" s="445" t="n"/>
      <c r="G35" s="445" t="n"/>
      <c r="H35" s="446" t="n"/>
      <c r="I35" s="187" t="n"/>
      <c r="J35" s="187" t="n"/>
    </row>
    <row r="36">
      <c r="A36" s="370" t="n"/>
      <c r="B36" s="369" t="inlineStr">
        <is>
          <t>Основное оборудование</t>
        </is>
      </c>
      <c r="C36" s="445" t="n"/>
      <c r="D36" s="445" t="n"/>
      <c r="E36" s="445" t="n"/>
      <c r="F36" s="445" t="n"/>
      <c r="G36" s="445" t="n"/>
      <c r="H36" s="446" t="n"/>
      <c r="I36" s="187" t="n"/>
      <c r="J36" s="187" t="n"/>
      <c r="K36" s="301" t="n"/>
      <c r="L36" s="301" t="n"/>
    </row>
    <row r="37" ht="38.25" customFormat="1" customHeight="1" s="301">
      <c r="A37" s="370" t="n">
        <v>16</v>
      </c>
      <c r="B37" s="370" t="inlineStr">
        <is>
          <t>БЦ.47.20</t>
        </is>
      </c>
      <c r="C37" s="369" t="inlineStr">
        <is>
          <t>Учёт на ПС 35 кВ и выше. ПУ трансформаторного включения с ТТ и ТН, устанавливаемый в шкафу</t>
        </is>
      </c>
      <c r="D37" s="370" t="inlineStr">
        <is>
          <t>компл.</t>
        </is>
      </c>
      <c r="E37" s="457" t="n">
        <v>1</v>
      </c>
      <c r="F37" s="372">
        <f>ROUND(I37/'Прил. 10'!$D$14,2)</f>
        <v/>
      </c>
      <c r="G37" s="254">
        <f>ROUND(E37*F37,2)</f>
        <v/>
      </c>
      <c r="H37" s="253" t="n">
        <v>0</v>
      </c>
      <c r="I37" s="254" t="n">
        <v>1403949.21</v>
      </c>
      <c r="J37" s="254">
        <f>ROUND(I37*E37,2)</f>
        <v/>
      </c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7" t="n"/>
      <c r="F38" s="372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6" t="n"/>
      <c r="F39" s="372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70" t="n"/>
      <c r="B40" s="370" t="n"/>
      <c r="C40" s="358" t="inlineStr">
        <is>
          <t>Итого по разделу «Оборудование»</t>
        </is>
      </c>
      <c r="D40" s="370" t="n"/>
      <c r="E40" s="371" t="n"/>
      <c r="F40" s="372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7" t="n"/>
      <c r="F41" s="372" t="n"/>
      <c r="G41" s="254">
        <f>'Прил.6 Расчет ОБ'!G13</f>
        <v/>
      </c>
      <c r="H41" s="373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70" t="n"/>
      <c r="B42" s="358" t="inlineStr">
        <is>
          <t>Материалы</t>
        </is>
      </c>
      <c r="C42" s="445" t="n"/>
      <c r="D42" s="445" t="n"/>
      <c r="E42" s="445" t="n"/>
      <c r="F42" s="445" t="n"/>
      <c r="G42" s="445" t="n"/>
      <c r="H42" s="446" t="n"/>
      <c r="I42" s="187" t="n"/>
      <c r="J42" s="187" t="n"/>
    </row>
    <row r="43" ht="14.25" customFormat="1" customHeight="1" s="301">
      <c r="A43" s="365" t="n"/>
      <c r="B43" s="364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8" t="n"/>
      <c r="J43" s="258" t="n"/>
    </row>
    <row r="44" ht="14.25" customFormat="1" customHeight="1" s="301">
      <c r="A44" s="370" t="n">
        <v>17</v>
      </c>
      <c r="B44" s="370" t="inlineStr">
        <is>
          <t>21.1.08.03-0521</t>
        </is>
      </c>
      <c r="C44" s="369" t="inlineStr">
        <is>
          <t>Кабель контрольный КВВГнг(A)-LS 7х2,5</t>
        </is>
      </c>
      <c r="D44" s="370" t="inlineStr">
        <is>
          <t>1000 м</t>
        </is>
      </c>
      <c r="E44" s="457" t="n">
        <v>0.5324</v>
      </c>
      <c r="F44" s="372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0" t="n">
        <v>18</v>
      </c>
      <c r="B45" s="370" t="inlineStr">
        <is>
          <t>21.1.08.03-0517</t>
        </is>
      </c>
      <c r="C45" s="369" t="inlineStr">
        <is>
          <t>Кабель контрольный КВВГнг(A)-LS 5х1,5</t>
        </is>
      </c>
      <c r="D45" s="370" t="inlineStr">
        <is>
          <t>1000 м</t>
        </is>
      </c>
      <c r="E45" s="457" t="n">
        <v>1.0648</v>
      </c>
      <c r="F45" s="372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1" t="n"/>
      <c r="B46" s="260" t="n"/>
      <c r="C46" s="261" t="inlineStr">
        <is>
          <t>Итого основные материалы</t>
        </is>
      </c>
      <c r="D46" s="381" t="n"/>
      <c r="E46" s="460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70" t="n">
        <v>19</v>
      </c>
      <c r="B47" s="370" t="inlineStr">
        <is>
          <t>21.1.06.10-0374</t>
        </is>
      </c>
      <c r="C47" s="369" t="inlineStr">
        <is>
          <t>Кабель силовой с медными жилами ВВГнг(A)-LS 3х1,5ок-1000</t>
        </is>
      </c>
      <c r="D47" s="370" t="inlineStr">
        <is>
          <t>1000 м</t>
        </is>
      </c>
      <c r="E47" s="457" t="n">
        <v>0.21296</v>
      </c>
      <c r="F47" s="372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70" t="n">
        <v>20</v>
      </c>
      <c r="B48" s="370" t="inlineStr">
        <is>
          <t>01.7.11.07-0034</t>
        </is>
      </c>
      <c r="C48" s="369" t="inlineStr">
        <is>
          <t>Электроды сварочные Э42А, диаметр 4 мм</t>
        </is>
      </c>
      <c r="D48" s="370" t="inlineStr">
        <is>
          <t>кг</t>
        </is>
      </c>
      <c r="E48" s="457" t="n">
        <v>48.3064</v>
      </c>
      <c r="F48" s="372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70" t="n">
        <v>21</v>
      </c>
      <c r="B49" s="370" t="inlineStr">
        <is>
          <t>01.7.02.07-0011</t>
        </is>
      </c>
      <c r="C49" s="369" t="inlineStr">
        <is>
          <t>Прессшпан листовой, марка А</t>
        </is>
      </c>
      <c r="D49" s="370" t="inlineStr">
        <is>
          <t>кг</t>
        </is>
      </c>
      <c r="E49" s="457" t="n">
        <v>8.83784</v>
      </c>
      <c r="F49" s="372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0" t="n">
        <v>22</v>
      </c>
      <c r="B50" s="370" t="inlineStr">
        <is>
          <t>01.7.15.04-0011</t>
        </is>
      </c>
      <c r="C50" s="369" t="inlineStr">
        <is>
          <t>Винты с полукруглой головкой, длина 50 мм</t>
        </is>
      </c>
      <c r="D50" s="370" t="inlineStr">
        <is>
          <t>т</t>
        </is>
      </c>
      <c r="E50" s="457" t="n">
        <v>0.009319900000000001</v>
      </c>
      <c r="F50" s="372" t="n">
        <v>12430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70" t="n">
        <v>23</v>
      </c>
      <c r="B51" s="370" t="inlineStr">
        <is>
          <t>999-9950</t>
        </is>
      </c>
      <c r="C51" s="369" t="inlineStr">
        <is>
          <t>Вспомогательные ненормируемые ресурсы (2% от Оплаты труда рабочих)</t>
        </is>
      </c>
      <c r="D51" s="370" t="inlineStr">
        <is>
          <t>руб</t>
        </is>
      </c>
      <c r="E51" s="457" t="n">
        <v>110.6054336</v>
      </c>
      <c r="F51" s="372" t="n">
        <v>1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0" t="n">
        <v>24</v>
      </c>
      <c r="B52" s="370" t="inlineStr">
        <is>
          <t>14.4.02.09-0001</t>
        </is>
      </c>
      <c r="C52" s="369" t="inlineStr">
        <is>
          <t>Краска</t>
        </is>
      </c>
      <c r="D52" s="370" t="inlineStr">
        <is>
          <t>кг</t>
        </is>
      </c>
      <c r="E52" s="457" t="n">
        <v>1.62688</v>
      </c>
      <c r="F52" s="372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70" t="n">
        <v>25</v>
      </c>
      <c r="B53" s="370" t="inlineStr">
        <is>
          <t>10.3.02.03-0011</t>
        </is>
      </c>
      <c r="C53" s="369" t="inlineStr">
        <is>
          <t>Припои оловянно-свинцовые бессурьмянистые, марка ПОС30</t>
        </is>
      </c>
      <c r="D53" s="370" t="inlineStr">
        <is>
          <t>т</t>
        </is>
      </c>
      <c r="E53" s="457" t="n">
        <v>0.0005324</v>
      </c>
      <c r="F53" s="372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70" t="n">
        <v>26</v>
      </c>
      <c r="B54" s="370" t="inlineStr">
        <is>
          <t>25.2.01.01-0001</t>
        </is>
      </c>
      <c r="C54" s="369" t="inlineStr">
        <is>
          <t>Бирки-оконцеватели</t>
        </is>
      </c>
      <c r="D54" s="370" t="inlineStr">
        <is>
          <t>100 шт</t>
        </is>
      </c>
      <c r="E54" s="457" t="n">
        <v>0.4344384</v>
      </c>
      <c r="F54" s="372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70" t="n">
        <v>27</v>
      </c>
      <c r="B55" s="370" t="inlineStr">
        <is>
          <t>01.7.15.14-0165</t>
        </is>
      </c>
      <c r="C55" s="369" t="inlineStr">
        <is>
          <t>Шурупы с полукруглой головкой 4х40 мм</t>
        </is>
      </c>
      <c r="D55" s="370" t="inlineStr">
        <is>
          <t>т</t>
        </is>
      </c>
      <c r="E55" s="457" t="n">
        <v>0.0013204</v>
      </c>
      <c r="F55" s="372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70" t="n">
        <v>28</v>
      </c>
      <c r="B56" s="370" t="inlineStr">
        <is>
          <t>14.4.03.03-0002</t>
        </is>
      </c>
      <c r="C56" s="369" t="inlineStr">
        <is>
          <t>Лак битумный БТ-123</t>
        </is>
      </c>
      <c r="D56" s="370" t="inlineStr">
        <is>
          <t>т</t>
        </is>
      </c>
      <c r="E56" s="457" t="n">
        <v>0.0015333</v>
      </c>
      <c r="F56" s="372" t="n">
        <v>7826.9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70" t="n">
        <v>29</v>
      </c>
      <c r="B57" s="370" t="inlineStr">
        <is>
          <t>21.1.04.01-1042</t>
        </is>
      </c>
      <c r="C57" s="369" t="inlineStr">
        <is>
          <t>Кабель витая пара U/UTP 1х2х0,52, категория 5e</t>
        </is>
      </c>
      <c r="D57" s="370" t="inlineStr">
        <is>
          <t>1000 м</t>
        </is>
      </c>
      <c r="E57" s="457" t="n">
        <v>0.010648</v>
      </c>
      <c r="F57" s="372" t="n">
        <v>654.95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70" t="n">
        <v>30</v>
      </c>
      <c r="B58" s="370" t="inlineStr">
        <is>
          <t>01.7.06.07-0002</t>
        </is>
      </c>
      <c r="C58" s="369" t="inlineStr">
        <is>
          <t>Лента монтажная, тип ЛМ-5</t>
        </is>
      </c>
      <c r="D58" s="370" t="inlineStr">
        <is>
          <t>10 м</t>
        </is>
      </c>
      <c r="E58" s="457" t="n">
        <v>0.947672</v>
      </c>
      <c r="F58" s="372" t="n">
        <v>6.9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0" t="n">
        <v>31</v>
      </c>
      <c r="B59" s="370" t="inlineStr">
        <is>
          <t>14.4.03.17-0101</t>
        </is>
      </c>
      <c r="C59" s="369" t="inlineStr">
        <is>
          <t>Лак канифольный КФ-965</t>
        </is>
      </c>
      <c r="D59" s="370" t="inlineStr">
        <is>
          <t>т</t>
        </is>
      </c>
      <c r="E59" s="457" t="n">
        <v>8.52e-05</v>
      </c>
      <c r="F59" s="372" t="n">
        <v>70200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0" t="n">
        <v>32</v>
      </c>
      <c r="B60" s="370" t="inlineStr">
        <is>
          <t>01.7.15.03-0042</t>
        </is>
      </c>
      <c r="C60" s="369" t="inlineStr">
        <is>
          <t>Болты с гайками и шайбами строительные</t>
        </is>
      </c>
      <c r="D60" s="370" t="inlineStr">
        <is>
          <t>кг</t>
        </is>
      </c>
      <c r="E60" s="457" t="n">
        <v>0.6281408000000001</v>
      </c>
      <c r="F60" s="372" t="n">
        <v>9.039999999999999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70" t="n">
        <v>33</v>
      </c>
      <c r="B61" s="370" t="inlineStr">
        <is>
          <t>01.7.06.05-0041</t>
        </is>
      </c>
      <c r="C61" s="369" t="inlineStr">
        <is>
          <t>Лента изоляционная прорезиненная односторонняя, ширина 20 мм, толщина 0,25-0,35 мм</t>
        </is>
      </c>
      <c r="D61" s="370" t="inlineStr">
        <is>
          <t>кг</t>
        </is>
      </c>
      <c r="E61" s="457" t="n">
        <v>0.170368</v>
      </c>
      <c r="F61" s="372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70" t="n">
        <v>34</v>
      </c>
      <c r="B62" s="370" t="inlineStr">
        <is>
          <t>01.3.01.02-0002</t>
        </is>
      </c>
      <c r="C62" s="369" t="inlineStr">
        <is>
          <t>Вазелин технический</t>
        </is>
      </c>
      <c r="D62" s="370" t="inlineStr">
        <is>
          <t>кг</t>
        </is>
      </c>
      <c r="E62" s="457" t="n">
        <v>0.042592</v>
      </c>
      <c r="F62" s="372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70" t="n">
        <v>35</v>
      </c>
      <c r="B63" s="370" t="inlineStr">
        <is>
          <t>01.7.20.04-0005</t>
        </is>
      </c>
      <c r="C63" s="369" t="inlineStr">
        <is>
          <t>Нитки швейные</t>
        </is>
      </c>
      <c r="D63" s="370" t="inlineStr">
        <is>
          <t>кг</t>
        </is>
      </c>
      <c r="E63" s="457" t="n">
        <v>0.008518400000000001</v>
      </c>
      <c r="F63" s="372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70" t="n">
        <v>36</v>
      </c>
      <c r="B64" s="370" t="inlineStr">
        <is>
          <t>01.7.02.09-0002</t>
        </is>
      </c>
      <c r="C64" s="369" t="inlineStr">
        <is>
          <t>Шпагат бумажный</t>
        </is>
      </c>
      <c r="D64" s="370" t="inlineStr">
        <is>
          <t>кг</t>
        </is>
      </c>
      <c r="E64" s="457" t="n">
        <v>0.021296</v>
      </c>
      <c r="F64" s="372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70" t="n"/>
      <c r="B65" s="370" t="n"/>
      <c r="C65" s="369" t="inlineStr">
        <is>
          <t>Итого прочие материалы</t>
        </is>
      </c>
      <c r="D65" s="370" t="n"/>
      <c r="E65" s="371" t="n"/>
      <c r="F65" s="372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70" t="n"/>
      <c r="B66" s="370" t="n"/>
      <c r="C66" s="358" t="inlineStr">
        <is>
          <t>Итого по разделу «Материалы»</t>
        </is>
      </c>
      <c r="D66" s="370" t="n"/>
      <c r="E66" s="371" t="n"/>
      <c r="F66" s="372" t="n"/>
      <c r="G66" s="254">
        <f>G46+G65</f>
        <v/>
      </c>
      <c r="H66" s="373">
        <f>G66/$G$66</f>
        <v/>
      </c>
      <c r="I66" s="254" t="n"/>
      <c r="J66" s="254">
        <f>J46+J65</f>
        <v/>
      </c>
    </row>
    <row r="67" ht="14.25" customFormat="1" customHeight="1" s="301">
      <c r="A67" s="370" t="n"/>
      <c r="B67" s="370" t="n"/>
      <c r="C67" s="369" t="inlineStr">
        <is>
          <t>ИТОГО ПО РМ</t>
        </is>
      </c>
      <c r="D67" s="370" t="n"/>
      <c r="E67" s="371" t="n"/>
      <c r="F67" s="372" t="n"/>
      <c r="G67" s="254">
        <f>G19+G34+G66</f>
        <v/>
      </c>
      <c r="H67" s="373" t="n"/>
      <c r="I67" s="254" t="n"/>
      <c r="J67" s="254">
        <f>J19+J34+J66</f>
        <v/>
      </c>
    </row>
    <row r="68" ht="14.25" customFormat="1" customHeight="1" s="301">
      <c r="A68" s="370" t="n"/>
      <c r="B68" s="370" t="n"/>
      <c r="C68" s="369" t="inlineStr">
        <is>
          <t>Накладные расходы</t>
        </is>
      </c>
      <c r="D68" s="174">
        <f>ROUND(G68/(G$21+$G$19),2)</f>
        <v/>
      </c>
      <c r="E68" s="371" t="n"/>
      <c r="F68" s="372" t="n"/>
      <c r="G68" s="254" t="n">
        <v>5497.33</v>
      </c>
      <c r="H68" s="373" t="n"/>
      <c r="I68" s="254" t="n"/>
      <c r="J68" s="254">
        <f>ROUND(D68*(J19+J21),2)</f>
        <v/>
      </c>
    </row>
    <row r="69" ht="14.25" customFormat="1" customHeight="1" s="301">
      <c r="A69" s="370" t="n"/>
      <c r="B69" s="370" t="n"/>
      <c r="C69" s="369" t="inlineStr">
        <is>
          <t>Сметная прибыль</t>
        </is>
      </c>
      <c r="D69" s="174">
        <f>ROUND(G69/(G$19+G$21),2)</f>
        <v/>
      </c>
      <c r="E69" s="371" t="n"/>
      <c r="F69" s="372" t="n"/>
      <c r="G69" s="254" t="n">
        <v>2880.57</v>
      </c>
      <c r="H69" s="373" t="n"/>
      <c r="I69" s="254" t="n"/>
      <c r="J69" s="254">
        <f>ROUND(D69*(J19+J21),2)</f>
        <v/>
      </c>
    </row>
    <row r="70" ht="14.25" customFormat="1" customHeight="1" s="301">
      <c r="A70" s="370" t="n"/>
      <c r="B70" s="370" t="n"/>
      <c r="C70" s="369" t="inlineStr">
        <is>
          <t>Итого СМР (с НР и СП)</t>
        </is>
      </c>
      <c r="D70" s="370" t="n"/>
      <c r="E70" s="371" t="n"/>
      <c r="F70" s="372" t="n"/>
      <c r="G70" s="254">
        <f>G19+G34+G66+G68+G69</f>
        <v/>
      </c>
      <c r="H70" s="373" t="n"/>
      <c r="I70" s="254" t="n"/>
      <c r="J70" s="254">
        <f>J19+J34+J66+J68+J69</f>
        <v/>
      </c>
    </row>
    <row r="71" ht="14.25" customFormat="1" customHeight="1" s="301">
      <c r="A71" s="370" t="n"/>
      <c r="B71" s="370" t="n"/>
      <c r="C71" s="369" t="inlineStr">
        <is>
          <t>ВСЕГО СМР + ОБОРУДОВАНИЕ</t>
        </is>
      </c>
      <c r="D71" s="370" t="n"/>
      <c r="E71" s="371" t="n"/>
      <c r="F71" s="372" t="n"/>
      <c r="G71" s="254">
        <f>G70+G40</f>
        <v/>
      </c>
      <c r="H71" s="373" t="n"/>
      <c r="I71" s="254" t="n"/>
      <c r="J71" s="254">
        <f>J70+J40</f>
        <v/>
      </c>
    </row>
    <row r="72" ht="34.5" customFormat="1" customHeight="1" s="301">
      <c r="A72" s="370" t="n"/>
      <c r="B72" s="370" t="n"/>
      <c r="C72" s="369" t="inlineStr">
        <is>
          <t>ИТОГО ПОКАЗАТЕЛЬ НА ЕД. ИЗМ.</t>
        </is>
      </c>
      <c r="D72" s="370" t="inlineStr">
        <is>
          <t>ед.</t>
        </is>
      </c>
      <c r="E72" s="461" t="n">
        <v>1</v>
      </c>
      <c r="F72" s="372" t="n"/>
      <c r="G72" s="254">
        <f>G71/E72</f>
        <v/>
      </c>
      <c r="H72" s="373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3" t="inlineStr">
        <is>
          <t>Приложение №6</t>
        </is>
      </c>
    </row>
    <row r="2" ht="21.75" customHeight="1" s="303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7" customHeight="1" s="303">
      <c r="A4" s="344" t="inlineStr">
        <is>
          <t>Наименование разрабатываемого показателя УНЦ — Установка 3-ф ПУ на классе напряжения 110 кВ (ячейки открытого исполнения) для ПС 330-750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3">
      <c r="A9" s="231" t="n"/>
      <c r="B9" s="36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70" t="n"/>
      <c r="B10" s="358" t="n"/>
      <c r="C10" s="369" t="inlineStr">
        <is>
          <t>ИТОГО ИНЖЕНЕРНОЕ ОБОРУДОВАНИЕ</t>
        </is>
      </c>
      <c r="D10" s="358" t="n"/>
      <c r="E10" s="17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8.25" customHeight="1" s="303">
      <c r="A12" s="370" t="n">
        <v>1</v>
      </c>
      <c r="B12" s="369">
        <f>'Прил.5 Расчет СМР и ОБ'!B37</f>
        <v/>
      </c>
      <c r="C12" s="369">
        <f>'Прил.5 Расчет СМР и ОБ'!C37</f>
        <v/>
      </c>
      <c r="D12" s="369">
        <f>'Прил.5 Расчет СМР и ОБ'!D37</f>
        <v/>
      </c>
      <c r="E12" s="369">
        <f>'Прил.5 Расчет СМР и ОБ'!E37</f>
        <v/>
      </c>
      <c r="F12" s="369">
        <f>'Прил.5 Расчет СМР и ОБ'!F37</f>
        <v/>
      </c>
      <c r="G12" s="372">
        <f>ROUND(E12*F12,2)</f>
        <v/>
      </c>
    </row>
    <row r="13" ht="25.5" customHeight="1" s="303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87" t="n"/>
      <c r="F13" s="372" t="n"/>
      <c r="G13" s="254">
        <f>SUM(G12:G12)</f>
        <v/>
      </c>
    </row>
    <row r="14" ht="19.5" customHeight="1" s="303">
      <c r="A14" s="370" t="n"/>
      <c r="B14" s="369" t="n"/>
      <c r="C14" s="369" t="inlineStr">
        <is>
          <t>Всего по разделу «Оборудование»</t>
        </is>
      </c>
      <c r="D14" s="369" t="n"/>
      <c r="E14" s="387" t="n"/>
      <c r="F14" s="37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03">
      <c r="A3" s="341" t="inlineStr">
        <is>
          <t>Расчет показателя УНЦ</t>
        </is>
      </c>
    </row>
    <row r="4" ht="24.75" customHeight="1" s="303">
      <c r="A4" s="341" t="n"/>
      <c r="B4" s="341" t="n"/>
      <c r="C4" s="341" t="n"/>
      <c r="D4" s="341" t="n"/>
    </row>
    <row r="5" ht="24.6" customHeight="1" s="303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03">
      <c r="A6" s="344" t="inlineStr">
        <is>
          <t>Единица измерения  — 1 ед</t>
        </is>
      </c>
      <c r="D6" s="344" t="n"/>
    </row>
    <row r="7">
      <c r="A7" s="291" t="n"/>
      <c r="B7" s="291" t="n"/>
      <c r="C7" s="291" t="n"/>
      <c r="D7" s="291" t="n"/>
    </row>
    <row r="8" ht="14.45" customHeight="1" s="303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03">
      <c r="A11" s="370" t="inlineStr">
        <is>
          <t>А1-54</t>
        </is>
      </c>
      <c r="B11" s="37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3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3">
      <c r="B10" s="352" t="n">
        <v>1</v>
      </c>
      <c r="C10" s="352" t="n">
        <v>2</v>
      </c>
      <c r="D10" s="352" t="n">
        <v>3</v>
      </c>
    </row>
    <row r="11" ht="45" customHeight="1" s="303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03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03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03">
      <c r="B14" s="352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3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2" t="inlineStr">
        <is>
          <t>Пусконаладочные работы*</t>
        </is>
      </c>
      <c r="C17" s="352" t="n"/>
      <c r="D17" s="156" t="inlineStr">
        <is>
          <t>Расчет</t>
        </is>
      </c>
    </row>
    <row r="18" ht="31.5" customHeight="1" s="303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56" t="n">
        <v>0.002</v>
      </c>
    </row>
    <row r="20" ht="24" customHeight="1" s="303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view="pageBreakPreview" topLeftCell="A49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2" t="n"/>
      <c r="D10" s="352" t="n"/>
      <c r="E10" s="462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3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4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7" t="n"/>
      <c r="B14" s="438" t="inlineStr">
        <is>
          <t>Ведущий инженер</t>
        </is>
      </c>
      <c r="C14" s="438" t="n"/>
      <c r="D14" s="438" t="n"/>
      <c r="E14" s="438" t="n"/>
      <c r="F14" s="439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2" t="inlineStr">
        <is>
          <t>С1ср</t>
        </is>
      </c>
      <c r="D15" s="352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2" t="inlineStr">
        <is>
          <t>tср</t>
        </is>
      </c>
      <c r="D16" s="352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2" t="inlineStr">
        <is>
          <t>Кув</t>
        </is>
      </c>
      <c r="D17" s="352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2" t="n"/>
      <c r="D18" s="352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3" t="inlineStr">
        <is>
          <t>КТ</t>
        </is>
      </c>
      <c r="D19" s="353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52" t="inlineStr">
        <is>
          <t>Кинф</t>
        </is>
      </c>
      <c r="D20" s="352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2" t="inlineStr">
        <is>
          <t>ФОТр.тек.</t>
        </is>
      </c>
      <c r="D21" s="352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2" t="inlineStr">
        <is>
          <t>С1ср</t>
        </is>
      </c>
      <c r="D23" s="352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2" t="inlineStr">
        <is>
          <t>tср</t>
        </is>
      </c>
      <c r="D24" s="352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2" t="inlineStr">
        <is>
          <t>Кув</t>
        </is>
      </c>
      <c r="D25" s="352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2" t="n"/>
      <c r="D26" s="352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3" t="inlineStr">
        <is>
          <t>КТ</t>
        </is>
      </c>
      <c r="D27" s="353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52" t="inlineStr">
        <is>
          <t>Кинф</t>
        </is>
      </c>
      <c r="D28" s="352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2" t="inlineStr">
        <is>
          <t>ФОТр.тек.</t>
        </is>
      </c>
      <c r="D29" s="352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2" t="inlineStr">
        <is>
          <t>С1ср</t>
        </is>
      </c>
      <c r="D31" s="352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2" t="inlineStr">
        <is>
          <t>tср</t>
        </is>
      </c>
      <c r="D32" s="352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2" t="inlineStr">
        <is>
          <t>Кув</t>
        </is>
      </c>
      <c r="D33" s="352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2" t="n"/>
      <c r="D34" s="352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3" t="inlineStr">
        <is>
          <t>КТ</t>
        </is>
      </c>
      <c r="D35" s="353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52" t="inlineStr">
        <is>
          <t>Кинф</t>
        </is>
      </c>
      <c r="D36" s="352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2" t="inlineStr">
        <is>
          <t>ФОТр.тек.</t>
        </is>
      </c>
      <c r="D37" s="352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2" t="inlineStr">
        <is>
          <t>С1ср</t>
        </is>
      </c>
      <c r="D39" s="352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2" t="inlineStr">
        <is>
          <t>tср</t>
        </is>
      </c>
      <c r="D40" s="352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2" t="inlineStr">
        <is>
          <t>Кув</t>
        </is>
      </c>
      <c r="D41" s="352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2" t="n"/>
      <c r="D42" s="352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3" t="inlineStr">
        <is>
          <t>КТ</t>
        </is>
      </c>
      <c r="D43" s="353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52" t="inlineStr">
        <is>
          <t>Кинф</t>
        </is>
      </c>
      <c r="D44" s="352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2" t="inlineStr">
        <is>
          <t>ФОТр.тек.</t>
        </is>
      </c>
      <c r="D45" s="352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2" t="inlineStr">
        <is>
          <t>С1ср</t>
        </is>
      </c>
      <c r="D47" s="352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2" t="inlineStr">
        <is>
          <t>tср</t>
        </is>
      </c>
      <c r="D48" s="352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2" t="inlineStr">
        <is>
          <t>Кув</t>
        </is>
      </c>
      <c r="D49" s="352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2" t="n"/>
      <c r="D50" s="352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3" t="inlineStr">
        <is>
          <t>КТ</t>
        </is>
      </c>
      <c r="D51" s="353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52" t="inlineStr">
        <is>
          <t>Кинф</t>
        </is>
      </c>
      <c r="D52" s="352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2" t="inlineStr">
        <is>
          <t>ФОТр.тек.</t>
        </is>
      </c>
      <c r="D53" s="352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2025-01-24T11:52:06Z</dcterms:modified>
  <cp:lastModifiedBy>Николай Трофименко</cp:lastModifiedBy>
  <cp:lastPrinted>2023-12-01T10:52:02Z</cp:lastPrinted>
</cp:coreProperties>
</file>