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Установка 3-ф ПУ на классе напряжения 220 кВ (ячейки открытого исполнения) для ПС 330-750 кВ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3ф ПУ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1066.03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620.02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39" customHeight="1" s="303">
      <c r="A12" s="305" t="n"/>
      <c r="B12" s="351" t="n">
        <v>1</v>
      </c>
      <c r="C12" s="351" t="inlineStr">
        <is>
          <t xml:space="preserve">3ф ПУ 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1066.0308</f>
        <v/>
      </c>
      <c r="H12" s="335">
        <f>620.01738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60"/>
  <sheetViews>
    <sheetView view="pageBreakPreview" topLeftCell="A42" workbookViewId="0">
      <selection activeCell="C56" sqref="C56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5" t="inlineStr">
        <is>
          <t>Наименование разрабатываемого показателя УНЦ - Установка 3-ф ПУ на классе напряжения 220 кВ (ячейки открытого исполнения) для ПС 330-750 кВ</t>
        </is>
      </c>
    </row>
    <row r="7" ht="33.75" customHeight="1" s="303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8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2632.2</v>
      </c>
      <c r="G12" s="176" t="n"/>
      <c r="H12" s="450">
        <f>SUM(H13:H19)</f>
        <v/>
      </c>
      <c r="J12" s="305" t="n"/>
    </row>
    <row r="13">
      <c r="A13" s="387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87" t="inlineStr">
        <is>
          <t>чел.-ч</t>
        </is>
      </c>
      <c r="F13" s="451" t="n">
        <v>2527.99</v>
      </c>
      <c r="G13" s="221" t="n">
        <v>9.4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87" t="inlineStr">
        <is>
          <t>чел.-ч</t>
        </is>
      </c>
      <c r="F14" s="451" t="n">
        <v>63.62</v>
      </c>
      <c r="G14" s="221" t="n">
        <v>9.92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10-3-2</t>
        </is>
      </c>
      <c r="D15" s="219" t="inlineStr">
        <is>
          <t>Инженер II категории</t>
        </is>
      </c>
      <c r="E15" s="387" t="inlineStr">
        <is>
          <t>чел.-ч</t>
        </is>
      </c>
      <c r="F15" s="451" t="n">
        <v>19.86</v>
      </c>
      <c r="G15" s="221" t="n">
        <v>14.09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10-3-1</t>
        </is>
      </c>
      <c r="D16" s="219" t="inlineStr">
        <is>
          <t>Инженер I категории</t>
        </is>
      </c>
      <c r="E16" s="387" t="inlineStr">
        <is>
          <t>чел.-ч</t>
        </is>
      </c>
      <c r="F16" s="451" t="n">
        <v>17.72</v>
      </c>
      <c r="G16" s="221" t="n">
        <v>15.49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7" t="inlineStr">
        <is>
          <t>чел.-ч</t>
        </is>
      </c>
      <c r="F17" s="451" t="n">
        <v>1.72</v>
      </c>
      <c r="G17" s="221" t="n">
        <v>12.69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7" t="inlineStr">
        <is>
          <t>чел.-ч</t>
        </is>
      </c>
      <c r="F18" s="451" t="n">
        <v>0.86</v>
      </c>
      <c r="G18" s="221" t="n">
        <v>16.93</v>
      </c>
      <c r="H18" s="221">
        <f>ROUND(F18*G18,2)</f>
        <v/>
      </c>
      <c r="M18" s="452" t="n"/>
    </row>
    <row r="19">
      <c r="A19" s="387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87" t="inlineStr">
        <is>
          <t>чел.-ч</t>
        </is>
      </c>
      <c r="F19" s="451" t="n">
        <v>0.43</v>
      </c>
      <c r="G19" s="221" t="n">
        <v>10.21</v>
      </c>
      <c r="H19" s="221">
        <f>ROUND(F19*G19,2)</f>
        <v/>
      </c>
      <c r="M19" s="452" t="n"/>
    </row>
    <row r="20">
      <c r="A20" s="357" t="inlineStr">
        <is>
          <t>Затраты труда машинистов</t>
        </is>
      </c>
      <c r="B20" s="444" t="n"/>
      <c r="C20" s="444" t="n"/>
      <c r="D20" s="444" t="n"/>
      <c r="E20" s="445" t="n"/>
      <c r="F20" s="358" t="n"/>
      <c r="G20" s="179" t="n"/>
      <c r="H20" s="450">
        <f>H21</f>
        <v/>
      </c>
    </row>
    <row r="21">
      <c r="A21" s="387" t="n">
        <v>8</v>
      </c>
      <c r="B21" s="359" t="n"/>
      <c r="C21" s="218" t="n">
        <v>2</v>
      </c>
      <c r="D21" s="219" t="inlineStr">
        <is>
          <t>Затраты труда машинистов</t>
        </is>
      </c>
      <c r="E21" s="387" t="inlineStr">
        <is>
          <t>чел.-ч</t>
        </is>
      </c>
      <c r="F21" s="451" t="n">
        <v>29.36</v>
      </c>
      <c r="G21" s="221" t="n"/>
      <c r="H21" s="453" t="n">
        <v>367.87</v>
      </c>
    </row>
    <row r="22" customFormat="1" s="216">
      <c r="A22" s="358" t="inlineStr">
        <is>
          <t>Машины и механизмы</t>
        </is>
      </c>
      <c r="B22" s="444" t="n"/>
      <c r="C22" s="444" t="n"/>
      <c r="D22" s="444" t="n"/>
      <c r="E22" s="445" t="n"/>
      <c r="F22" s="358" t="n"/>
      <c r="G22" s="179" t="n"/>
      <c r="H22" s="450">
        <f>SUM(H23:H30)</f>
        <v/>
      </c>
      <c r="J22" s="305" t="n"/>
    </row>
    <row r="23" ht="25.5" customHeight="1" s="303">
      <c r="A23" s="387" t="n">
        <v>9</v>
      </c>
      <c r="B23" s="359" t="n"/>
      <c r="C23" s="218" t="inlineStr">
        <is>
          <t>91.17.04-233</t>
        </is>
      </c>
      <c r="D23" s="219" t="inlineStr">
        <is>
          <t>Установки для сварки ручной дуговой (постоянного тока)</t>
        </is>
      </c>
      <c r="E23" s="387" t="inlineStr">
        <is>
          <t>маш.час</t>
        </is>
      </c>
      <c r="F23" s="387" t="n">
        <v>384.79</v>
      </c>
      <c r="G23" s="225" t="n">
        <v>8.1</v>
      </c>
      <c r="H23" s="221">
        <f>ROUND(F23*G23,2)</f>
        <v/>
      </c>
      <c r="I23" s="226" t="n"/>
      <c r="J23" s="226" t="n"/>
      <c r="L23" s="226" t="n"/>
    </row>
    <row r="24">
      <c r="A24" s="387" t="n">
        <v>10</v>
      </c>
      <c r="B24" s="359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7" t="inlineStr">
        <is>
          <t>маш.час</t>
        </is>
      </c>
      <c r="F24" s="387" t="n">
        <v>14.58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>
      <c r="A25" s="387" t="n">
        <v>11</v>
      </c>
      <c r="B25" s="359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87" t="inlineStr">
        <is>
          <t>маш.час</t>
        </is>
      </c>
      <c r="F25" s="387" t="n">
        <v>14.58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25.5" customHeight="1" s="303">
      <c r="A26" s="387" t="n">
        <v>12</v>
      </c>
      <c r="B26" s="359" t="n"/>
      <c r="C26" s="218" t="inlineStr">
        <is>
          <t>91.06.03-061</t>
        </is>
      </c>
      <c r="D26" s="219" t="inlineStr">
        <is>
          <t>Лебедки электрические тяговым усилием до 12,26 кН (1,25 т)</t>
        </is>
      </c>
      <c r="E26" s="387" t="inlineStr">
        <is>
          <t>маш.час</t>
        </is>
      </c>
      <c r="F26" s="387" t="n">
        <v>34.43</v>
      </c>
      <c r="G26" s="225" t="n">
        <v>3.28</v>
      </c>
      <c r="H26" s="221">
        <f>ROUND(F26*G26,2)</f>
        <v/>
      </c>
      <c r="I26" s="226" t="n"/>
      <c r="J26" s="226" t="n"/>
      <c r="K26" s="226" t="n"/>
      <c r="L26" s="226" t="n"/>
    </row>
    <row r="27">
      <c r="A27" s="387" t="n">
        <v>13</v>
      </c>
      <c r="B27" s="359" t="n"/>
      <c r="C27" s="218" t="inlineStr">
        <is>
          <t>91.06.01-003</t>
        </is>
      </c>
      <c r="D27" s="219" t="inlineStr">
        <is>
          <t>Домкраты гидравлические, грузоподъемность 63-100 т</t>
        </is>
      </c>
      <c r="E27" s="387" t="inlineStr">
        <is>
          <t>маш.час</t>
        </is>
      </c>
      <c r="F27" s="387" t="n">
        <v>34.43</v>
      </c>
      <c r="G27" s="225" t="n">
        <v>0.9</v>
      </c>
      <c r="H27" s="221">
        <f>ROUND(F27*G27,2)</f>
        <v/>
      </c>
      <c r="I27" s="226" t="n"/>
      <c r="J27" s="226" t="n"/>
      <c r="K27" s="226" t="n"/>
      <c r="L27" s="226" t="n"/>
    </row>
    <row r="28">
      <c r="A28" s="387" t="n">
        <v>14</v>
      </c>
      <c r="B28" s="359" t="n"/>
      <c r="C28" s="218" t="inlineStr">
        <is>
          <t>91.21.16-012</t>
        </is>
      </c>
      <c r="D28" s="219" t="inlineStr">
        <is>
          <t>Прессы гидравлические с электроприводом</t>
        </is>
      </c>
      <c r="E28" s="387" t="inlineStr">
        <is>
          <t>маш.час</t>
        </is>
      </c>
      <c r="F28" s="387" t="n">
        <v>21.72</v>
      </c>
      <c r="G28" s="225" t="n">
        <v>1.11</v>
      </c>
      <c r="H28" s="221">
        <f>ROUND(F28*G28,2)</f>
        <v/>
      </c>
      <c r="I28" s="226" t="n"/>
      <c r="J28" s="226" t="n"/>
      <c r="L28" s="226" t="n"/>
    </row>
    <row r="29" ht="38.25" customHeight="1" s="303">
      <c r="A29" s="387" t="n">
        <v>15</v>
      </c>
      <c r="B29" s="359" t="n"/>
      <c r="C29" s="218" t="inlineStr">
        <is>
          <t>91.18.01-007</t>
        </is>
      </c>
      <c r="D29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9" s="387" t="inlineStr">
        <is>
          <t>маш.час</t>
        </is>
      </c>
      <c r="F29" s="387" t="n">
        <v>0.19</v>
      </c>
      <c r="G29" s="225" t="n">
        <v>90</v>
      </c>
      <c r="H29" s="221">
        <f>ROUND(F29*G29,2)</f>
        <v/>
      </c>
      <c r="I29" s="226" t="n"/>
      <c r="J29" s="226" t="n"/>
      <c r="L29" s="226" t="n"/>
    </row>
    <row r="30" ht="25.5" customHeight="1" s="303">
      <c r="A30" s="387" t="n">
        <v>16</v>
      </c>
      <c r="B30" s="359" t="n"/>
      <c r="C30" s="218" t="inlineStr">
        <is>
          <t>91.04.01-041</t>
        </is>
      </c>
      <c r="D30" s="219" t="inlineStr">
        <is>
          <t>Молотки бурильные легкие при работе от передвижных компрессорных станций</t>
        </is>
      </c>
      <c r="E30" s="387" t="inlineStr">
        <is>
          <t>маш.час</t>
        </is>
      </c>
      <c r="F30" s="387" t="n">
        <v>0.19</v>
      </c>
      <c r="G30" s="225" t="n">
        <v>2.99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58" t="inlineStr">
        <is>
          <t>Оборудование</t>
        </is>
      </c>
      <c r="B31" s="444" t="n"/>
      <c r="C31" s="444" t="n"/>
      <c r="D31" s="444" t="n"/>
      <c r="E31" s="445" t="n"/>
      <c r="F31" s="176" t="n"/>
      <c r="G31" s="176" t="n"/>
      <c r="H31" s="450">
        <f>SUM(H32:H32)</f>
        <v/>
      </c>
    </row>
    <row r="32" ht="38.25" customHeight="1" s="303">
      <c r="A32" s="227" t="n">
        <v>17</v>
      </c>
      <c r="B32" s="359" t="n"/>
      <c r="C32" s="369" t="inlineStr">
        <is>
          <t>Прайс из СД ОП</t>
        </is>
      </c>
      <c r="D32" s="21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387" t="inlineStr">
        <is>
          <t>компл.</t>
        </is>
      </c>
      <c r="F32" s="387" t="n">
        <v>1</v>
      </c>
      <c r="G32" s="225" t="n">
        <v>131638.51</v>
      </c>
      <c r="H32" s="221">
        <f>ROUND(F32*G32,2)</f>
        <v/>
      </c>
      <c r="I32" s="226" t="n"/>
      <c r="J32" s="226" t="n"/>
      <c r="K32" s="226" t="n"/>
      <c r="L32" s="226" t="n"/>
    </row>
    <row r="33">
      <c r="A33" s="358" t="inlineStr">
        <is>
          <t>Материалы</t>
        </is>
      </c>
      <c r="B33" s="444" t="n"/>
      <c r="C33" s="444" t="n"/>
      <c r="D33" s="444" t="n"/>
      <c r="E33" s="445" t="n"/>
      <c r="F33" s="358" t="n"/>
      <c r="G33" s="179" t="n"/>
      <c r="H33" s="450">
        <f>SUM(H34:H53)</f>
        <v/>
      </c>
    </row>
    <row r="34">
      <c r="A34" s="227" t="n">
        <v>18</v>
      </c>
      <c r="B34" s="359" t="n"/>
      <c r="C34" s="218" t="inlineStr">
        <is>
          <t>21.1.08.03-0521</t>
        </is>
      </c>
      <c r="D34" s="219" t="inlineStr">
        <is>
          <t>Кабель контрольный КВВГнг(A)-LS 7х2,5</t>
        </is>
      </c>
      <c r="E34" s="387" t="inlineStr">
        <is>
          <t>1000 м</t>
        </is>
      </c>
      <c r="F34" s="387" t="n">
        <v>2.576</v>
      </c>
      <c r="G34" s="221" t="n">
        <v>20950.79</v>
      </c>
      <c r="H34" s="221">
        <f>ROUND(F34*G34,2)</f>
        <v/>
      </c>
      <c r="I34" s="237" t="n"/>
      <c r="J34" s="226" t="n"/>
      <c r="K34" s="226" t="n"/>
    </row>
    <row r="35">
      <c r="A35" s="227" t="n">
        <v>19</v>
      </c>
      <c r="B35" s="359" t="n"/>
      <c r="C35" s="218" t="inlineStr">
        <is>
          <t>21.1.08.03-0517</t>
        </is>
      </c>
      <c r="D35" s="219" t="inlineStr">
        <is>
          <t>Кабель контрольный КВВГнг(A)-LS 5х1,5</t>
        </is>
      </c>
      <c r="E35" s="387" t="inlineStr">
        <is>
          <t>1000 м</t>
        </is>
      </c>
      <c r="F35" s="387" t="n">
        <v>5.153</v>
      </c>
      <c r="G35" s="221" t="n">
        <v>10444.95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59" t="n"/>
      <c r="C36" s="218" t="inlineStr">
        <is>
          <t>21.1.06.10-0374</t>
        </is>
      </c>
      <c r="D36" s="219" t="inlineStr">
        <is>
          <t>Кабель силовой с медными жилами ВВГнг(A)-LS 3х1,5ок-1000</t>
        </is>
      </c>
      <c r="E36" s="387" t="inlineStr">
        <is>
          <t>1000 м</t>
        </is>
      </c>
      <c r="F36" s="387" t="n">
        <v>1.03</v>
      </c>
      <c r="G36" s="221" t="n">
        <v>10960.87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59" t="n"/>
      <c r="C37" s="218" t="inlineStr">
        <is>
          <t>01.7.11.07-0034</t>
        </is>
      </c>
      <c r="D37" s="219" t="inlineStr">
        <is>
          <t>Электроды сварочные Э42А, диаметр 4 мм</t>
        </is>
      </c>
      <c r="E37" s="387" t="inlineStr">
        <is>
          <t>кг</t>
        </is>
      </c>
      <c r="F37" s="387" t="n">
        <v>233.41</v>
      </c>
      <c r="G37" s="221" t="n">
        <v>10.57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59" t="n"/>
      <c r="C38" s="218" t="inlineStr">
        <is>
          <t>01.7.02.07-0011</t>
        </is>
      </c>
      <c r="D38" s="219" t="inlineStr">
        <is>
          <t>Прессшпан листовой, марка А</t>
        </is>
      </c>
      <c r="E38" s="387" t="inlineStr">
        <is>
          <t>кг</t>
        </is>
      </c>
      <c r="F38" s="387" t="n">
        <v>42.7735</v>
      </c>
      <c r="G38" s="221" t="n">
        <v>47.57</v>
      </c>
      <c r="H38" s="221">
        <f>ROUND(F38*G38,2)</f>
        <v/>
      </c>
      <c r="I38" s="237" t="n"/>
      <c r="J38" s="226" t="n"/>
      <c r="K38" s="226" t="n"/>
    </row>
    <row r="39">
      <c r="A39" s="227" t="n">
        <v>23</v>
      </c>
      <c r="B39" s="359" t="n"/>
      <c r="C39" s="218" t="inlineStr">
        <is>
          <t>01.7.15.04-0011</t>
        </is>
      </c>
      <c r="D39" s="219" t="inlineStr">
        <is>
          <t>Винты с полукруглой головкой, длина 50 мм</t>
        </is>
      </c>
      <c r="E39" s="387" t="inlineStr">
        <is>
          <t>т</t>
        </is>
      </c>
      <c r="F39" s="387" t="n">
        <v>0.0451066</v>
      </c>
      <c r="G39" s="221" t="n">
        <v>12430</v>
      </c>
      <c r="H39" s="221">
        <f>ROUND(F39*G39,2)</f>
        <v/>
      </c>
      <c r="I39" s="237" t="n"/>
      <c r="J39" s="226" t="n"/>
      <c r="K39" s="226" t="n"/>
    </row>
    <row r="40" ht="25.5" customHeight="1" s="303">
      <c r="A40" s="227" t="n">
        <v>24</v>
      </c>
      <c r="B40" s="359" t="n"/>
      <c r="C40" s="218" t="inlineStr">
        <is>
          <t>999-9950</t>
        </is>
      </c>
      <c r="D40" s="219" t="inlineStr">
        <is>
          <t>Вспомогательные ненормируемые ресурсы (2% от Оплаты труда рабочих)</t>
        </is>
      </c>
      <c r="E40" s="387" t="inlineStr">
        <is>
          <t>руб</t>
        </is>
      </c>
      <c r="F40" s="387" t="n">
        <v>497.37048</v>
      </c>
      <c r="G40" s="221" t="n">
        <v>1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59" t="n"/>
      <c r="C41" s="218" t="inlineStr">
        <is>
          <t>14.4.02.09-0001</t>
        </is>
      </c>
      <c r="D41" s="219" t="inlineStr">
        <is>
          <t>Краска</t>
        </is>
      </c>
      <c r="E41" s="387" t="inlineStr">
        <is>
          <t>кг</t>
        </is>
      </c>
      <c r="F41" s="387" t="n">
        <v>7.797</v>
      </c>
      <c r="G41" s="221" t="n">
        <v>28.6</v>
      </c>
      <c r="H41" s="221">
        <f>ROUND(F41*G41,2)</f>
        <v/>
      </c>
      <c r="I41" s="237" t="n"/>
      <c r="J41" s="226" t="n"/>
      <c r="K41" s="226" t="n"/>
    </row>
    <row r="42" ht="25.5" customHeight="1" s="303">
      <c r="A42" s="227" t="n">
        <v>26</v>
      </c>
      <c r="B42" s="359" t="n"/>
      <c r="C42" s="218" t="inlineStr">
        <is>
          <t>10.3.02.03-0011</t>
        </is>
      </c>
      <c r="D42" s="219" t="inlineStr">
        <is>
          <t>Припои оловянно-свинцовые бессурьмянистые, марка ПОС30</t>
        </is>
      </c>
      <c r="E42" s="387" t="inlineStr">
        <is>
          <t>т</t>
        </is>
      </c>
      <c r="F42" s="387" t="n">
        <v>0.0025768</v>
      </c>
      <c r="G42" s="221" t="n">
        <v>68050</v>
      </c>
      <c r="H42" s="221">
        <f>ROUND(F42*G42,2)</f>
        <v/>
      </c>
      <c r="I42" s="237" t="n"/>
      <c r="J42" s="226" t="n"/>
      <c r="K42" s="226" t="n"/>
    </row>
    <row r="43">
      <c r="A43" s="227" t="n">
        <v>27</v>
      </c>
      <c r="B43" s="359" t="n"/>
      <c r="C43" s="218" t="inlineStr">
        <is>
          <t>25.2.01.01-0001</t>
        </is>
      </c>
      <c r="D43" s="219" t="inlineStr">
        <is>
          <t>Бирки-оконцеватели</t>
        </is>
      </c>
      <c r="E43" s="387" t="inlineStr">
        <is>
          <t>100 шт</t>
        </is>
      </c>
      <c r="F43" s="387" t="n">
        <v>2.10222</v>
      </c>
      <c r="G43" s="221" t="n">
        <v>63</v>
      </c>
      <c r="H43" s="221">
        <f>ROUND(F43*G43,2)</f>
        <v/>
      </c>
      <c r="I43" s="237" t="n"/>
      <c r="J43" s="226" t="n"/>
      <c r="K43" s="226" t="n"/>
    </row>
    <row r="44">
      <c r="A44" s="227" t="n">
        <v>28</v>
      </c>
      <c r="B44" s="359" t="n"/>
      <c r="C44" s="218" t="inlineStr">
        <is>
          <t>01.7.15.14-0165</t>
        </is>
      </c>
      <c r="D44" s="219" t="inlineStr">
        <is>
          <t>Шурупы с полукруглой головкой 4х40 мм</t>
        </is>
      </c>
      <c r="E44" s="387" t="inlineStr">
        <is>
          <t>т</t>
        </is>
      </c>
      <c r="F44" s="387" t="n">
        <v>0.0063903</v>
      </c>
      <c r="G44" s="221" t="n">
        <v>12430</v>
      </c>
      <c r="H44" s="221">
        <f>ROUND(F44*G44,2)</f>
        <v/>
      </c>
      <c r="I44" s="237" t="n"/>
      <c r="J44" s="226" t="n"/>
      <c r="K44" s="226" t="n"/>
    </row>
    <row r="45">
      <c r="A45" s="227" t="n">
        <v>29</v>
      </c>
      <c r="B45" s="359" t="n"/>
      <c r="C45" s="218" t="inlineStr">
        <is>
          <t>14.4.03.03-0002</t>
        </is>
      </c>
      <c r="D45" s="219" t="inlineStr">
        <is>
          <t>Лак битумный БТ-123</t>
        </is>
      </c>
      <c r="E45" s="387" t="inlineStr">
        <is>
          <t>т</t>
        </is>
      </c>
      <c r="F45" s="387" t="n">
        <v>0.007421</v>
      </c>
      <c r="G45" s="221" t="n">
        <v>7826.9</v>
      </c>
      <c r="H45" s="221">
        <f>ROUND(F45*G45,2)</f>
        <v/>
      </c>
      <c r="I45" s="237" t="n"/>
      <c r="J45" s="226" t="n"/>
      <c r="K45" s="226" t="n"/>
    </row>
    <row r="46">
      <c r="A46" s="227" t="n">
        <v>30</v>
      </c>
      <c r="B46" s="359" t="n"/>
      <c r="C46" s="218" t="inlineStr">
        <is>
          <t>21.1.04.01-1042</t>
        </is>
      </c>
      <c r="D46" s="219" t="inlineStr">
        <is>
          <t>Кабель витая пара U/UTP 1х2х0,52, категория 5e</t>
        </is>
      </c>
      <c r="E46" s="387" t="inlineStr">
        <is>
          <t>1000 м</t>
        </is>
      </c>
      <c r="F46" s="387" t="n">
        <v>0.051</v>
      </c>
      <c r="G46" s="221" t="n">
        <v>654.95</v>
      </c>
      <c r="H46" s="221">
        <f>ROUND(F46*G46,2)</f>
        <v/>
      </c>
      <c r="I46" s="237" t="n"/>
      <c r="J46" s="226" t="n"/>
      <c r="K46" s="226" t="n"/>
    </row>
    <row r="47">
      <c r="A47" s="227" t="n">
        <v>31</v>
      </c>
      <c r="B47" s="359" t="n"/>
      <c r="C47" s="218" t="inlineStr">
        <is>
          <t>01.7.06.07-0002</t>
        </is>
      </c>
      <c r="D47" s="219" t="inlineStr">
        <is>
          <t>Лента монтажная, тип ЛМ-5</t>
        </is>
      </c>
      <c r="E47" s="387" t="inlineStr">
        <is>
          <t>10 м</t>
        </is>
      </c>
      <c r="F47" s="387" t="n">
        <v>4.586215</v>
      </c>
      <c r="G47" s="221" t="n">
        <v>6.9</v>
      </c>
      <c r="H47" s="221">
        <f>ROUND(F47*G47,2)</f>
        <v/>
      </c>
      <c r="I47" s="237" t="n"/>
      <c r="J47" s="226" t="n"/>
      <c r="K47" s="226" t="n"/>
    </row>
    <row r="48">
      <c r="A48" s="227" t="n">
        <v>32</v>
      </c>
      <c r="B48" s="359" t="n"/>
      <c r="C48" s="218" t="inlineStr">
        <is>
          <t>14.4.03.17-0101</t>
        </is>
      </c>
      <c r="D48" s="219" t="inlineStr">
        <is>
          <t>Лак канифольный КФ-965</t>
        </is>
      </c>
      <c r="E48" s="387" t="inlineStr">
        <is>
          <t>т</t>
        </is>
      </c>
      <c r="F48" s="387" t="n">
        <v>0.0004122</v>
      </c>
      <c r="G48" s="221" t="n">
        <v>70200</v>
      </c>
      <c r="H48" s="221">
        <f>ROUND(F48*G48,2)</f>
        <v/>
      </c>
      <c r="I48" s="237" t="n"/>
      <c r="J48" s="226" t="n"/>
      <c r="K48" s="226" t="n"/>
    </row>
    <row r="49" ht="25.5" customHeight="1" s="303">
      <c r="A49" s="227" t="n">
        <v>33</v>
      </c>
      <c r="B49" s="359" t="n"/>
      <c r="C49" s="218" t="inlineStr">
        <is>
          <t>01.7.06.05-0041</t>
        </is>
      </c>
      <c r="D49" s="219" t="inlineStr">
        <is>
          <t>Лента изоляционная прорезиненная односторонняя, ширина 20 мм, толщина 0,25-0,35 мм</t>
        </is>
      </c>
      <c r="E49" s="387" t="inlineStr">
        <is>
          <t>кг</t>
        </is>
      </c>
      <c r="F49" s="387" t="n">
        <v>0.8244</v>
      </c>
      <c r="G49" s="221" t="n">
        <v>30.4</v>
      </c>
      <c r="H49" s="221">
        <f>ROUND(F49*G49,2)</f>
        <v/>
      </c>
      <c r="I49" s="237" t="n"/>
      <c r="J49" s="226" t="n"/>
      <c r="K49" s="226" t="n"/>
    </row>
    <row r="50">
      <c r="A50" s="227" t="n">
        <v>34</v>
      </c>
      <c r="B50" s="359" t="n"/>
      <c r="C50" s="218" t="inlineStr">
        <is>
          <t>01.7.15.03-0042</t>
        </is>
      </c>
      <c r="D50" s="219" t="inlineStr">
        <is>
          <t>Болты с гайками и шайбами строительные</t>
        </is>
      </c>
      <c r="E50" s="387" t="inlineStr">
        <is>
          <t>кг</t>
        </is>
      </c>
      <c r="F50" s="387" t="n">
        <v>2.65564</v>
      </c>
      <c r="G50" s="221" t="n">
        <v>9.039999999999999</v>
      </c>
      <c r="H50" s="221">
        <f>ROUND(F50*G50,2)</f>
        <v/>
      </c>
      <c r="I50" s="237" t="n"/>
      <c r="J50" s="226" t="n"/>
      <c r="K50" s="226" t="n"/>
    </row>
    <row r="51">
      <c r="A51" s="227" t="n">
        <v>35</v>
      </c>
      <c r="B51" s="359" t="n"/>
      <c r="C51" s="218" t="inlineStr">
        <is>
          <t>01.3.01.02-0002</t>
        </is>
      </c>
      <c r="D51" s="219" t="inlineStr">
        <is>
          <t>Вазелин технический</t>
        </is>
      </c>
      <c r="E51" s="387" t="inlineStr">
        <is>
          <t>кг</t>
        </is>
      </c>
      <c r="F51" s="387" t="n">
        <v>0.2061</v>
      </c>
      <c r="G51" s="221" t="n">
        <v>44.97</v>
      </c>
      <c r="H51" s="221">
        <f>ROUND(F51*G51,2)</f>
        <v/>
      </c>
      <c r="I51" s="237" t="n"/>
      <c r="J51" s="226" t="n"/>
      <c r="K51" s="226" t="n"/>
    </row>
    <row r="52">
      <c r="A52" s="227" t="n">
        <v>36</v>
      </c>
      <c r="B52" s="359" t="n"/>
      <c r="C52" s="218" t="inlineStr">
        <is>
          <t>01.7.20.04-0005</t>
        </is>
      </c>
      <c r="D52" s="219" t="inlineStr">
        <is>
          <t>Нитки швейные</t>
        </is>
      </c>
      <c r="E52" s="387" t="inlineStr">
        <is>
          <t>кг</t>
        </is>
      </c>
      <c r="F52" s="387" t="n">
        <v>0.04122</v>
      </c>
      <c r="G52" s="221" t="n">
        <v>133.05</v>
      </c>
      <c r="H52" s="221">
        <f>ROUND(F52*G52,2)</f>
        <v/>
      </c>
      <c r="I52" s="237" t="n"/>
      <c r="J52" s="226" t="n"/>
      <c r="K52" s="226" t="n"/>
    </row>
    <row r="53">
      <c r="A53" s="227" t="n">
        <v>37</v>
      </c>
      <c r="B53" s="359" t="n"/>
      <c r="C53" s="218" t="inlineStr">
        <is>
          <t>01.7.02.09-0002</t>
        </is>
      </c>
      <c r="D53" s="219" t="inlineStr">
        <is>
          <t>Шпагат бумажный</t>
        </is>
      </c>
      <c r="E53" s="387" t="inlineStr">
        <is>
          <t>кг</t>
        </is>
      </c>
      <c r="F53" s="387" t="n">
        <v>0.10305</v>
      </c>
      <c r="G53" s="221" t="n">
        <v>11.5</v>
      </c>
      <c r="H53" s="221">
        <f>ROUND(F53*G53,2)</f>
        <v/>
      </c>
      <c r="I53" s="237" t="n"/>
      <c r="J53" s="226" t="n"/>
      <c r="K53" s="226" t="n"/>
    </row>
    <row r="56">
      <c r="B56" s="305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5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Установка 3-ф ПУ на классе напряжения 220 кВ (ячейки открытого исполнения) для ПС 330-750 кВ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ОБ'!J33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ОБ'!J40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ОБ'!J41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41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7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1" t="inlineStr">
        <is>
          <t>Установка 3-ф ПУ на классе напряжения 220 кВ (ячейки открытого исполнения) для ПС 330-750 кВ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5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9" t="inlineStr">
        <is>
          <t>на ед. изм.</t>
        </is>
      </c>
      <c r="G10" s="369" t="inlineStr">
        <is>
          <t>общая</t>
        </is>
      </c>
      <c r="H10" s="447" t="n"/>
      <c r="I10" s="369" t="inlineStr">
        <is>
          <t>на ед. изм.</t>
        </is>
      </c>
      <c r="J10" s="369" t="inlineStr">
        <is>
          <t>общая</t>
        </is>
      </c>
      <c r="K10" s="301" t="n"/>
      <c r="L10" s="301" t="n"/>
      <c r="M10" s="301" t="n"/>
      <c r="N10" s="301" t="n"/>
    </row>
    <row r="11" s="303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64" t="n">
        <v>9</v>
      </c>
      <c r="J11" s="364" t="n">
        <v>10</v>
      </c>
      <c r="K11" s="301" t="n"/>
      <c r="L11" s="301" t="n"/>
      <c r="M11" s="301" t="n"/>
      <c r="N11" s="301" t="n"/>
    </row>
    <row r="12">
      <c r="A12" s="369" t="n"/>
      <c r="B12" s="357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9" t="n">
        <v>1</v>
      </c>
      <c r="B13" s="244" t="inlineStr">
        <is>
          <t>1-3-8</t>
        </is>
      </c>
      <c r="C13" s="368" t="inlineStr">
        <is>
          <t>Затраты труда рабочих-строителей среднего разряда (3,8)</t>
        </is>
      </c>
      <c r="D13" s="369" t="inlineStr">
        <is>
          <t>чел.-ч.</t>
        </is>
      </c>
      <c r="E13" s="455">
        <f>G13/F13</f>
        <v/>
      </c>
      <c r="F13" s="254" t="n">
        <v>9.4</v>
      </c>
      <c r="G13" s="254">
        <f>'Прил. 3'!H13+'Прил.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9" t="n">
        <v>2</v>
      </c>
      <c r="B14" s="244" t="inlineStr">
        <is>
          <t>10-2-1</t>
        </is>
      </c>
      <c r="C14" s="368" t="inlineStr">
        <is>
          <t>Ведущий инженер</t>
        </is>
      </c>
      <c r="D14" s="369" t="inlineStr">
        <is>
          <t>чел.-ч</t>
        </is>
      </c>
      <c r="E14" s="455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9" t="n">
        <v>3</v>
      </c>
      <c r="B15" s="244" t="inlineStr">
        <is>
          <t>10-3-1</t>
        </is>
      </c>
      <c r="C15" s="368" t="inlineStr">
        <is>
          <t>Инженер I категории</t>
        </is>
      </c>
      <c r="D15" s="369" t="inlineStr">
        <is>
          <t>чел.-ч</t>
        </is>
      </c>
      <c r="E15" s="455">
        <f>G15/F15</f>
        <v/>
      </c>
      <c r="F15" s="254" t="n">
        <v>15.49</v>
      </c>
      <c r="G15" s="254">
        <f>'Прил. 3'!H16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9" t="n">
        <v>4</v>
      </c>
      <c r="B16" s="244" t="inlineStr">
        <is>
          <t>10-3-2</t>
        </is>
      </c>
      <c r="C16" s="368" t="inlineStr">
        <is>
          <t>Инженер II категории</t>
        </is>
      </c>
      <c r="D16" s="369" t="inlineStr">
        <is>
          <t>чел.-ч</t>
        </is>
      </c>
      <c r="E16" s="455">
        <f>G16/F16</f>
        <v/>
      </c>
      <c r="F16" s="254" t="n">
        <v>14.09</v>
      </c>
      <c r="G16" s="254">
        <f>'Прил. 3'!H15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9" t="n">
        <v>5</v>
      </c>
      <c r="B17" s="244" t="inlineStr">
        <is>
          <t>10-3-3</t>
        </is>
      </c>
      <c r="C17" s="368" t="inlineStr">
        <is>
          <t>Инженер III категории</t>
        </is>
      </c>
      <c r="D17" s="369" t="inlineStr">
        <is>
          <t>чел.-ч</t>
        </is>
      </c>
      <c r="E17" s="455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9" t="n">
        <v>6</v>
      </c>
      <c r="B18" s="244" t="inlineStr">
        <is>
          <t>10-4-1</t>
        </is>
      </c>
      <c r="C18" s="368" t="inlineStr">
        <is>
          <t>Техник I категории</t>
        </is>
      </c>
      <c r="D18" s="369" t="inlineStr">
        <is>
          <t>чел.-ч</t>
        </is>
      </c>
      <c r="E18" s="455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9" t="n"/>
      <c r="B19" s="369" t="n"/>
      <c r="C19" s="357" t="inlineStr">
        <is>
          <t>Итого по разделу "Затраты труда рабочих-строителей"</t>
        </is>
      </c>
      <c r="D19" s="369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2">
        <f>SUM(H13:H18)</f>
        <v/>
      </c>
      <c r="I19" s="187" t="n"/>
      <c r="J19" s="254">
        <f>SUM(J13:J18)</f>
        <v/>
      </c>
    </row>
    <row r="20" ht="14.25" customFormat="1" customHeight="1" s="301">
      <c r="A20" s="369" t="n"/>
      <c r="B20" s="368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9" t="n">
        <v>7</v>
      </c>
      <c r="B21" s="369" t="n">
        <v>2</v>
      </c>
      <c r="C21" s="368" t="inlineStr">
        <is>
          <t>Затраты труда машинистов</t>
        </is>
      </c>
      <c r="D21" s="369" t="inlineStr">
        <is>
          <t>чел.-ч.</t>
        </is>
      </c>
      <c r="E21" s="455">
        <f>'Прил. 3'!F21</f>
        <v/>
      </c>
      <c r="F21" s="254">
        <f>G21/E21</f>
        <v/>
      </c>
      <c r="G21" s="254">
        <f>'Прил. 3'!H20</f>
        <v/>
      </c>
      <c r="H21" s="372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9" t="n"/>
      <c r="B22" s="357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9" t="n"/>
      <c r="B23" s="368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69" t="n">
        <v>8</v>
      </c>
      <c r="B24" s="244" t="inlineStr">
        <is>
          <t>91.17.04-233</t>
        </is>
      </c>
      <c r="C24" s="368" t="inlineStr">
        <is>
          <t>Установки для сварки ручной дуговой (постоянного тока)</t>
        </is>
      </c>
      <c r="D24" s="369" t="inlineStr">
        <is>
          <t>маш.час</t>
        </is>
      </c>
      <c r="E24" s="455" t="n">
        <v>384.79</v>
      </c>
      <c r="F24" s="371" t="n">
        <v>8.1</v>
      </c>
      <c r="G24" s="254">
        <f>ROUND(E24*F24,2)</f>
        <v/>
      </c>
      <c r="H24" s="253">
        <f>G24/$G$34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9" t="n">
        <v>9</v>
      </c>
      <c r="B25" s="244" t="inlineStr">
        <is>
          <t>91.05.05-015</t>
        </is>
      </c>
      <c r="C25" s="368" t="inlineStr">
        <is>
          <t>Краны на автомобильном ходу, грузоподъемность 16 т</t>
        </is>
      </c>
      <c r="D25" s="369" t="inlineStr">
        <is>
          <t>маш.час</t>
        </is>
      </c>
      <c r="E25" s="455" t="n">
        <v>14.58</v>
      </c>
      <c r="F25" s="371" t="n">
        <v>115.4</v>
      </c>
      <c r="G25" s="254">
        <f>ROUND(E25*F25,2)</f>
        <v/>
      </c>
      <c r="H25" s="253">
        <f>G25/$G$34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9" t="n">
        <v>10</v>
      </c>
      <c r="B26" s="244" t="inlineStr">
        <is>
          <t>91.14.02-001</t>
        </is>
      </c>
      <c r="C26" s="368" t="inlineStr">
        <is>
          <t>Автомобили бортовые, грузоподъемность до 5 т</t>
        </is>
      </c>
      <c r="D26" s="369" t="inlineStr">
        <is>
          <t>маш.час</t>
        </is>
      </c>
      <c r="E26" s="455" t="n">
        <v>14.58</v>
      </c>
      <c r="F26" s="371" t="n">
        <v>65.70999999999999</v>
      </c>
      <c r="G26" s="254">
        <f>ROUND(E26*F26,2)</f>
        <v/>
      </c>
      <c r="H26" s="253">
        <f>G26/$G$34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69" t="n"/>
      <c r="B27" s="369" t="n"/>
      <c r="C27" s="368" t="inlineStr">
        <is>
          <t>Итого основные машины и механизмы</t>
        </is>
      </c>
      <c r="D27" s="369" t="n"/>
      <c r="E27" s="455" t="n"/>
      <c r="F27" s="254" t="n"/>
      <c r="G27" s="254">
        <f>SUM(G24:G26)</f>
        <v/>
      </c>
      <c r="H27" s="372">
        <f>G27/G34</f>
        <v/>
      </c>
      <c r="I27" s="252" t="n"/>
      <c r="J27" s="254">
        <f>SUM(J24:J26)</f>
        <v/>
      </c>
    </row>
    <row r="28" hidden="1" outlineLevel="1" ht="25.5" customFormat="1" customHeight="1" s="301">
      <c r="A28" s="369" t="n">
        <v>11</v>
      </c>
      <c r="B28" s="244" t="inlineStr">
        <is>
          <t>91.06.03-061</t>
        </is>
      </c>
      <c r="C28" s="368" t="inlineStr">
        <is>
          <t>Лебедки электрические тяговым усилием до 12,26 кН (1,25 т)</t>
        </is>
      </c>
      <c r="D28" s="369" t="inlineStr">
        <is>
          <t>маш.час</t>
        </is>
      </c>
      <c r="E28" s="455" t="n">
        <v>34.43</v>
      </c>
      <c r="F28" s="371" t="n">
        <v>3.28</v>
      </c>
      <c r="G28" s="254">
        <f>ROUND(E28*F28,2)</f>
        <v/>
      </c>
      <c r="H28" s="253">
        <f>G28/$G$34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69" t="n">
        <v>12</v>
      </c>
      <c r="B29" s="244" t="inlineStr">
        <is>
          <t>91.06.01-003</t>
        </is>
      </c>
      <c r="C29" s="368" t="inlineStr">
        <is>
          <t>Домкраты гидравлические, грузоподъемность 63-100 т</t>
        </is>
      </c>
      <c r="D29" s="369" t="inlineStr">
        <is>
          <t>маш.час</t>
        </is>
      </c>
      <c r="E29" s="455" t="n">
        <v>34.43</v>
      </c>
      <c r="F29" s="371" t="n">
        <v>0.9</v>
      </c>
      <c r="G29" s="254">
        <f>ROUND(E29*F29,2)</f>
        <v/>
      </c>
      <c r="H29" s="253">
        <f>G29/$G$34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69" t="n">
        <v>13</v>
      </c>
      <c r="B30" s="244" t="inlineStr">
        <is>
          <t>91.21.16-012</t>
        </is>
      </c>
      <c r="C30" s="368" t="inlineStr">
        <is>
          <t>Прессы гидравлические с электроприводом</t>
        </is>
      </c>
      <c r="D30" s="369" t="inlineStr">
        <is>
          <t>маш.час</t>
        </is>
      </c>
      <c r="E30" s="455" t="n">
        <v>21.72</v>
      </c>
      <c r="F30" s="371" t="n">
        <v>1.11</v>
      </c>
      <c r="G30" s="254">
        <f>ROUND(E30*F30,2)</f>
        <v/>
      </c>
      <c r="H30" s="253">
        <f>G30/$G$34</f>
        <v/>
      </c>
      <c r="I30" s="254">
        <f>ROUND(F30*'Прил. 10'!$D$12,2)</f>
        <v/>
      </c>
      <c r="J30" s="254">
        <f>ROUND(I30*E30,2)</f>
        <v/>
      </c>
    </row>
    <row r="31" hidden="1" outlineLevel="1" ht="51" customFormat="1" customHeight="1" s="301">
      <c r="A31" s="369" t="n">
        <v>14</v>
      </c>
      <c r="B31" s="244" t="inlineStr">
        <is>
          <t>91.18.01-007</t>
        </is>
      </c>
      <c r="C31" s="3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369" t="inlineStr">
        <is>
          <t>маш.час</t>
        </is>
      </c>
      <c r="E31" s="455" t="n">
        <v>0.19</v>
      </c>
      <c r="F31" s="371" t="n">
        <v>90</v>
      </c>
      <c r="G31" s="254">
        <f>ROUND(E31*F31,2)</f>
        <v/>
      </c>
      <c r="H31" s="253">
        <f>G31/$G$34</f>
        <v/>
      </c>
      <c r="I31" s="254">
        <f>ROUND(F31*'Прил. 10'!$D$12,2)</f>
        <v/>
      </c>
      <c r="J31" s="254">
        <f>ROUND(I31*E31,2)</f>
        <v/>
      </c>
    </row>
    <row r="32" hidden="1" outlineLevel="1" ht="25.5" customFormat="1" customHeight="1" s="301">
      <c r="A32" s="369" t="n">
        <v>15</v>
      </c>
      <c r="B32" s="244" t="inlineStr">
        <is>
          <t>91.04.01-041</t>
        </is>
      </c>
      <c r="C32" s="368" t="inlineStr">
        <is>
          <t>Молотки бурильные легкие при работе от передвижных компрессорных станций</t>
        </is>
      </c>
      <c r="D32" s="369" t="inlineStr">
        <is>
          <t>маш.час</t>
        </is>
      </c>
      <c r="E32" s="455" t="n">
        <v>0.19</v>
      </c>
      <c r="F32" s="371" t="n">
        <v>2.99</v>
      </c>
      <c r="G32" s="254">
        <f>ROUND(E32*F32,2)</f>
        <v/>
      </c>
      <c r="H32" s="253">
        <f>G32/$G$34</f>
        <v/>
      </c>
      <c r="I32" s="254">
        <f>ROUND(F32*'Прил. 10'!$D$12,2)</f>
        <v/>
      </c>
      <c r="J32" s="254">
        <f>ROUND(I32*E32,2)</f>
        <v/>
      </c>
    </row>
    <row r="33" collapsed="1" ht="14.25" customFormat="1" customHeight="1" s="301">
      <c r="A33" s="369" t="n"/>
      <c r="B33" s="369" t="n"/>
      <c r="C33" s="368" t="inlineStr">
        <is>
          <t>Итого прочие машины и механизмы</t>
        </is>
      </c>
      <c r="D33" s="369" t="n"/>
      <c r="E33" s="370" t="n"/>
      <c r="F33" s="254" t="n"/>
      <c r="G33" s="252">
        <f>SUM(G28:G32)</f>
        <v/>
      </c>
      <c r="H33" s="253">
        <f>G33/G34</f>
        <v/>
      </c>
      <c r="I33" s="254" t="n"/>
      <c r="J33" s="252">
        <f>SUM(J28:J32)</f>
        <v/>
      </c>
    </row>
    <row r="34" ht="25.5" customFormat="1" customHeight="1" s="301">
      <c r="A34" s="369" t="n"/>
      <c r="B34" s="369" t="n"/>
      <c r="C34" s="357" t="inlineStr">
        <is>
          <t>Итого по разделу «Машины и механизмы»</t>
        </is>
      </c>
      <c r="D34" s="369" t="n"/>
      <c r="E34" s="370" t="n"/>
      <c r="F34" s="254" t="n"/>
      <c r="G34" s="254">
        <f>G27+G33</f>
        <v/>
      </c>
      <c r="H34" s="372">
        <f>H27+H33</f>
        <v/>
      </c>
      <c r="I34" s="185" t="n"/>
      <c r="J34" s="254">
        <f>J27+J33</f>
        <v/>
      </c>
    </row>
    <row r="35" ht="14.25" customFormat="1" customHeight="1" s="301">
      <c r="A35" s="369" t="n"/>
      <c r="B35" s="357" t="inlineStr">
        <is>
          <t>Оборудование</t>
        </is>
      </c>
      <c r="C35" s="444" t="n"/>
      <c r="D35" s="444" t="n"/>
      <c r="E35" s="444" t="n"/>
      <c r="F35" s="444" t="n"/>
      <c r="G35" s="444" t="n"/>
      <c r="H35" s="445" t="n"/>
      <c r="I35" s="187" t="n"/>
      <c r="J35" s="187" t="n"/>
    </row>
    <row r="36">
      <c r="A36" s="369" t="n"/>
      <c r="B36" s="368" t="inlineStr">
        <is>
          <t>Основное оборудование</t>
        </is>
      </c>
      <c r="C36" s="444" t="n"/>
      <c r="D36" s="444" t="n"/>
      <c r="E36" s="444" t="n"/>
      <c r="F36" s="444" t="n"/>
      <c r="G36" s="444" t="n"/>
      <c r="H36" s="445" t="n"/>
      <c r="I36" s="187" t="n"/>
      <c r="J36" s="187" t="n"/>
      <c r="K36" s="301" t="n"/>
      <c r="L36" s="301" t="n"/>
    </row>
    <row r="37" ht="38.25" customFormat="1" customHeight="1" s="301">
      <c r="A37" s="369" t="n">
        <v>16</v>
      </c>
      <c r="B37" s="369" t="inlineStr">
        <is>
          <t>БЦ.47.19</t>
        </is>
      </c>
      <c r="C37" s="368" t="inlineStr">
        <is>
          <t>Учёт на ПС 35 кВ и выше. ПУ трансформаторного включения с ТТ и ТН, устанавливаемый в шкафу</t>
        </is>
      </c>
      <c r="D37" s="369" t="inlineStr">
        <is>
          <t>компл.</t>
        </is>
      </c>
      <c r="E37" s="456" t="n">
        <v>1</v>
      </c>
      <c r="F37" s="371">
        <f>ROUND(I37/'Прил. 10'!$D$14,2)</f>
        <v/>
      </c>
      <c r="G37" s="254">
        <f>ROUND(E37*F37,2)</f>
        <v/>
      </c>
      <c r="H37" s="253" t="n">
        <v>0</v>
      </c>
      <c r="I37" s="254" t="n">
        <v>915619.05</v>
      </c>
      <c r="J37" s="254">
        <f>ROUND(I37*E37,2)</f>
        <v/>
      </c>
    </row>
    <row r="38">
      <c r="A38" s="369" t="n"/>
      <c r="B38" s="369" t="n"/>
      <c r="C38" s="368" t="inlineStr">
        <is>
          <t>Итого основное оборудование</t>
        </is>
      </c>
      <c r="D38" s="369" t="n"/>
      <c r="E38" s="456" t="n"/>
      <c r="F38" s="371" t="n"/>
      <c r="G38" s="254">
        <f>SUM(G37:G37)</f>
        <v/>
      </c>
      <c r="H38" s="254">
        <f>SUM(H37:H37)</f>
        <v/>
      </c>
      <c r="I38" s="252" t="n"/>
      <c r="J38" s="254">
        <f>SUM(J37:J37)</f>
        <v/>
      </c>
      <c r="K38" s="301" t="n"/>
      <c r="L38" s="301" t="n"/>
    </row>
    <row r="39">
      <c r="A39" s="369" t="n"/>
      <c r="B39" s="369" t="n"/>
      <c r="C39" s="368" t="inlineStr">
        <is>
          <t>Итого прочее оборудование</t>
        </is>
      </c>
      <c r="D39" s="369" t="n"/>
      <c r="E39" s="455" t="n"/>
      <c r="F39" s="371" t="n"/>
      <c r="G39" s="254" t="n">
        <v>0</v>
      </c>
      <c r="H39" s="253" t="n">
        <v>0</v>
      </c>
      <c r="I39" s="252" t="n"/>
      <c r="J39" s="254" t="n">
        <v>0</v>
      </c>
      <c r="K39" s="301" t="n"/>
      <c r="L39" s="301" t="n"/>
    </row>
    <row r="40">
      <c r="A40" s="369" t="n"/>
      <c r="B40" s="369" t="n"/>
      <c r="C40" s="357" t="inlineStr">
        <is>
          <t>Итого по разделу «Оборудование»</t>
        </is>
      </c>
      <c r="D40" s="369" t="n"/>
      <c r="E40" s="370" t="n"/>
      <c r="F40" s="371" t="n"/>
      <c r="G40" s="254">
        <f>G38+G39</f>
        <v/>
      </c>
      <c r="H40" s="253">
        <f>H38+H39</f>
        <v/>
      </c>
      <c r="I40" s="252" t="n"/>
      <c r="J40" s="254">
        <f>J39+J38</f>
        <v/>
      </c>
      <c r="K40" s="301" t="n"/>
      <c r="L40" s="301" t="n"/>
    </row>
    <row r="41" ht="25.5" customHeight="1" s="303">
      <c r="A41" s="369" t="n"/>
      <c r="B41" s="369" t="n"/>
      <c r="C41" s="368" t="inlineStr">
        <is>
          <t>в том числе технологическое оборудование</t>
        </is>
      </c>
      <c r="D41" s="369" t="n"/>
      <c r="E41" s="456" t="n"/>
      <c r="F41" s="371" t="n"/>
      <c r="G41" s="254">
        <f>'Прил.6 Расчет ОБ'!G13</f>
        <v/>
      </c>
      <c r="H41" s="372" t="n"/>
      <c r="I41" s="252" t="n"/>
      <c r="J41" s="254">
        <f>J40</f>
        <v/>
      </c>
      <c r="K41" s="301" t="n"/>
      <c r="L41" s="301" t="n"/>
    </row>
    <row r="42" ht="14.25" customFormat="1" customHeight="1" s="301">
      <c r="A42" s="369" t="n"/>
      <c r="B42" s="357" t="inlineStr">
        <is>
          <t>Материалы</t>
        </is>
      </c>
      <c r="C42" s="444" t="n"/>
      <c r="D42" s="444" t="n"/>
      <c r="E42" s="444" t="n"/>
      <c r="F42" s="444" t="n"/>
      <c r="G42" s="444" t="n"/>
      <c r="H42" s="445" t="n"/>
      <c r="I42" s="187" t="n"/>
      <c r="J42" s="187" t="n"/>
    </row>
    <row r="43" ht="14.25" customFormat="1" customHeight="1" s="301">
      <c r="A43" s="364" t="n"/>
      <c r="B43" s="363" t="inlineStr">
        <is>
          <t>Основные материалы</t>
        </is>
      </c>
      <c r="C43" s="457" t="n"/>
      <c r="D43" s="457" t="n"/>
      <c r="E43" s="457" t="n"/>
      <c r="F43" s="457" t="n"/>
      <c r="G43" s="457" t="n"/>
      <c r="H43" s="458" t="n"/>
      <c r="I43" s="258" t="n"/>
      <c r="J43" s="258" t="n"/>
    </row>
    <row r="44" ht="14.25" customFormat="1" customHeight="1" s="301">
      <c r="A44" s="369" t="n">
        <v>17</v>
      </c>
      <c r="B44" s="369" t="inlineStr">
        <is>
          <t>21.1.08.03-0521</t>
        </is>
      </c>
      <c r="C44" s="368" t="inlineStr">
        <is>
          <t>Кабель контрольный КВВГнг(A)-LS 7х2,5</t>
        </is>
      </c>
      <c r="D44" s="369" t="inlineStr">
        <is>
          <t>1000 м</t>
        </is>
      </c>
      <c r="E44" s="456" t="n">
        <v>2.576</v>
      </c>
      <c r="F44" s="371" t="n">
        <v>20950.79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69" t="n">
        <v>18</v>
      </c>
      <c r="B45" s="369" t="inlineStr">
        <is>
          <t>21.1.08.03-0517</t>
        </is>
      </c>
      <c r="C45" s="368" t="inlineStr">
        <is>
          <t>Кабель контрольный КВВГнг(A)-LS 5х1,5</t>
        </is>
      </c>
      <c r="D45" s="369" t="inlineStr">
        <is>
          <t>1000 м</t>
        </is>
      </c>
      <c r="E45" s="456" t="n">
        <v>5.153</v>
      </c>
      <c r="F45" s="371" t="n">
        <v>10444.95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0" t="n"/>
      <c r="B46" s="260" t="n"/>
      <c r="C46" s="261" t="inlineStr">
        <is>
          <t>Итого основные материалы</t>
        </is>
      </c>
      <c r="D46" s="380" t="n"/>
      <c r="E46" s="459" t="n"/>
      <c r="F46" s="265" t="n"/>
      <c r="G46" s="265">
        <f>SUM(G44:G45)</f>
        <v/>
      </c>
      <c r="H46" s="253">
        <f>G46/$G$66</f>
        <v/>
      </c>
      <c r="I46" s="254" t="n"/>
      <c r="J46" s="265">
        <f>SUM(J44:J45)</f>
        <v/>
      </c>
    </row>
    <row r="47" hidden="1" outlineLevel="1" ht="25.5" customFormat="1" customHeight="1" s="301">
      <c r="A47" s="369" t="n">
        <v>19</v>
      </c>
      <c r="B47" s="369" t="inlineStr">
        <is>
          <t>21.1.06.10-0374</t>
        </is>
      </c>
      <c r="C47" s="368" t="inlineStr">
        <is>
          <t>Кабель силовой с медными жилами ВВГнг(A)-LS 3х1,5ок-1000</t>
        </is>
      </c>
      <c r="D47" s="369" t="inlineStr">
        <is>
          <t>1000 м</t>
        </is>
      </c>
      <c r="E47" s="456" t="n">
        <v>1.03</v>
      </c>
      <c r="F47" s="371" t="n">
        <v>10960.87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1">
      <c r="A48" s="369" t="n">
        <v>20</v>
      </c>
      <c r="B48" s="369" t="inlineStr">
        <is>
          <t>01.7.11.07-0034</t>
        </is>
      </c>
      <c r="C48" s="368" t="inlineStr">
        <is>
          <t>Электроды сварочные Э42А, диаметр 4 мм</t>
        </is>
      </c>
      <c r="D48" s="369" t="inlineStr">
        <is>
          <t>кг</t>
        </is>
      </c>
      <c r="E48" s="456" t="n">
        <v>233.41</v>
      </c>
      <c r="F48" s="371" t="n">
        <v>10.57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69" t="n">
        <v>21</v>
      </c>
      <c r="B49" s="369" t="inlineStr">
        <is>
          <t>01.7.02.07-0011</t>
        </is>
      </c>
      <c r="C49" s="368" t="inlineStr">
        <is>
          <t>Прессшпан листовой, марка А</t>
        </is>
      </c>
      <c r="D49" s="369" t="inlineStr">
        <is>
          <t>кг</t>
        </is>
      </c>
      <c r="E49" s="456" t="n">
        <v>42.7735</v>
      </c>
      <c r="F49" s="371" t="n">
        <v>47.57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69" t="n">
        <v>22</v>
      </c>
      <c r="B50" s="369" t="inlineStr">
        <is>
          <t>01.7.15.04-0011</t>
        </is>
      </c>
      <c r="C50" s="368" t="inlineStr">
        <is>
          <t>Винты с полукруглой головкой, длина 50 мм</t>
        </is>
      </c>
      <c r="D50" s="369" t="inlineStr">
        <is>
          <t>т</t>
        </is>
      </c>
      <c r="E50" s="456" t="n">
        <v>0.0451066</v>
      </c>
      <c r="F50" s="371" t="n">
        <v>12430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69" t="n">
        <v>23</v>
      </c>
      <c r="B51" s="369" t="inlineStr">
        <is>
          <t>999-9950</t>
        </is>
      </c>
      <c r="C51" s="368" t="inlineStr">
        <is>
          <t>Вспомогательные ненормируемые ресурсы (2% от Оплаты труда рабочих)</t>
        </is>
      </c>
      <c r="D51" s="369" t="inlineStr">
        <is>
          <t>руб</t>
        </is>
      </c>
      <c r="E51" s="456" t="n">
        <v>497.37048</v>
      </c>
      <c r="F51" s="371" t="n">
        <v>1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9" t="n">
        <v>24</v>
      </c>
      <c r="B52" s="369" t="inlineStr">
        <is>
          <t>14.4.02.09-0001</t>
        </is>
      </c>
      <c r="C52" s="368" t="inlineStr">
        <is>
          <t>Краска</t>
        </is>
      </c>
      <c r="D52" s="369" t="inlineStr">
        <is>
          <t>кг</t>
        </is>
      </c>
      <c r="E52" s="456" t="n">
        <v>7.797</v>
      </c>
      <c r="F52" s="371" t="n">
        <v>28.6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69" t="n">
        <v>25</v>
      </c>
      <c r="B53" s="369" t="inlineStr">
        <is>
          <t>10.3.02.03-0011</t>
        </is>
      </c>
      <c r="C53" s="368" t="inlineStr">
        <is>
          <t>Припои оловянно-свинцовые бессурьмянистые, марка ПОС30</t>
        </is>
      </c>
      <c r="D53" s="369" t="inlineStr">
        <is>
          <t>т</t>
        </is>
      </c>
      <c r="E53" s="456" t="n">
        <v>0.0025768</v>
      </c>
      <c r="F53" s="371" t="n">
        <v>68050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69" t="n">
        <v>26</v>
      </c>
      <c r="B54" s="369" t="inlineStr">
        <is>
          <t>25.2.01.01-0001</t>
        </is>
      </c>
      <c r="C54" s="368" t="inlineStr">
        <is>
          <t>Бирки-оконцеватели</t>
        </is>
      </c>
      <c r="D54" s="369" t="inlineStr">
        <is>
          <t>100 шт</t>
        </is>
      </c>
      <c r="E54" s="456" t="n">
        <v>2.10222</v>
      </c>
      <c r="F54" s="371" t="n">
        <v>63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69" t="n">
        <v>27</v>
      </c>
      <c r="B55" s="369" t="inlineStr">
        <is>
          <t>01.7.15.14-0165</t>
        </is>
      </c>
      <c r="C55" s="368" t="inlineStr">
        <is>
          <t>Шурупы с полукруглой головкой 4х40 мм</t>
        </is>
      </c>
      <c r="D55" s="369" t="inlineStr">
        <is>
          <t>т</t>
        </is>
      </c>
      <c r="E55" s="456" t="n">
        <v>0.0063903</v>
      </c>
      <c r="F55" s="371" t="n">
        <v>12430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69" t="n">
        <v>28</v>
      </c>
      <c r="B56" s="369" t="inlineStr">
        <is>
          <t>14.4.03.03-0002</t>
        </is>
      </c>
      <c r="C56" s="368" t="inlineStr">
        <is>
          <t>Лак битумный БТ-123</t>
        </is>
      </c>
      <c r="D56" s="369" t="inlineStr">
        <is>
          <t>т</t>
        </is>
      </c>
      <c r="E56" s="456" t="n">
        <v>0.007421</v>
      </c>
      <c r="F56" s="371" t="n">
        <v>7826.9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25.5" customFormat="1" customHeight="1" s="301">
      <c r="A57" s="369" t="n">
        <v>29</v>
      </c>
      <c r="B57" s="369" t="inlineStr">
        <is>
          <t>21.1.04.01-1042</t>
        </is>
      </c>
      <c r="C57" s="368" t="inlineStr">
        <is>
          <t>Кабель витая пара U/UTP 1х2х0,52, категория 5e</t>
        </is>
      </c>
      <c r="D57" s="369" t="inlineStr">
        <is>
          <t>1000 м</t>
        </is>
      </c>
      <c r="E57" s="456" t="n">
        <v>0.051</v>
      </c>
      <c r="F57" s="371" t="n">
        <v>654.95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69" t="n">
        <v>30</v>
      </c>
      <c r="B58" s="369" t="inlineStr">
        <is>
          <t>01.7.06.07-0002</t>
        </is>
      </c>
      <c r="C58" s="368" t="inlineStr">
        <is>
          <t>Лента монтажная, тип ЛМ-5</t>
        </is>
      </c>
      <c r="D58" s="369" t="inlineStr">
        <is>
          <t>10 м</t>
        </is>
      </c>
      <c r="E58" s="456" t="n">
        <v>4.586215</v>
      </c>
      <c r="F58" s="371" t="n">
        <v>6.9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69" t="n">
        <v>31</v>
      </c>
      <c r="B59" s="369" t="inlineStr">
        <is>
          <t>14.4.03.17-0101</t>
        </is>
      </c>
      <c r="C59" s="368" t="inlineStr">
        <is>
          <t>Лак канифольный КФ-965</t>
        </is>
      </c>
      <c r="D59" s="369" t="inlineStr">
        <is>
          <t>т</t>
        </is>
      </c>
      <c r="E59" s="456" t="n">
        <v>0.0004122</v>
      </c>
      <c r="F59" s="371" t="n">
        <v>70200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38.25" customFormat="1" customHeight="1" s="301">
      <c r="A60" s="369" t="n">
        <v>32</v>
      </c>
      <c r="B60" s="369" t="inlineStr">
        <is>
          <t>01.7.06.05-0041</t>
        </is>
      </c>
      <c r="C60" s="368" t="inlineStr">
        <is>
          <t>Лента изоляционная прорезиненная односторонняя, ширина 20 мм, толщина 0,25-0,35 мм</t>
        </is>
      </c>
      <c r="D60" s="369" t="inlineStr">
        <is>
          <t>кг</t>
        </is>
      </c>
      <c r="E60" s="456" t="n">
        <v>0.8244</v>
      </c>
      <c r="F60" s="371" t="n">
        <v>30.4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1">
      <c r="A61" s="369" t="n">
        <v>33</v>
      </c>
      <c r="B61" s="369" t="inlineStr">
        <is>
          <t>01.7.15.03-0042</t>
        </is>
      </c>
      <c r="C61" s="368" t="inlineStr">
        <is>
          <t>Болты с гайками и шайбами строительные</t>
        </is>
      </c>
      <c r="D61" s="369" t="inlineStr">
        <is>
          <t>кг</t>
        </is>
      </c>
      <c r="E61" s="456" t="n">
        <v>2.65564</v>
      </c>
      <c r="F61" s="371" t="n">
        <v>9.039999999999999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69" t="n">
        <v>34</v>
      </c>
      <c r="B62" s="369" t="inlineStr">
        <is>
          <t>01.3.01.02-0002</t>
        </is>
      </c>
      <c r="C62" s="368" t="inlineStr">
        <is>
          <t>Вазелин технический</t>
        </is>
      </c>
      <c r="D62" s="369" t="inlineStr">
        <is>
          <t>кг</t>
        </is>
      </c>
      <c r="E62" s="456" t="n">
        <v>0.2061</v>
      </c>
      <c r="F62" s="371" t="n">
        <v>44.97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69" t="n">
        <v>35</v>
      </c>
      <c r="B63" s="369" t="inlineStr">
        <is>
          <t>01.7.20.04-0005</t>
        </is>
      </c>
      <c r="C63" s="368" t="inlineStr">
        <is>
          <t>Нитки швейные</t>
        </is>
      </c>
      <c r="D63" s="369" t="inlineStr">
        <is>
          <t>кг</t>
        </is>
      </c>
      <c r="E63" s="456" t="n">
        <v>0.04122</v>
      </c>
      <c r="F63" s="371" t="n">
        <v>133.05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69" t="n">
        <v>36</v>
      </c>
      <c r="B64" s="369" t="inlineStr">
        <is>
          <t>01.7.02.09-0002</t>
        </is>
      </c>
      <c r="C64" s="368" t="inlineStr">
        <is>
          <t>Шпагат бумажный</t>
        </is>
      </c>
      <c r="D64" s="369" t="inlineStr">
        <is>
          <t>кг</t>
        </is>
      </c>
      <c r="E64" s="456" t="n">
        <v>0.10305</v>
      </c>
      <c r="F64" s="371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69" t="n"/>
      <c r="B65" s="369" t="n"/>
      <c r="C65" s="368" t="inlineStr">
        <is>
          <t>Итого прочие материалы</t>
        </is>
      </c>
      <c r="D65" s="369" t="n"/>
      <c r="E65" s="370" t="n"/>
      <c r="F65" s="371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1">
      <c r="A66" s="369" t="n"/>
      <c r="B66" s="369" t="n"/>
      <c r="C66" s="357" t="inlineStr">
        <is>
          <t>Итого по разделу «Материалы»</t>
        </is>
      </c>
      <c r="D66" s="369" t="n"/>
      <c r="E66" s="370" t="n"/>
      <c r="F66" s="371" t="n"/>
      <c r="G66" s="254">
        <f>G46+G65</f>
        <v/>
      </c>
      <c r="H66" s="372">
        <f>G66/$G$66</f>
        <v/>
      </c>
      <c r="I66" s="254" t="n"/>
      <c r="J66" s="254">
        <f>J46+J65</f>
        <v/>
      </c>
    </row>
    <row r="67" ht="14.25" customFormat="1" customHeight="1" s="301">
      <c r="A67" s="369" t="n"/>
      <c r="B67" s="369" t="n"/>
      <c r="C67" s="368" t="inlineStr">
        <is>
          <t>ИТОГО ПО РМ</t>
        </is>
      </c>
      <c r="D67" s="369" t="n"/>
      <c r="E67" s="370" t="n"/>
      <c r="F67" s="371" t="n"/>
      <c r="G67" s="254">
        <f>G19+G34+G66</f>
        <v/>
      </c>
      <c r="H67" s="372" t="n"/>
      <c r="I67" s="254" t="n"/>
      <c r="J67" s="254">
        <f>J19+J34+J66</f>
        <v/>
      </c>
    </row>
    <row r="68" ht="14.25" customFormat="1" customHeight="1" s="301">
      <c r="A68" s="369" t="n"/>
      <c r="B68" s="369" t="n"/>
      <c r="C68" s="368" t="inlineStr">
        <is>
          <t>Накладные расходы</t>
        </is>
      </c>
      <c r="D68" s="174">
        <f>ROUND(G68/(G$21+$G$19),2)</f>
        <v/>
      </c>
      <c r="E68" s="370" t="n"/>
      <c r="F68" s="371" t="n"/>
      <c r="G68" s="254" t="n">
        <v>24535.97</v>
      </c>
      <c r="H68" s="372" t="n"/>
      <c r="I68" s="254" t="n"/>
      <c r="J68" s="254">
        <f>ROUND(D68*(J19+J21),2)</f>
        <v/>
      </c>
    </row>
    <row r="69" ht="14.25" customFormat="1" customHeight="1" s="301">
      <c r="A69" s="369" t="n"/>
      <c r="B69" s="369" t="n"/>
      <c r="C69" s="368" t="inlineStr">
        <is>
          <t>Сметная прибыль</t>
        </is>
      </c>
      <c r="D69" s="174">
        <f>ROUND(G69/(G$19+G$21),2)</f>
        <v/>
      </c>
      <c r="E69" s="370" t="n"/>
      <c r="F69" s="371" t="n"/>
      <c r="G69" s="254" t="n">
        <v>12890.58</v>
      </c>
      <c r="H69" s="372" t="n"/>
      <c r="I69" s="254" t="n"/>
      <c r="J69" s="254">
        <f>ROUND(D69*(J19+J21),2)</f>
        <v/>
      </c>
    </row>
    <row r="70" ht="14.25" customFormat="1" customHeight="1" s="301">
      <c r="A70" s="369" t="n"/>
      <c r="B70" s="369" t="n"/>
      <c r="C70" s="368" t="inlineStr">
        <is>
          <t>Итого СМР (с НР и СП)</t>
        </is>
      </c>
      <c r="D70" s="369" t="n"/>
      <c r="E70" s="370" t="n"/>
      <c r="F70" s="371" t="n"/>
      <c r="G70" s="254">
        <f>G19+G34+G66+G68+G69</f>
        <v/>
      </c>
      <c r="H70" s="372" t="n"/>
      <c r="I70" s="254" t="n"/>
      <c r="J70" s="254">
        <f>J19+J34+J66+J68+J69</f>
        <v/>
      </c>
    </row>
    <row r="71" ht="14.25" customFormat="1" customHeight="1" s="301">
      <c r="A71" s="369" t="n"/>
      <c r="B71" s="369" t="n"/>
      <c r="C71" s="368" t="inlineStr">
        <is>
          <t>ВСЕГО СМР + ОБОРУДОВАНИЕ</t>
        </is>
      </c>
      <c r="D71" s="369" t="n"/>
      <c r="E71" s="370" t="n"/>
      <c r="F71" s="371" t="n"/>
      <c r="G71" s="254">
        <f>G70+G40</f>
        <v/>
      </c>
      <c r="H71" s="372" t="n"/>
      <c r="I71" s="254" t="n"/>
      <c r="J71" s="254">
        <f>J70+J40</f>
        <v/>
      </c>
    </row>
    <row r="72" ht="34.5" customFormat="1" customHeight="1" s="301">
      <c r="A72" s="369" t="n"/>
      <c r="B72" s="369" t="n"/>
      <c r="C72" s="368" t="inlineStr">
        <is>
          <t>ИТОГО ПОКАЗАТЕЛЬ НА ЕД. ИЗМ.</t>
        </is>
      </c>
      <c r="D72" s="369" t="inlineStr">
        <is>
          <t>ед.</t>
        </is>
      </c>
      <c r="E72" s="460" t="n">
        <v>1</v>
      </c>
      <c r="F72" s="371" t="n"/>
      <c r="G72" s="254">
        <f>G71/E72</f>
        <v/>
      </c>
      <c r="H72" s="372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6:H36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Установка 3-ф ПУ на классе напряжения 220 кВ (ячейки открытого исполнения) для ПС 330-750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03">
      <c r="A9" s="231" t="n"/>
      <c r="B9" s="36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9" t="n"/>
      <c r="B10" s="357" t="n"/>
      <c r="C10" s="368" t="inlineStr">
        <is>
          <t>ИТОГО ИНЖЕНЕРНОЕ ОБОРУДОВАНИЕ</t>
        </is>
      </c>
      <c r="D10" s="357" t="n"/>
      <c r="E10" s="170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69" t="n">
        <v>1</v>
      </c>
      <c r="B12" s="368">
        <f>'Прил.5 Расчет СМР и ОБ'!B37</f>
        <v/>
      </c>
      <c r="C12" s="368">
        <f>'Прил.5 Расчет СМР и ОБ'!C37</f>
        <v/>
      </c>
      <c r="D12" s="368">
        <f>'Прил.5 Расчет СМР и ОБ'!D37</f>
        <v/>
      </c>
      <c r="E12" s="368">
        <f>'Прил.5 Расчет СМР и ОБ'!E37</f>
        <v/>
      </c>
      <c r="F12" s="368">
        <f>'Прил.5 Расчет СМР и ОБ'!F37</f>
        <v/>
      </c>
      <c r="G12" s="371">
        <f>ROUND(E12*F12,2)</f>
        <v/>
      </c>
    </row>
    <row r="13" ht="25.5" customHeight="1" s="303">
      <c r="A13" s="369" t="n"/>
      <c r="B13" s="368" t="n"/>
      <c r="C13" s="368" t="inlineStr">
        <is>
          <t>ИТОГО ТЕХНОЛОГИЧЕСКОЕ ОБОРУДОВАНИЕ</t>
        </is>
      </c>
      <c r="D13" s="368" t="n"/>
      <c r="E13" s="386" t="n"/>
      <c r="F13" s="371" t="n"/>
      <c r="G13" s="254">
        <f>SUM(G12:G12)</f>
        <v/>
      </c>
    </row>
    <row r="14" ht="19.5" customHeight="1" s="303">
      <c r="A14" s="369" t="n"/>
      <c r="B14" s="368" t="n"/>
      <c r="C14" s="368" t="inlineStr">
        <is>
          <t>Всего по разделу «Оборудование»</t>
        </is>
      </c>
      <c r="D14" s="368" t="n"/>
      <c r="E14" s="386" t="n"/>
      <c r="F14" s="371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03">
      <c r="A11" s="369" t="inlineStr">
        <is>
          <t>А1-56</t>
        </is>
      </c>
      <c r="B11" s="369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13.47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8.039999999999999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view="pageBreakPreview" topLeftCell="A46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2025-01-24T11:52:07Z</dcterms:modified>
  <cp:lastModifiedBy>Николай Трофименко</cp:lastModifiedBy>
  <cp:lastPrinted>2023-12-01T10:57:12Z</cp:lastPrinted>
</cp:coreProperties>
</file>