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однофазного ввода от питающей ВЛ с изолированными проводами (СИП), для установки ПУ типа сплит на данном вводе</t>
        </is>
      </c>
    </row>
    <row r="8" ht="31.7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2" t="inlineStr">
        <is>
          <t>№ п/п</t>
        </is>
      </c>
      <c r="C11" s="222" t="inlineStr">
        <is>
          <t>Параметр</t>
        </is>
      </c>
      <c r="D11" s="222" t="inlineStr">
        <is>
          <t xml:space="preserve">Объект-представитель </t>
        </is>
      </c>
      <c r="E11" s="140" t="n"/>
    </row>
    <row r="12" ht="96.75" customHeight="1" s="186">
      <c r="B12" s="222" t="n">
        <v>1</v>
      </c>
      <c r="C12" s="206" t="inlineStr">
        <is>
          <t>Наименование объекта-представителя</t>
        </is>
      </c>
      <c r="D12" s="222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2" t="n">
        <v>2</v>
      </c>
      <c r="C13" s="206" t="inlineStr">
        <is>
          <t>Наименование субъекта Российской Федерации</t>
        </is>
      </c>
      <c r="D13" s="202" t="inlineStr">
        <is>
          <t>Республика Калмыкия</t>
        </is>
      </c>
    </row>
    <row r="14">
      <c r="B14" s="222" t="n">
        <v>3</v>
      </c>
      <c r="C14" s="206" t="inlineStr">
        <is>
          <t>Климатический район и подрайон</t>
        </is>
      </c>
      <c r="D14" s="222" t="inlineStr">
        <is>
          <t>IVГ</t>
        </is>
      </c>
    </row>
    <row r="15">
      <c r="B15" s="222" t="n">
        <v>4</v>
      </c>
      <c r="C15" s="206" t="inlineStr">
        <is>
          <t>Мощность объекта</t>
        </is>
      </c>
      <c r="D15" s="222" t="n">
        <v>1</v>
      </c>
    </row>
    <row r="16" ht="63" customHeight="1" s="186">
      <c r="B16" s="222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Провод самонесущий изолированный СИП-4 2х16</t>
        </is>
      </c>
    </row>
    <row r="17" ht="79.5" customHeight="1" s="186">
      <c r="B17" s="222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6" t="inlineStr">
        <is>
          <t>строительно-монтажные работы</t>
        </is>
      </c>
      <c r="D18" s="144" t="n">
        <v>4.40164</v>
      </c>
    </row>
    <row r="19" ht="15.75" customHeight="1" s="186">
      <c r="B19" s="146" t="inlineStr">
        <is>
          <t>6.2</t>
        </is>
      </c>
      <c r="C19" s="206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6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2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2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2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.2" customHeight="1" s="186">
      <c r="B25" s="222" t="n">
        <v>10</v>
      </c>
      <c r="C25" s="206" t="inlineStr">
        <is>
          <t>Примечание</t>
        </is>
      </c>
      <c r="D25" s="222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39" customHeight="1" s="186">
      <c r="B12" s="222" t="n">
        <v>1</v>
      </c>
      <c r="C12" s="222" t="inlineStr">
        <is>
          <t>Провод самонесущий изолированный СИП-4 2х16</t>
        </is>
      </c>
      <c r="D12" s="205" t="inlineStr">
        <is>
          <t>02-01-01</t>
        </is>
      </c>
      <c r="E12" s="206" t="inlineStr">
        <is>
          <t>Установка ПКУ 10 кВ</t>
        </is>
      </c>
      <c r="F12" s="206" t="n"/>
      <c r="G12" s="207" t="n">
        <v>4.40164</v>
      </c>
      <c r="H12" s="207" t="n"/>
      <c r="I12" s="207" t="n"/>
      <c r="J12" s="207" t="n">
        <v>4.40164</v>
      </c>
    </row>
    <row r="13" ht="15.75" customHeight="1" s="186">
      <c r="B13" s="224" t="inlineStr">
        <is>
          <t>Всего по объекту:</t>
        </is>
      </c>
      <c r="C13" s="316" t="n"/>
      <c r="D13" s="316" t="n"/>
      <c r="E13" s="317" t="n"/>
      <c r="F13" s="208" t="n"/>
      <c r="G13" s="209" t="n">
        <v>4.40164</v>
      </c>
      <c r="H13" s="209" t="n"/>
      <c r="I13" s="209" t="n"/>
      <c r="J13" s="209" t="n">
        <v>4.40164</v>
      </c>
    </row>
    <row r="14">
      <c r="B14" s="225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10" t="n">
        <v>4.40164</v>
      </c>
      <c r="H14" s="210" t="n"/>
      <c r="I14" s="210" t="n"/>
      <c r="J14" s="210" t="n">
        <v>4.40164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4"/>
  <sheetViews>
    <sheetView view="pageBreakPreview" topLeftCell="A17" workbookViewId="0">
      <selection activeCell="D30" sqref="D30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30" t="inlineStr">
        <is>
          <t>Наименование разрабатываемого показателя УНЦ - Организация однофазного ввода от питающей ВЛ с изолированными проводами (СИП), для установки ПУ типа сплит на данном вводе</t>
        </is>
      </c>
    </row>
    <row r="7" ht="33.75" customHeight="1" s="186">
      <c r="A7" s="230" t="n"/>
      <c r="B7" s="230" t="n"/>
      <c r="C7" s="230" t="n"/>
      <c r="D7" s="230" t="n"/>
      <c r="E7" s="230" t="n"/>
      <c r="F7" s="230" t="n"/>
      <c r="G7" s="230" t="n"/>
      <c r="H7" s="230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27.75" customHeight="1" s="186">
      <c r="A9" s="222" t="inlineStr">
        <is>
          <t>п/п</t>
        </is>
      </c>
      <c r="B9" s="222" t="inlineStr">
        <is>
          <t>№ЛСР</t>
        </is>
      </c>
      <c r="C9" s="222" t="inlineStr">
        <is>
          <t>Код ресурса</t>
        </is>
      </c>
      <c r="D9" s="222" t="inlineStr">
        <is>
          <t>Наименование ресурса</t>
        </is>
      </c>
      <c r="E9" s="222" t="inlineStr">
        <is>
          <t>Ед. изм.</t>
        </is>
      </c>
      <c r="F9" s="222" t="inlineStr">
        <is>
          <t>Кол-во единиц по данным объекта-представителя</t>
        </is>
      </c>
      <c r="G9" s="222" t="inlineStr">
        <is>
          <t>Сметная стоимость в ценах на 01.01.2000 (руб.)</t>
        </is>
      </c>
      <c r="H9" s="313" t="n"/>
    </row>
    <row r="10" ht="18.75" customHeight="1" s="186">
      <c r="A10" s="315" t="n"/>
      <c r="B10" s="315" t="n"/>
      <c r="C10" s="315" t="n"/>
      <c r="D10" s="315" t="n"/>
      <c r="E10" s="315" t="n"/>
      <c r="F10" s="315" t="n"/>
      <c r="G10" s="222" t="inlineStr">
        <is>
          <t>на ед.изм.</t>
        </is>
      </c>
      <c r="H10" s="222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56">
      <c r="A12" s="227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1.55</v>
      </c>
      <c r="G12" s="10" t="n"/>
      <c r="H12" s="318">
        <f>SUM(H13:H13)</f>
        <v/>
      </c>
      <c r="J12" s="188" t="n"/>
    </row>
    <row r="13">
      <c r="A13" s="258" t="n">
        <v>1</v>
      </c>
      <c r="B13" s="123" t="n"/>
      <c r="C13" s="128" t="inlineStr">
        <is>
          <t>1-3-5</t>
        </is>
      </c>
      <c r="D13" s="129" t="inlineStr">
        <is>
          <t>Затраты труда рабочих (ср 3,5)</t>
        </is>
      </c>
      <c r="E13" s="258" t="inlineStr">
        <is>
          <t>чел.-ч</t>
        </is>
      </c>
      <c r="F13" s="319" t="n">
        <v>1.55</v>
      </c>
      <c r="G13" s="124" t="n">
        <v>9.07</v>
      </c>
      <c r="H13" s="124">
        <f>ROUND(F13*G13,2)</f>
        <v/>
      </c>
      <c r="M13" s="320" t="n"/>
    </row>
    <row r="14">
      <c r="A14" s="226" t="inlineStr">
        <is>
          <t>Затраты труда машинистов</t>
        </is>
      </c>
      <c r="B14" s="312" t="n"/>
      <c r="C14" s="312" t="n"/>
      <c r="D14" s="312" t="n"/>
      <c r="E14" s="313" t="n"/>
      <c r="F14" s="227" t="n"/>
      <c r="G14" s="125" t="n"/>
      <c r="H14" s="318">
        <f>H15</f>
        <v/>
      </c>
    </row>
    <row r="15">
      <c r="A15" s="258" t="n">
        <v>2</v>
      </c>
      <c r="B15" s="228" t="n"/>
      <c r="C15" s="128" t="n">
        <v>2</v>
      </c>
      <c r="D15" s="129" t="inlineStr">
        <is>
          <t>Затраты труда машинистов</t>
        </is>
      </c>
      <c r="E15" s="258" t="inlineStr">
        <is>
          <t>чел.-ч</t>
        </is>
      </c>
      <c r="F15" s="319" t="n">
        <v>0.15</v>
      </c>
      <c r="G15" s="124" t="n"/>
      <c r="H15" s="321" t="n">
        <v>1.63</v>
      </c>
    </row>
    <row r="16" customFormat="1" s="156">
      <c r="A16" s="227" t="inlineStr">
        <is>
          <t>Машины и механизмы</t>
        </is>
      </c>
      <c r="B16" s="312" t="n"/>
      <c r="C16" s="312" t="n"/>
      <c r="D16" s="312" t="n"/>
      <c r="E16" s="313" t="n"/>
      <c r="F16" s="227" t="n"/>
      <c r="G16" s="125" t="n"/>
      <c r="H16" s="318">
        <f>SUM(H17:H18)</f>
        <v/>
      </c>
      <c r="J16" s="188" t="n"/>
    </row>
    <row r="17">
      <c r="A17" s="258" t="n">
        <v>3</v>
      </c>
      <c r="B17" s="228" t="n"/>
      <c r="C17" s="128" t="inlineStr">
        <is>
          <t>91.06.06-011</t>
        </is>
      </c>
      <c r="D17" s="129" t="inlineStr">
        <is>
          <t>Автогидроподъемники, высота подъема 12 м</t>
        </is>
      </c>
      <c r="E17" s="258" t="inlineStr">
        <is>
          <t>маш.час</t>
        </is>
      </c>
      <c r="F17" s="258" t="n">
        <v>0.07000000000000001</v>
      </c>
      <c r="G17" s="160" t="n">
        <v>82.22</v>
      </c>
      <c r="H17" s="124">
        <f>ROUND(F17*G17,2)</f>
        <v/>
      </c>
      <c r="I17" s="135" t="n"/>
      <c r="J17" s="135" t="n"/>
      <c r="L17" s="135" t="n"/>
    </row>
    <row r="18">
      <c r="A18" s="258" t="n">
        <v>4</v>
      </c>
      <c r="B18" s="228" t="n"/>
      <c r="C18" s="128" t="inlineStr">
        <is>
          <t>91.14.02-001</t>
        </is>
      </c>
      <c r="D18" s="129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0.08</v>
      </c>
      <c r="G18" s="160" t="n">
        <v>65.70999999999999</v>
      </c>
      <c r="H18" s="124">
        <f>ROUND(F18*G18,2)</f>
        <v/>
      </c>
      <c r="I18" s="135" t="n"/>
      <c r="J18" s="135" t="n"/>
      <c r="K18" s="135" t="n"/>
      <c r="L18" s="135" t="n"/>
    </row>
    <row r="19" ht="15" customHeight="1" s="186">
      <c r="A19" s="227" t="inlineStr">
        <is>
          <t>Оборудование</t>
        </is>
      </c>
      <c r="B19" s="312" t="n"/>
      <c r="C19" s="312" t="n"/>
      <c r="D19" s="312" t="n"/>
      <c r="E19" s="313" t="n"/>
      <c r="F19" s="10" t="n"/>
      <c r="G19" s="10" t="n"/>
      <c r="H19" s="318" t="n"/>
    </row>
    <row r="20">
      <c r="A20" s="227" t="inlineStr">
        <is>
          <t>Материалы</t>
        </is>
      </c>
      <c r="B20" s="312" t="n"/>
      <c r="C20" s="312" t="n"/>
      <c r="D20" s="312" t="n"/>
      <c r="E20" s="313" t="n"/>
      <c r="F20" s="227" t="n"/>
      <c r="G20" s="125" t="n"/>
      <c r="H20" s="318">
        <f>SUM(H21:H27)</f>
        <v/>
      </c>
    </row>
    <row r="21" ht="25.5" customHeight="1" s="186">
      <c r="A21" s="161" t="n">
        <v>5</v>
      </c>
      <c r="B21" s="228" t="n"/>
      <c r="C21" s="128" t="inlineStr">
        <is>
          <t>20.1.01.08-0013</t>
        </is>
      </c>
      <c r="D21" s="129" t="inlineStr">
        <is>
          <t>Зажим ответвительный с прокалыванием изоляции (СИП): N 640</t>
        </is>
      </c>
      <c r="E21" s="258" t="inlineStr">
        <is>
          <t>100 шт</t>
        </is>
      </c>
      <c r="F21" s="258" t="n">
        <v>0.04</v>
      </c>
      <c r="G21" s="124" t="n">
        <v>7182</v>
      </c>
      <c r="H21" s="124">
        <f>ROUND(F21*G21,2)</f>
        <v/>
      </c>
      <c r="I21" s="136" t="n"/>
      <c r="J21" s="135" t="n"/>
      <c r="K21" s="135" t="n"/>
    </row>
    <row r="22">
      <c r="A22" s="161" t="n">
        <v>6</v>
      </c>
      <c r="B22" s="228" t="n"/>
      <c r="C22" s="128" t="inlineStr">
        <is>
          <t>21.2.01.01-0062</t>
        </is>
      </c>
      <c r="D22" s="129" t="inlineStr">
        <is>
          <t>Провод самонесущий изолированный СИП-4 2х16</t>
        </is>
      </c>
      <c r="E22" s="258" t="inlineStr">
        <is>
          <t>1000 м</t>
        </is>
      </c>
      <c r="F22" s="258" t="n">
        <v>0.025</v>
      </c>
      <c r="G22" s="124" t="n">
        <v>4805.96</v>
      </c>
      <c r="H22" s="124">
        <f>ROUND(F22*G22,2)</f>
        <v/>
      </c>
      <c r="I22" s="136" t="n"/>
      <c r="J22" s="135" t="n"/>
    </row>
    <row r="23" ht="38.25" customHeight="1" s="186">
      <c r="A23" s="161" t="n">
        <v>7</v>
      </c>
      <c r="B23" s="228" t="n"/>
      <c r="C23" s="128" t="inlineStr">
        <is>
          <t>25.2.02.11-0021</t>
        </is>
      </c>
      <c r="D23" s="12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3" s="258" t="inlineStr">
        <is>
          <t>шт</t>
        </is>
      </c>
      <c r="F23" s="258" t="n">
        <v>0.08</v>
      </c>
      <c r="G23" s="124" t="n">
        <v>943.0599999999999</v>
      </c>
      <c r="H23" s="124">
        <f>ROUND(F23*G23,2)</f>
        <v/>
      </c>
      <c r="I23" s="136" t="n"/>
      <c r="J23" s="135" t="n"/>
    </row>
    <row r="24">
      <c r="A24" s="161" t="n">
        <v>8</v>
      </c>
      <c r="B24" s="228" t="n"/>
      <c r="C24" s="128" t="inlineStr">
        <is>
          <t>25.2.02.04-0011</t>
        </is>
      </c>
      <c r="D24" s="129" t="inlineStr">
        <is>
          <t>Кронштейн анкерный (СИП), марка CA 1500</t>
        </is>
      </c>
      <c r="E24" s="258" t="inlineStr">
        <is>
          <t>шт</t>
        </is>
      </c>
      <c r="F24" s="258" t="n">
        <v>2</v>
      </c>
      <c r="G24" s="124" t="n">
        <v>34.91</v>
      </c>
      <c r="H24" s="124">
        <f>ROUND(F24*G24,2)</f>
        <v/>
      </c>
      <c r="I24" s="136" t="n"/>
      <c r="J24" s="135" t="n"/>
      <c r="K24" s="135" t="n"/>
    </row>
    <row r="25">
      <c r="A25" s="161" t="n">
        <v>9</v>
      </c>
      <c r="B25" s="228" t="n"/>
      <c r="C25" s="128" t="inlineStr">
        <is>
          <t>20.1.01.01-0001</t>
        </is>
      </c>
      <c r="D25" s="129" t="inlineStr">
        <is>
          <t>Зажим анкерный (СИП): DN 123</t>
        </is>
      </c>
      <c r="E25" s="258" t="inlineStr">
        <is>
          <t>100 шт</t>
        </is>
      </c>
      <c r="F25" s="258" t="n">
        <v>0.02</v>
      </c>
      <c r="G25" s="124" t="n">
        <v>2741</v>
      </c>
      <c r="H25" s="124">
        <f>ROUND(F25*G25,2)</f>
        <v/>
      </c>
      <c r="I25" s="136" t="n"/>
      <c r="J25" s="135" t="n"/>
    </row>
    <row r="26" ht="25.5" customHeight="1" s="186">
      <c r="A26" s="161" t="n">
        <v>10</v>
      </c>
      <c r="B26" s="228" t="n"/>
      <c r="C26" s="128" t="inlineStr">
        <is>
          <t>25.2.02.11-0051</t>
        </is>
      </c>
      <c r="D26" s="129" t="inlineStr">
        <is>
          <t>Скрепа для фиксации на промежуточных опорах, размер 20 мм</t>
        </is>
      </c>
      <c r="E26" s="258" t="inlineStr">
        <is>
          <t>100 шт</t>
        </is>
      </c>
      <c r="F26" s="258" t="n">
        <v>0.02</v>
      </c>
      <c r="G26" s="124" t="n">
        <v>582</v>
      </c>
      <c r="H26" s="124">
        <f>ROUND(F26*G26,2)</f>
        <v/>
      </c>
      <c r="I26" s="136" t="n"/>
      <c r="J26" s="135" t="n"/>
    </row>
    <row r="27">
      <c r="A27" s="161" t="n">
        <v>11</v>
      </c>
      <c r="B27" s="228" t="n"/>
      <c r="C27" s="128" t="inlineStr">
        <is>
          <t>01.3.01.06-0038</t>
        </is>
      </c>
      <c r="D27" s="129" t="inlineStr">
        <is>
          <t>Смазка защитная электросетевая</t>
        </is>
      </c>
      <c r="E27" s="258" t="inlineStr">
        <is>
          <t>кг</t>
        </is>
      </c>
      <c r="F27" s="258" t="n">
        <v>0.1</v>
      </c>
      <c r="G27" s="124" t="n">
        <v>14.4</v>
      </c>
      <c r="H27" s="124">
        <f>ROUND(F27*G27,2)</f>
        <v/>
      </c>
      <c r="I27" s="136" t="n"/>
      <c r="J27" s="135" t="n"/>
    </row>
    <row r="30">
      <c r="B30" s="188" t="inlineStr">
        <is>
          <t>Составил ______________________     Д.Ю. Нефедова</t>
        </is>
      </c>
    </row>
    <row r="31">
      <c r="B31" s="115" t="inlineStr">
        <is>
          <t xml:space="preserve">                         (подпись, инициалы, фамилия)</t>
        </is>
      </c>
    </row>
    <row r="33">
      <c r="B33" s="188" t="inlineStr">
        <is>
          <t>Проверил ______________________        А.В. Костянецкая</t>
        </is>
      </c>
    </row>
    <row r="34">
      <c r="B34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0:E20"/>
    <mergeCell ref="F9:F10"/>
    <mergeCell ref="A16:E16"/>
    <mergeCell ref="A9:A10"/>
    <mergeCell ref="E9:E10"/>
    <mergeCell ref="A2:H2"/>
    <mergeCell ref="A19:E19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однофазного ввода от питающей ВЛ с изолированными проводами (СИП), для установки ПУ типа сплит на данном вводе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ОБ'!J21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ОБ'!J22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ОБ'!J36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ОБ'!J40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ОБ'!D44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ОБ'!D43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ОБ'!J28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ОБ'!J29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ОБ'!E47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view="pageBreakPreview" topLeftCell="A40" workbookViewId="0">
      <selection activeCell="B74" sqref="B7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40" t="inlineStr">
        <is>
          <t>Организация однофазного ввода от питающей ВЛ с изолированными проводами (СИП), для установки ПУ типа сплит на данном вводе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 s="186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313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37" t="inlineStr">
        <is>
          <t>на ед. изм.</t>
        </is>
      </c>
      <c r="G10" s="237" t="inlineStr">
        <is>
          <t>общая</t>
        </is>
      </c>
      <c r="H10" s="315" t="n"/>
      <c r="I10" s="237" t="inlineStr">
        <is>
          <t>на ед. изм.</t>
        </is>
      </c>
      <c r="J10" s="237" t="inlineStr">
        <is>
          <t>общая</t>
        </is>
      </c>
      <c r="M10" s="12" t="n"/>
      <c r="N10" s="12" t="n"/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8" t="n">
        <v>9</v>
      </c>
      <c r="J11" s="238" t="n">
        <v>10</v>
      </c>
      <c r="M11" s="12" t="n"/>
      <c r="N11" s="12" t="n"/>
    </row>
    <row r="12">
      <c r="A12" s="237" t="n"/>
      <c r="B12" s="226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37" t="n">
        <v>1</v>
      </c>
      <c r="B13" s="137" t="inlineStr">
        <is>
          <t>1-3-5</t>
        </is>
      </c>
      <c r="C13" s="245" t="inlineStr">
        <is>
          <t>Затраты труда рабочих-строителей среднего разряда (3,5)</t>
        </is>
      </c>
      <c r="D13" s="237" t="inlineStr">
        <is>
          <t>чел.-ч.</t>
        </is>
      </c>
      <c r="E13" s="323">
        <f>G13/F13</f>
        <v/>
      </c>
      <c r="F13" s="26" t="n">
        <v>9.07</v>
      </c>
      <c r="G13" s="26">
        <f>'Прил. 3'!H13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7" t="n"/>
      <c r="B14" s="237" t="n"/>
      <c r="C14" s="226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8">
        <f>SUM(H13:H13)</f>
        <v/>
      </c>
      <c r="I14" s="132" t="n"/>
      <c r="J14" s="26">
        <f>SUM(J13:J13)</f>
        <v/>
      </c>
    </row>
    <row r="15" ht="14.25" customFormat="1" customHeight="1" s="12">
      <c r="A15" s="237" t="n"/>
      <c r="B15" s="245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37" t="n">
        <v>2</v>
      </c>
      <c r="B16" s="237" t="n">
        <v>2</v>
      </c>
      <c r="C16" s="245" t="inlineStr">
        <is>
          <t>Затраты труда машинистов</t>
        </is>
      </c>
      <c r="D16" s="237" t="inlineStr">
        <is>
          <t>чел.-ч.</t>
        </is>
      </c>
      <c r="E16" s="323">
        <f>'Прил. 3'!F15</f>
        <v/>
      </c>
      <c r="F16" s="26">
        <f>G16/E16</f>
        <v/>
      </c>
      <c r="G16" s="26">
        <f>'Прил. 3'!H14</f>
        <v/>
      </c>
      <c r="H16" s="248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7" t="n"/>
      <c r="B17" s="226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37" t="n"/>
      <c r="B18" s="245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37" t="n">
        <v>3</v>
      </c>
      <c r="B19" s="137" t="inlineStr">
        <is>
          <t>91.06.06-011</t>
        </is>
      </c>
      <c r="C19" s="245" t="inlineStr">
        <is>
          <t>Автогидроподъемники, высота подъема 12 м</t>
        </is>
      </c>
      <c r="D19" s="237" t="inlineStr">
        <is>
          <t>маш.час</t>
        </is>
      </c>
      <c r="E19" s="323" t="n">
        <v>0.07000000000000001</v>
      </c>
      <c r="F19" s="247" t="n">
        <v>82.22</v>
      </c>
      <c r="G19" s="26">
        <f>ROUND(E19*F19,2)</f>
        <v/>
      </c>
      <c r="H19" s="170">
        <f>G19/$G$23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37" t="n">
        <v>4</v>
      </c>
      <c r="B20" s="137" t="inlineStr">
        <is>
          <t>91.14.02-001</t>
        </is>
      </c>
      <c r="C20" s="245" t="inlineStr">
        <is>
          <t>Автомобили бортовые, грузоподъемность до 5 т</t>
        </is>
      </c>
      <c r="D20" s="237" t="inlineStr">
        <is>
          <t>маш.час</t>
        </is>
      </c>
      <c r="E20" s="323" t="n">
        <v>0.08</v>
      </c>
      <c r="F20" s="247" t="n">
        <v>65.70999999999999</v>
      </c>
      <c r="G20" s="26">
        <f>ROUND(E20*F20,2)</f>
        <v/>
      </c>
      <c r="H20" s="170">
        <f>G20/$G$23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12">
      <c r="A21" s="237" t="n"/>
      <c r="B21" s="237" t="n"/>
      <c r="C21" s="245" t="inlineStr">
        <is>
          <t>Итого основные машины и механизмы</t>
        </is>
      </c>
      <c r="D21" s="237" t="n"/>
      <c r="E21" s="323" t="n"/>
      <c r="F21" s="26" t="n"/>
      <c r="G21" s="26">
        <f>SUM(G19:G20)</f>
        <v/>
      </c>
      <c r="H21" s="248">
        <f>G21/G23</f>
        <v/>
      </c>
      <c r="I21" s="134" t="n"/>
      <c r="J21" s="26">
        <f>SUM(J19:J20)</f>
        <v/>
      </c>
    </row>
    <row r="22" ht="14.25" customFormat="1" customHeight="1" s="12">
      <c r="A22" s="237" t="n"/>
      <c r="B22" s="237" t="n"/>
      <c r="C22" s="245" t="inlineStr">
        <is>
          <t>Итого прочие машины и механизмы</t>
        </is>
      </c>
      <c r="D22" s="237" t="n"/>
      <c r="E22" s="246" t="n"/>
      <c r="F22" s="26" t="n"/>
      <c r="G22" s="26" t="n">
        <v>0</v>
      </c>
      <c r="H22" s="170">
        <f>G22/G23</f>
        <v/>
      </c>
      <c r="I22" s="26" t="n"/>
      <c r="J22" s="26" t="n">
        <v>0</v>
      </c>
    </row>
    <row r="23" ht="25.5" customFormat="1" customHeight="1" s="12">
      <c r="A23" s="237" t="n"/>
      <c r="B23" s="237" t="n"/>
      <c r="C23" s="226" t="inlineStr">
        <is>
          <t>Итого по разделу «Машины и механизмы»</t>
        </is>
      </c>
      <c r="D23" s="237" t="n"/>
      <c r="E23" s="246" t="n"/>
      <c r="F23" s="26" t="n"/>
      <c r="G23" s="26">
        <f>G21+G22</f>
        <v/>
      </c>
      <c r="H23" s="248">
        <f>H21+H22</f>
        <v/>
      </c>
      <c r="I23" s="131" t="n"/>
      <c r="J23" s="26">
        <f>J21+J22</f>
        <v/>
      </c>
    </row>
    <row r="24" ht="14.25" customFormat="1" customHeight="1" s="12">
      <c r="A24" s="237" t="n"/>
      <c r="B24" s="226" t="inlineStr">
        <is>
          <t>Оборудование</t>
        </is>
      </c>
      <c r="C24" s="312" t="n"/>
      <c r="D24" s="312" t="n"/>
      <c r="E24" s="312" t="n"/>
      <c r="F24" s="312" t="n"/>
      <c r="G24" s="312" t="n"/>
      <c r="H24" s="313" t="n"/>
      <c r="I24" s="132" t="n"/>
      <c r="J24" s="132" t="n"/>
    </row>
    <row r="25">
      <c r="A25" s="237" t="n"/>
      <c r="B25" s="245" t="inlineStr">
        <is>
          <t>Основное оборудование</t>
        </is>
      </c>
      <c r="C25" s="312" t="n"/>
      <c r="D25" s="312" t="n"/>
      <c r="E25" s="312" t="n"/>
      <c r="F25" s="312" t="n"/>
      <c r="G25" s="312" t="n"/>
      <c r="H25" s="313" t="n"/>
      <c r="I25" s="132" t="n"/>
      <c r="J25" s="132" t="n"/>
    </row>
    <row r="26">
      <c r="A26" s="237" t="n"/>
      <c r="B26" s="237" t="n"/>
      <c r="C26" s="245" t="inlineStr">
        <is>
          <t>Итого основное оборудование</t>
        </is>
      </c>
      <c r="D26" s="237" t="n"/>
      <c r="E26" s="324" t="n"/>
      <c r="F26" s="247" t="n"/>
      <c r="G26" s="26" t="n">
        <v>0</v>
      </c>
      <c r="H26" s="170" t="n">
        <v>0</v>
      </c>
      <c r="I26" s="134" t="n"/>
      <c r="J26" s="26" t="n">
        <v>0</v>
      </c>
    </row>
    <row r="27">
      <c r="A27" s="237" t="n"/>
      <c r="B27" s="237" t="n"/>
      <c r="C27" s="245" t="inlineStr">
        <is>
          <t>Итого прочее оборудование</t>
        </is>
      </c>
      <c r="D27" s="237" t="n"/>
      <c r="E27" s="323" t="n"/>
      <c r="F27" s="247" t="n"/>
      <c r="G27" s="26" t="n">
        <v>0</v>
      </c>
      <c r="H27" s="170" t="n">
        <v>0</v>
      </c>
      <c r="I27" s="134" t="n"/>
      <c r="J27" s="26" t="n">
        <v>0</v>
      </c>
    </row>
    <row r="28">
      <c r="A28" s="237" t="n"/>
      <c r="B28" s="237" t="n"/>
      <c r="C28" s="226" t="inlineStr">
        <is>
          <t>Итого по разделу «Оборудование»</t>
        </is>
      </c>
      <c r="D28" s="237" t="n"/>
      <c r="E28" s="246" t="n"/>
      <c r="F28" s="247" t="n"/>
      <c r="G28" s="26">
        <f>G26+G27</f>
        <v/>
      </c>
      <c r="H28" s="170">
        <f>H26+H27</f>
        <v/>
      </c>
      <c r="I28" s="134" t="n"/>
      <c r="J28" s="26">
        <f>J27+J26</f>
        <v/>
      </c>
    </row>
    <row r="29" ht="25.5" customHeight="1" s="186">
      <c r="A29" s="237" t="n"/>
      <c r="B29" s="237" t="n"/>
      <c r="C29" s="245" t="inlineStr">
        <is>
          <t>в том числе технологическое оборудование</t>
        </is>
      </c>
      <c r="D29" s="237" t="n"/>
      <c r="E29" s="324" t="n"/>
      <c r="F29" s="247" t="n"/>
      <c r="G29" s="26">
        <f>'Прил.6 Расчет ОБ'!G12</f>
        <v/>
      </c>
      <c r="H29" s="248" t="n"/>
      <c r="I29" s="134" t="n"/>
      <c r="J29" s="26">
        <f>J28</f>
        <v/>
      </c>
    </row>
    <row r="30" ht="14.25" customFormat="1" customHeight="1" s="12">
      <c r="A30" s="237" t="n"/>
      <c r="B30" s="226" t="inlineStr">
        <is>
          <t>Материалы</t>
        </is>
      </c>
      <c r="C30" s="312" t="n"/>
      <c r="D30" s="312" t="n"/>
      <c r="E30" s="312" t="n"/>
      <c r="F30" s="312" t="n"/>
      <c r="G30" s="312" t="n"/>
      <c r="H30" s="313" t="n"/>
      <c r="I30" s="132" t="n"/>
      <c r="J30" s="132" t="n"/>
    </row>
    <row r="31" ht="14.25" customFormat="1" customHeight="1" s="12">
      <c r="A31" s="238" t="n"/>
      <c r="B31" s="241" t="inlineStr">
        <is>
          <t>Основные материалы</t>
        </is>
      </c>
      <c r="C31" s="325" t="n"/>
      <c r="D31" s="325" t="n"/>
      <c r="E31" s="325" t="n"/>
      <c r="F31" s="325" t="n"/>
      <c r="G31" s="325" t="n"/>
      <c r="H31" s="326" t="n"/>
      <c r="I31" s="171" t="n"/>
      <c r="J31" s="171" t="n"/>
    </row>
    <row r="32" ht="25.5" customFormat="1" customHeight="1" s="12">
      <c r="A32" s="237" t="n">
        <v>5</v>
      </c>
      <c r="B32" s="237" t="inlineStr">
        <is>
          <t>20.1.01.08-0013</t>
        </is>
      </c>
      <c r="C32" s="245" t="inlineStr">
        <is>
          <t>Зажим ответвительный с прокалыванием изоляции (СИП): N 640</t>
        </is>
      </c>
      <c r="D32" s="237" t="inlineStr">
        <is>
          <t>100 шт</t>
        </is>
      </c>
      <c r="E32" s="324" t="n">
        <v>0.04</v>
      </c>
      <c r="F32" s="247" t="n">
        <v>7182</v>
      </c>
      <c r="G32" s="26">
        <f>ROUND(E32*F32,2)</f>
        <v/>
      </c>
      <c r="H32" s="170">
        <f>G32/$G$41</f>
        <v/>
      </c>
      <c r="I32" s="26">
        <f>ROUND(F32*'Прил. 10'!$D$13,2)</f>
        <v/>
      </c>
      <c r="J32" s="26">
        <f>ROUND(I32*E32,2)</f>
        <v/>
      </c>
    </row>
    <row r="33" ht="25.5" customFormat="1" customHeight="1" s="12">
      <c r="A33" s="237" t="n">
        <v>6</v>
      </c>
      <c r="B33" s="237" t="inlineStr">
        <is>
          <t>21.2.01.01-0062</t>
        </is>
      </c>
      <c r="C33" s="245" t="inlineStr">
        <is>
          <t>Провод самонесущий изолированный СИП-4 2х16</t>
        </is>
      </c>
      <c r="D33" s="237" t="inlineStr">
        <is>
          <t>1000 м</t>
        </is>
      </c>
      <c r="E33" s="324" t="n">
        <v>0.025</v>
      </c>
      <c r="F33" s="247" t="n">
        <v>4805.96</v>
      </c>
      <c r="G33" s="26">
        <f>ROUND(E33*F33,2)</f>
        <v/>
      </c>
      <c r="H33" s="170">
        <f>G33/$G$41</f>
        <v/>
      </c>
      <c r="I33" s="26">
        <f>ROUND(F33*'Прил. 10'!$D$13,2)</f>
        <v/>
      </c>
      <c r="J33" s="26">
        <f>ROUND(I33*E33,2)</f>
        <v/>
      </c>
    </row>
    <row r="34" ht="51" customFormat="1" customHeight="1" s="12">
      <c r="A34" s="237" t="n">
        <v>7</v>
      </c>
      <c r="B34" s="237" t="inlineStr">
        <is>
          <t>25.2.02.11-0021</t>
        </is>
      </c>
      <c r="C34" s="245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4" s="237" t="inlineStr">
        <is>
          <t>шт</t>
        </is>
      </c>
      <c r="E34" s="324" t="n">
        <v>0.08</v>
      </c>
      <c r="F34" s="247" t="n">
        <v>943.0599999999999</v>
      </c>
      <c r="G34" s="26">
        <f>ROUND(E34*F34,2)</f>
        <v/>
      </c>
      <c r="H34" s="170">
        <f>G34/$G$41</f>
        <v/>
      </c>
      <c r="I34" s="26">
        <f>ROUND(F34*'Прил. 10'!$D$13,2)</f>
        <v/>
      </c>
      <c r="J34" s="26">
        <f>ROUND(I34*E34,2)</f>
        <v/>
      </c>
    </row>
    <row r="35" ht="25.5" customFormat="1" customHeight="1" s="12">
      <c r="A35" s="237" t="n">
        <v>8</v>
      </c>
      <c r="B35" s="237" t="inlineStr">
        <is>
          <t>25.2.02.04-0011</t>
        </is>
      </c>
      <c r="C35" s="245" t="inlineStr">
        <is>
          <t>Кронштейн анкерный (СИП), марка CA 1500</t>
        </is>
      </c>
      <c r="D35" s="237" t="inlineStr">
        <is>
          <t>шт</t>
        </is>
      </c>
      <c r="E35" s="324" t="n">
        <v>2</v>
      </c>
      <c r="F35" s="247" t="n">
        <v>34.91</v>
      </c>
      <c r="G35" s="26">
        <f>ROUND(E35*F35,2)</f>
        <v/>
      </c>
      <c r="H35" s="170">
        <f>G35/$G$41</f>
        <v/>
      </c>
      <c r="I35" s="26">
        <f>ROUND(F35*'Прил. 10'!$D$13,2)</f>
        <v/>
      </c>
      <c r="J35" s="26">
        <f>ROUND(I35*E35,2)</f>
        <v/>
      </c>
    </row>
    <row r="36" ht="14.25" customFormat="1" customHeight="1" s="12">
      <c r="A36" s="239" t="n"/>
      <c r="B36" s="173" t="n"/>
      <c r="C36" s="174" t="inlineStr">
        <is>
          <t>Итого основные материалы</t>
        </is>
      </c>
      <c r="D36" s="239" t="n"/>
      <c r="E36" s="327" t="n"/>
      <c r="F36" s="176" t="n"/>
      <c r="G36" s="176">
        <f>SUM(G32:G35)</f>
        <v/>
      </c>
      <c r="H36" s="170">
        <f>G36/$G$41</f>
        <v/>
      </c>
      <c r="I36" s="26" t="n"/>
      <c r="J36" s="176">
        <f>SUM(J32:J35)</f>
        <v/>
      </c>
    </row>
    <row r="37" hidden="1" outlineLevel="1" ht="14.25" customFormat="1" customHeight="1" s="12">
      <c r="A37" s="237" t="n">
        <v>9</v>
      </c>
      <c r="B37" s="237" t="inlineStr">
        <is>
          <t>20.1.01.01-0001</t>
        </is>
      </c>
      <c r="C37" s="245" t="inlineStr">
        <is>
          <t>Зажим анкерный (СИП): DN 123</t>
        </is>
      </c>
      <c r="D37" s="237" t="inlineStr">
        <is>
          <t>100 шт</t>
        </is>
      </c>
      <c r="E37" s="324" t="n">
        <v>0.02</v>
      </c>
      <c r="F37" s="247" t="n">
        <v>2741</v>
      </c>
      <c r="G37" s="26">
        <f>ROUND(E37*F37,2)</f>
        <v/>
      </c>
      <c r="H37" s="170">
        <f>G37/$G$41</f>
        <v/>
      </c>
      <c r="I37" s="26">
        <f>ROUND(F37*'Прил. 10'!$D$13,2)</f>
        <v/>
      </c>
      <c r="J37" s="26">
        <f>ROUND(I37*E37,2)</f>
        <v/>
      </c>
    </row>
    <row r="38" hidden="1" outlineLevel="1" ht="25.5" customFormat="1" customHeight="1" s="12">
      <c r="A38" s="237" t="n">
        <v>10</v>
      </c>
      <c r="B38" s="237" t="inlineStr">
        <is>
          <t>25.2.02.11-0051</t>
        </is>
      </c>
      <c r="C38" s="245" t="inlineStr">
        <is>
          <t>Скрепа для фиксации на промежуточных опорах, размер 20 мм</t>
        </is>
      </c>
      <c r="D38" s="237" t="inlineStr">
        <is>
          <t>100 шт</t>
        </is>
      </c>
      <c r="E38" s="324" t="n">
        <v>0.02</v>
      </c>
      <c r="F38" s="247" t="n">
        <v>582</v>
      </c>
      <c r="G38" s="26">
        <f>ROUND(E38*F38,2)</f>
        <v/>
      </c>
      <c r="H38" s="170">
        <f>G38/$G$41</f>
        <v/>
      </c>
      <c r="I38" s="26">
        <f>ROUND(F38*'Прил. 10'!$D$13,2)</f>
        <v/>
      </c>
      <c r="J38" s="26">
        <f>ROUND(I38*E38,2)</f>
        <v/>
      </c>
    </row>
    <row r="39" hidden="1" outlineLevel="1" ht="14.25" customFormat="1" customHeight="1" s="12">
      <c r="A39" s="237" t="n">
        <v>11</v>
      </c>
      <c r="B39" s="237" t="inlineStr">
        <is>
          <t>01.3.01.06-0038</t>
        </is>
      </c>
      <c r="C39" s="245" t="inlineStr">
        <is>
          <t>Смазка защитная электросетевая</t>
        </is>
      </c>
      <c r="D39" s="237" t="inlineStr">
        <is>
          <t>кг</t>
        </is>
      </c>
      <c r="E39" s="324" t="n">
        <v>0.1</v>
      </c>
      <c r="F39" s="247" t="n">
        <v>14.4</v>
      </c>
      <c r="G39" s="26">
        <f>ROUND(E39*F39,2)</f>
        <v/>
      </c>
      <c r="H39" s="170">
        <f>G39/$G$41</f>
        <v/>
      </c>
      <c r="I39" s="26">
        <f>ROUND(F39*'Прил. 10'!$D$13,2)</f>
        <v/>
      </c>
      <c r="J39" s="26">
        <f>ROUND(I39*E39,2)</f>
        <v/>
      </c>
    </row>
    <row r="40" collapsed="1" ht="14.25" customFormat="1" customHeight="1" s="12">
      <c r="A40" s="237" t="n"/>
      <c r="B40" s="237" t="n"/>
      <c r="C40" s="245" t="inlineStr">
        <is>
          <t>Итого прочие материалы</t>
        </is>
      </c>
      <c r="D40" s="237" t="n"/>
      <c r="E40" s="246" t="n"/>
      <c r="F40" s="247" t="n"/>
      <c r="G40" s="26">
        <f>SUM(G37:G39)</f>
        <v/>
      </c>
      <c r="H40" s="170">
        <f>G40/$G$41</f>
        <v/>
      </c>
      <c r="I40" s="26" t="n"/>
      <c r="J40" s="26">
        <f>SUM(J37:J39)</f>
        <v/>
      </c>
    </row>
    <row r="41" ht="14.25" customFormat="1" customHeight="1" s="12">
      <c r="A41" s="237" t="n"/>
      <c r="B41" s="237" t="n"/>
      <c r="C41" s="226" t="inlineStr">
        <is>
          <t>Итого по разделу «Материалы»</t>
        </is>
      </c>
      <c r="D41" s="237" t="n"/>
      <c r="E41" s="246" t="n"/>
      <c r="F41" s="247" t="n"/>
      <c r="G41" s="26">
        <f>G36+G40</f>
        <v/>
      </c>
      <c r="H41" s="248">
        <f>G41/$G$41</f>
        <v/>
      </c>
      <c r="I41" s="26" t="n"/>
      <c r="J41" s="26">
        <f>J36+J40</f>
        <v/>
      </c>
    </row>
    <row r="42" ht="14.25" customFormat="1" customHeight="1" s="12">
      <c r="A42" s="237" t="n"/>
      <c r="B42" s="237" t="n"/>
      <c r="C42" s="245" t="inlineStr">
        <is>
          <t>ИТОГО ПО РМ</t>
        </is>
      </c>
      <c r="D42" s="237" t="n"/>
      <c r="E42" s="246" t="n"/>
      <c r="F42" s="247" t="n"/>
      <c r="G42" s="26">
        <f>G14+G23+G41</f>
        <v/>
      </c>
      <c r="H42" s="248" t="n"/>
      <c r="I42" s="26" t="n"/>
      <c r="J42" s="26">
        <f>J14+J23+J41</f>
        <v/>
      </c>
    </row>
    <row r="43" ht="14.25" customFormat="1" customHeight="1" s="12">
      <c r="A43" s="237" t="n"/>
      <c r="B43" s="237" t="n"/>
      <c r="C43" s="245" t="inlineStr">
        <is>
          <t>Накладные расходы</t>
        </is>
      </c>
      <c r="D43" s="121">
        <f>ROUND(G43/(G$16+$G$14),2)</f>
        <v/>
      </c>
      <c r="E43" s="246" t="n"/>
      <c r="F43" s="247" t="n"/>
      <c r="G43" s="26" t="n">
        <v>16.16</v>
      </c>
      <c r="H43" s="248" t="n"/>
      <c r="I43" s="26" t="n"/>
      <c r="J43" s="26">
        <f>ROUND(D43*(J14+J16),2)</f>
        <v/>
      </c>
    </row>
    <row r="44" ht="14.25" customFormat="1" customHeight="1" s="12">
      <c r="A44" s="237" t="n"/>
      <c r="B44" s="237" t="n"/>
      <c r="C44" s="245" t="inlineStr">
        <is>
          <t>Сметная прибыль</t>
        </is>
      </c>
      <c r="D44" s="121">
        <f>ROUND(G44/(G$14+G$16),2)</f>
        <v/>
      </c>
      <c r="E44" s="246" t="n"/>
      <c r="F44" s="247" t="n"/>
      <c r="G44" s="26" t="n">
        <v>9.41</v>
      </c>
      <c r="H44" s="248" t="n"/>
      <c r="I44" s="26" t="n"/>
      <c r="J44" s="26">
        <f>ROUND(D44*(J14+J16),2)</f>
        <v/>
      </c>
    </row>
    <row r="45" ht="14.25" customFormat="1" customHeight="1" s="12">
      <c r="A45" s="237" t="n"/>
      <c r="B45" s="237" t="n"/>
      <c r="C45" s="245" t="inlineStr">
        <is>
          <t>Итого СМР (с НР и СП)</t>
        </is>
      </c>
      <c r="D45" s="237" t="n"/>
      <c r="E45" s="246" t="n"/>
      <c r="F45" s="247" t="n"/>
      <c r="G45" s="26">
        <f>G14+G23+G41+G43+G44</f>
        <v/>
      </c>
      <c r="H45" s="248" t="n"/>
      <c r="I45" s="26" t="n"/>
      <c r="J45" s="26">
        <f>J14+J23+J41+J43+J44</f>
        <v/>
      </c>
    </row>
    <row r="46" ht="14.25" customFormat="1" customHeight="1" s="12">
      <c r="A46" s="237" t="n"/>
      <c r="B46" s="237" t="n"/>
      <c r="C46" s="245" t="inlineStr">
        <is>
          <t>ВСЕГО СМР + ОБОРУДОВАНИЕ</t>
        </is>
      </c>
      <c r="D46" s="237" t="n"/>
      <c r="E46" s="246" t="n"/>
      <c r="F46" s="247" t="n"/>
      <c r="G46" s="26">
        <f>G45+G28</f>
        <v/>
      </c>
      <c r="H46" s="248" t="n"/>
      <c r="I46" s="26" t="n"/>
      <c r="J46" s="26">
        <f>J45+J28</f>
        <v/>
      </c>
    </row>
    <row r="47" ht="34.5" customFormat="1" customHeight="1" s="12">
      <c r="A47" s="237" t="n"/>
      <c r="B47" s="237" t="n"/>
      <c r="C47" s="245" t="inlineStr">
        <is>
          <t>ИТОГО ПОКАЗАТЕЛЬ НА ЕД. ИЗМ.</t>
        </is>
      </c>
      <c r="D47" s="237" t="inlineStr">
        <is>
          <t>ед.</t>
        </is>
      </c>
      <c r="E47" s="328" t="n">
        <v>1</v>
      </c>
      <c r="F47" s="247" t="n"/>
      <c r="G47" s="26">
        <f>G46/E47</f>
        <v/>
      </c>
      <c r="H47" s="248" t="n"/>
      <c r="I47" s="26" t="n"/>
      <c r="J47" s="26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4" t="inlineStr">
        <is>
          <t xml:space="preserve">                         (подпись, инициалы, фамилия)</t>
        </is>
      </c>
      <c r="G50" s="184" t="n"/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4" t="inlineStr">
        <is>
          <t xml:space="preserve">                        (подпись, инициалы, фамилия)</t>
        </is>
      </c>
    </row>
  </sheetData>
  <mergeCells count="21">
    <mergeCell ref="H9:H10"/>
    <mergeCell ref="B24:H24"/>
    <mergeCell ref="B30:H30"/>
    <mergeCell ref="A4:J4"/>
    <mergeCell ref="B15:H15"/>
    <mergeCell ref="H2:J2"/>
    <mergeCell ref="C9:C10"/>
    <mergeCell ref="E9:E10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однофазного ввода от питающей ВЛ с изолированными проводами (СИП), для установки ПУ типа сплит на данном вводе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37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86">
      <c r="A9" s="117" t="n"/>
      <c r="B9" s="245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37" t="n"/>
      <c r="B10" s="226" t="n"/>
      <c r="C10" s="245" t="inlineStr">
        <is>
          <t>ИТОГО ИНЖЕНЕРНОЕ ОБОРУДОВАНИЕ</t>
        </is>
      </c>
      <c r="D10" s="226" t="n"/>
      <c r="E10" s="119" t="n"/>
      <c r="F10" s="247" t="n"/>
      <c r="G10" s="247" t="n">
        <v>0</v>
      </c>
    </row>
    <row r="11">
      <c r="A11" s="237" t="n"/>
      <c r="B11" s="245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37" t="n"/>
      <c r="B12" s="245" t="n"/>
      <c r="C12" s="245" t="inlineStr">
        <is>
          <t>ИТОГО ТЕХНОЛОГИЧЕСКОЕ ОБОРУДОВАНИЕ</t>
        </is>
      </c>
      <c r="D12" s="245" t="n"/>
      <c r="E12" s="257" t="n"/>
      <c r="F12" s="247" t="n"/>
      <c r="G12" s="26" t="n">
        <v>0</v>
      </c>
    </row>
    <row r="13" ht="19.5" customHeight="1" s="186">
      <c r="A13" s="237" t="n"/>
      <c r="B13" s="245" t="n"/>
      <c r="C13" s="245" t="inlineStr">
        <is>
          <t>Всего по разделу «Оборудование»</t>
        </is>
      </c>
      <c r="D13" s="245" t="n"/>
      <c r="E13" s="257" t="n"/>
      <c r="F13" s="247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86">
      <c r="A11" s="237" t="inlineStr">
        <is>
          <t>А1-66</t>
        </is>
      </c>
      <c r="B11" s="237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2" t="inlineStr">
        <is>
          <t>Наименование индекса / норм сопутствующих затрат</t>
        </is>
      </c>
      <c r="C9" s="222" t="inlineStr">
        <is>
          <t>Дата применения и обоснование индекса / норм сопутствующих затрат</t>
        </is>
      </c>
      <c r="D9" s="222" t="inlineStr">
        <is>
          <t>Размер индекса / норма сопутствующих затрат</t>
        </is>
      </c>
    </row>
    <row r="10" ht="15.75" customHeight="1" s="186">
      <c r="B10" s="222" t="n">
        <v>1</v>
      </c>
      <c r="C10" s="222" t="n">
        <v>2</v>
      </c>
      <c r="D10" s="222" t="n">
        <v>3</v>
      </c>
    </row>
    <row r="11" ht="45" customHeight="1" s="186">
      <c r="B11" s="222" t="inlineStr">
        <is>
          <t xml:space="preserve">Индекс изменения сметной стоимости на 1 квартал 2023 года. ОЗП </t>
        </is>
      </c>
      <c r="C11" s="222" t="inlineStr">
        <is>
          <t>Письмо Минстроя России от 30.03.2023г. №17106-ИФ/09  прил.1</t>
        </is>
      </c>
      <c r="D11" s="222" t="n">
        <v>44.29</v>
      </c>
    </row>
    <row r="12" ht="29.25" customHeight="1" s="186">
      <c r="B12" s="222" t="inlineStr">
        <is>
          <t>Индекс изменения сметной стоимости на 1 квартал 2023 года. ЭМ</t>
        </is>
      </c>
      <c r="C12" s="222" t="inlineStr">
        <is>
          <t>Письмо Минстроя России от 30.03.2023г. №17106-ИФ/09  прил.1</t>
        </is>
      </c>
      <c r="D12" s="222" t="n">
        <v>13.47</v>
      </c>
    </row>
    <row r="13" ht="29.25" customHeight="1" s="186">
      <c r="B13" s="222" t="inlineStr">
        <is>
          <t>Индекс изменения сметной стоимости на 1 квартал 2023 года. МАТ</t>
        </is>
      </c>
      <c r="C13" s="222" t="inlineStr">
        <is>
          <t>Письмо Минстроя России от 30.03.2023г. №17106-ИФ/09  прил.1</t>
        </is>
      </c>
      <c r="D13" s="222" t="n">
        <v>8.039999999999999</v>
      </c>
    </row>
    <row r="14" ht="30.75" customHeight="1" s="186">
      <c r="B14" s="222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2" t="n">
        <v>6.26</v>
      </c>
    </row>
    <row r="15" ht="89.45" customHeight="1" s="186">
      <c r="B15" s="222" t="inlineStr">
        <is>
          <t>Временные здания и сооружения</t>
        </is>
      </c>
      <c r="C15" s="22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2" t="inlineStr">
        <is>
          <t>Дополнительные затраты при производстве строительно-монтажных работ в зимнее время</t>
        </is>
      </c>
      <c r="C16" s="22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2" t="inlineStr">
        <is>
          <t>Строительный контроль</t>
        </is>
      </c>
      <c r="C17" s="222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2" t="inlineStr">
        <is>
          <t>Авторский надзор - 0,2%</t>
        </is>
      </c>
      <c r="C18" s="222" t="inlineStr">
        <is>
          <t>Приказ от 4.08.2020 № 421/пр п.173</t>
        </is>
      </c>
      <c r="D18" s="108" t="n">
        <v>0.002</v>
      </c>
    </row>
    <row r="19" ht="24" customHeight="1" s="186">
      <c r="B19" s="222" t="inlineStr">
        <is>
          <t>Непредвиденные расходы</t>
        </is>
      </c>
      <c r="C19" s="222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2" t="inlineStr">
        <is>
          <t>С1ср</t>
        </is>
      </c>
      <c r="D7" s="222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2" t="inlineStr">
        <is>
          <t>tср</t>
        </is>
      </c>
      <c r="D8" s="222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2" t="inlineStr">
        <is>
          <t>Кув</t>
        </is>
      </c>
      <c r="D9" s="222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2" t="n"/>
      <c r="D10" s="222" t="n"/>
      <c r="E10" s="329" t="n">
        <v>3.5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2" t="inlineStr">
        <is>
          <t>КТ</t>
        </is>
      </c>
      <c r="D11" s="222" t="inlineStr">
        <is>
          <t>-</t>
        </is>
      </c>
      <c r="E11" s="330" t="n">
        <v>1.263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2025-01-24T11:52:09Z</dcterms:modified>
  <cp:lastModifiedBy>Николай Трофименко</cp:lastModifiedBy>
  <cp:lastPrinted>2023-12-01T11:24:20Z</cp:lastPrinted>
</cp:coreProperties>
</file>