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0" zoomScale="70" zoomScaleNormal="55" workbookViewId="0">
      <selection activeCell="C28" sqref="C28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однофазного ввода от опоры ВЛ с неизолированными проводами до шкафа учета, устанавливаемого на стене здания, сооружения</t>
        </is>
      </c>
    </row>
    <row r="8" ht="31.7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40" t="n"/>
    </row>
    <row r="12" ht="96.75" customHeight="1" s="186">
      <c r="B12" s="224" t="n">
        <v>1</v>
      </c>
      <c r="C12" s="204" t="inlineStr">
        <is>
          <t>Наименование объекта-представителя</t>
        </is>
      </c>
      <c r="D12" s="22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4" t="n">
        <v>2</v>
      </c>
      <c r="C13" s="204" t="inlineStr">
        <is>
          <t>Наименование субъекта Российской Федерации</t>
        </is>
      </c>
      <c r="D13" s="201" t="inlineStr">
        <is>
          <t>Республика Калмыкия</t>
        </is>
      </c>
    </row>
    <row r="14">
      <c r="B14" s="224" t="n">
        <v>3</v>
      </c>
      <c r="C14" s="204" t="inlineStr">
        <is>
          <t>Климатический район и подрайон</t>
        </is>
      </c>
      <c r="D14" s="224" t="inlineStr">
        <is>
          <t>IVГ</t>
        </is>
      </c>
    </row>
    <row r="15">
      <c r="B15" s="224" t="n">
        <v>4</v>
      </c>
      <c r="C15" s="204" t="inlineStr">
        <is>
          <t>Мощность объекта</t>
        </is>
      </c>
      <c r="D15" s="224" t="n">
        <v>1</v>
      </c>
    </row>
    <row r="16" ht="63" customHeight="1" s="186">
      <c r="B16" s="224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Провод самонесущий изолированный СИП-4 2х16</t>
        </is>
      </c>
    </row>
    <row r="17" ht="79.5" customHeight="1" s="186">
      <c r="B17" s="224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4" t="inlineStr">
        <is>
          <t>строительно-монтажные работы</t>
        </is>
      </c>
      <c r="D18" s="144" t="n">
        <v>3.621612</v>
      </c>
    </row>
    <row r="19" ht="15.75" customHeight="1" s="186">
      <c r="B19" s="146" t="inlineStr">
        <is>
          <t>6.2</t>
        </is>
      </c>
      <c r="C19" s="204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4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4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4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4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.2" customHeight="1" s="186">
      <c r="B25" s="224" t="n">
        <v>10</v>
      </c>
      <c r="C25" s="204" t="inlineStr">
        <is>
          <t>Примечание</t>
        </is>
      </c>
      <c r="D25" s="224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9" customHeight="1" s="186">
      <c r="B12" s="224" t="n">
        <v>1</v>
      </c>
      <c r="C12" s="224" t="inlineStr">
        <is>
          <t>Провод самонесущий изолированный СИП-4 2х16</t>
        </is>
      </c>
      <c r="D12" s="203" t="inlineStr">
        <is>
          <t>02-01-01</t>
        </is>
      </c>
      <c r="E12" s="204" t="inlineStr">
        <is>
          <t>Установка ПКУ 10 кВ</t>
        </is>
      </c>
      <c r="F12" s="204" t="n"/>
      <c r="G12" s="205" t="n">
        <v>3.621612</v>
      </c>
      <c r="H12" s="205" t="n"/>
      <c r="I12" s="205" t="n"/>
      <c r="J12" s="205" t="n">
        <v>3.621612</v>
      </c>
    </row>
    <row r="13" ht="15.75" customHeight="1" s="186">
      <c r="B13" s="222" t="inlineStr">
        <is>
          <t>Всего по объекту:</t>
        </is>
      </c>
      <c r="C13" s="316" t="n"/>
      <c r="D13" s="316" t="n"/>
      <c r="E13" s="317" t="n"/>
      <c r="F13" s="206" t="n"/>
      <c r="G13" s="207" t="n">
        <v>3.621612</v>
      </c>
      <c r="H13" s="207" t="n"/>
      <c r="I13" s="207" t="n"/>
      <c r="J13" s="207" t="n">
        <v>3.621612</v>
      </c>
    </row>
    <row r="14">
      <c r="B14" s="223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08" t="n">
        <v>3.621612</v>
      </c>
      <c r="H14" s="208" t="n"/>
      <c r="I14" s="208" t="n"/>
      <c r="J14" s="208" t="n">
        <v>3.621612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7"/>
  <sheetViews>
    <sheetView view="pageBreakPreview" topLeftCell="A26" workbookViewId="0">
      <selection activeCell="C56" sqref="C56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30" t="inlineStr">
        <is>
          <t>Наименование разрабатываемого показателя УНЦ - Организация однофазного ввода от опоры ВЛ с неизолированными проводами до шкафа учета, устанавливаемого на стене здания, сооружения</t>
        </is>
      </c>
    </row>
    <row r="7" ht="33.75" customHeight="1" s="186">
      <c r="A7" s="230" t="n"/>
      <c r="B7" s="230" t="n"/>
      <c r="C7" s="230" t="n"/>
      <c r="D7" s="230" t="n"/>
      <c r="E7" s="230" t="n"/>
      <c r="F7" s="230" t="n"/>
      <c r="G7" s="230" t="n"/>
      <c r="H7" s="230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 s="186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3" t="n"/>
    </row>
    <row r="10" ht="40.7" customHeight="1" s="186">
      <c r="A10" s="315" t="n"/>
      <c r="B10" s="315" t="n"/>
      <c r="C10" s="315" t="n"/>
      <c r="D10" s="315" t="n"/>
      <c r="E10" s="315" t="n"/>
      <c r="F10" s="315" t="n"/>
      <c r="G10" s="224" t="inlineStr">
        <is>
          <t>на ед.изм.</t>
        </is>
      </c>
      <c r="H10" s="224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6">
      <c r="A12" s="227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2.28</v>
      </c>
      <c r="G12" s="10" t="n"/>
      <c r="H12" s="318">
        <f>SUM(H13:H14)</f>
        <v/>
      </c>
      <c r="I12" s="188" t="n"/>
      <c r="J12" s="188" t="n"/>
    </row>
    <row r="13">
      <c r="A13" s="258" t="n">
        <v>1</v>
      </c>
      <c r="B13" s="123" t="n"/>
      <c r="C13" s="128" t="inlineStr">
        <is>
          <t>1-3-5</t>
        </is>
      </c>
      <c r="D13" s="129" t="inlineStr">
        <is>
          <t>Затраты труда рабочих (ср 3,5)</t>
        </is>
      </c>
      <c r="E13" s="258" t="inlineStr">
        <is>
          <t>чел.-ч</t>
        </is>
      </c>
      <c r="F13" s="319" t="n">
        <v>1.55</v>
      </c>
      <c r="G13" s="124" t="n">
        <v>9.07</v>
      </c>
      <c r="H13" s="124">
        <f>ROUND(F13*G13,2)</f>
        <v/>
      </c>
      <c r="M13" s="320" t="n"/>
    </row>
    <row r="14">
      <c r="A14" s="258" t="n">
        <v>2</v>
      </c>
      <c r="B14" s="123" t="n"/>
      <c r="C14" s="128" t="inlineStr">
        <is>
          <t>1-3-8</t>
        </is>
      </c>
      <c r="D14" s="129" t="inlineStr">
        <is>
          <t>Затраты труда рабочих (ср 3,8)</t>
        </is>
      </c>
      <c r="E14" s="258" t="inlineStr">
        <is>
          <t>чел.-ч</t>
        </is>
      </c>
      <c r="F14" s="319" t="n">
        <v>0.73</v>
      </c>
      <c r="G14" s="124" t="n">
        <v>9.4</v>
      </c>
      <c r="H14" s="124">
        <f>ROUND(F14*G14,2)</f>
        <v/>
      </c>
      <c r="M14" s="320" t="n"/>
    </row>
    <row r="15">
      <c r="A15" s="226" t="inlineStr">
        <is>
          <t>Затраты труда машинистов</t>
        </is>
      </c>
      <c r="B15" s="312" t="n"/>
      <c r="C15" s="312" t="n"/>
      <c r="D15" s="312" t="n"/>
      <c r="E15" s="313" t="n"/>
      <c r="F15" s="227" t="n"/>
      <c r="G15" s="125" t="n"/>
      <c r="H15" s="318">
        <f>H16</f>
        <v/>
      </c>
    </row>
    <row r="16">
      <c r="A16" s="258" t="n">
        <v>3</v>
      </c>
      <c r="B16" s="228" t="n"/>
      <c r="C16" s="128" t="n">
        <v>2</v>
      </c>
      <c r="D16" s="129" t="inlineStr">
        <is>
          <t>Затраты труда машинистов</t>
        </is>
      </c>
      <c r="E16" s="258" t="inlineStr">
        <is>
          <t>чел.-ч</t>
        </is>
      </c>
      <c r="F16" s="319" t="n">
        <v>0.16</v>
      </c>
      <c r="G16" s="124" t="n"/>
      <c r="H16" s="321" t="n">
        <v>1.88</v>
      </c>
    </row>
    <row r="17" customFormat="1" s="156">
      <c r="A17" s="227" t="inlineStr">
        <is>
          <t>Машины и механизмы</t>
        </is>
      </c>
      <c r="B17" s="312" t="n"/>
      <c r="C17" s="312" t="n"/>
      <c r="D17" s="312" t="n"/>
      <c r="E17" s="313" t="n"/>
      <c r="F17" s="227" t="n"/>
      <c r="G17" s="125" t="n"/>
      <c r="H17" s="318">
        <f>SUM(H18:H21)</f>
        <v/>
      </c>
      <c r="J17" s="188" t="n"/>
    </row>
    <row r="18">
      <c r="A18" s="258" t="n">
        <v>4</v>
      </c>
      <c r="B18" s="228" t="n"/>
      <c r="C18" s="128" t="inlineStr">
        <is>
          <t>91.14.02-001</t>
        </is>
      </c>
      <c r="D18" s="129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0.09</v>
      </c>
      <c r="G18" s="160" t="n">
        <v>65.70999999999999</v>
      </c>
      <c r="H18" s="124">
        <f>ROUND(F18*G18,2)</f>
        <v/>
      </c>
      <c r="I18" s="135" t="n"/>
      <c r="J18" s="135" t="n"/>
      <c r="L18" s="135" t="n"/>
    </row>
    <row r="19">
      <c r="A19" s="258" t="n">
        <v>5</v>
      </c>
      <c r="B19" s="228" t="n"/>
      <c r="C19" s="128" t="inlineStr">
        <is>
          <t>91.06.06-011</t>
        </is>
      </c>
      <c r="D19" s="129" t="inlineStr">
        <is>
          <t>Автогидроподъемники, высота подъема 12 м</t>
        </is>
      </c>
      <c r="E19" s="258" t="inlineStr">
        <is>
          <t>маш.час</t>
        </is>
      </c>
      <c r="F19" s="258" t="n">
        <v>0.07000000000000001</v>
      </c>
      <c r="G19" s="160" t="n">
        <v>82.22</v>
      </c>
      <c r="H19" s="124">
        <f>ROUND(F19*G19,2)</f>
        <v/>
      </c>
      <c r="I19" s="135" t="n"/>
      <c r="J19" s="135" t="n"/>
      <c r="K19" s="135" t="n"/>
      <c r="L19" s="135" t="n"/>
    </row>
    <row r="20">
      <c r="A20" s="258" t="n">
        <v>6</v>
      </c>
      <c r="B20" s="228" t="n"/>
      <c r="C20" s="128" t="inlineStr">
        <is>
          <t>91.05.05-015</t>
        </is>
      </c>
      <c r="D20" s="129" t="inlineStr">
        <is>
          <t>Краны на автомобильном ходу, грузоподъемность 16 т</t>
        </is>
      </c>
      <c r="E20" s="258" t="inlineStr">
        <is>
          <t>маш.час</t>
        </is>
      </c>
      <c r="F20" s="258" t="n">
        <v>0.01</v>
      </c>
      <c r="G20" s="160" t="n">
        <v>115.4</v>
      </c>
      <c r="H20" s="124">
        <f>ROUND(F20*G20,2)</f>
        <v/>
      </c>
      <c r="I20" s="135" t="n"/>
      <c r="J20" s="135" t="n"/>
      <c r="K20" s="135" t="n"/>
      <c r="L20" s="135" t="n"/>
    </row>
    <row r="21" ht="25.5" customHeight="1" s="186">
      <c r="A21" s="258" t="n">
        <v>7</v>
      </c>
      <c r="B21" s="228" t="n"/>
      <c r="C21" s="128" t="inlineStr">
        <is>
          <t>91.17.04-233</t>
        </is>
      </c>
      <c r="D21" s="129" t="inlineStr">
        <is>
          <t>Установки для сварки ручной дуговой (постоянного тока)</t>
        </is>
      </c>
      <c r="E21" s="258" t="inlineStr">
        <is>
          <t>маш.час</t>
        </is>
      </c>
      <c r="F21" s="258" t="n">
        <v>0.04</v>
      </c>
      <c r="G21" s="160" t="n">
        <v>8.1</v>
      </c>
      <c r="H21" s="124">
        <f>ROUND(F21*G21,2)</f>
        <v/>
      </c>
      <c r="I21" s="135" t="n"/>
      <c r="J21" s="135" t="n"/>
      <c r="K21" s="135" t="n"/>
      <c r="L21" s="135" t="n"/>
    </row>
    <row r="22" ht="15" customHeight="1" s="186">
      <c r="A22" s="227" t="inlineStr">
        <is>
          <t>Оборудование</t>
        </is>
      </c>
      <c r="B22" s="312" t="n"/>
      <c r="C22" s="312" t="n"/>
      <c r="D22" s="312" t="n"/>
      <c r="E22" s="313" t="n"/>
      <c r="F22" s="10" t="n"/>
      <c r="G22" s="10" t="n"/>
      <c r="H22" s="318" t="n"/>
    </row>
    <row r="23">
      <c r="A23" s="227" t="inlineStr">
        <is>
          <t>Материалы</t>
        </is>
      </c>
      <c r="B23" s="312" t="n"/>
      <c r="C23" s="312" t="n"/>
      <c r="D23" s="312" t="n"/>
      <c r="E23" s="313" t="n"/>
      <c r="F23" s="227" t="n"/>
      <c r="G23" s="125" t="n"/>
      <c r="H23" s="318">
        <f>SUM(H24:H40)</f>
        <v/>
      </c>
    </row>
    <row r="24" ht="25.5" customHeight="1" s="186">
      <c r="A24" s="161" t="n">
        <v>8</v>
      </c>
      <c r="B24" s="228" t="n"/>
      <c r="C24" s="128" t="inlineStr">
        <is>
          <t>20.1.01.08-0013</t>
        </is>
      </c>
      <c r="D24" s="129" t="inlineStr">
        <is>
          <t>Зажим ответвительный с прокалыванием изоляции (СИП): N 640</t>
        </is>
      </c>
      <c r="E24" s="258" t="inlineStr">
        <is>
          <t>100 шт</t>
        </is>
      </c>
      <c r="F24" s="258" t="n">
        <v>0.02</v>
      </c>
      <c r="G24" s="124" t="n">
        <v>7182</v>
      </c>
      <c r="H24" s="124">
        <f>ROUND(F24*G24,2)</f>
        <v/>
      </c>
      <c r="I24" s="136" t="n"/>
      <c r="J24" s="135" t="n"/>
      <c r="K24" s="135" t="n"/>
    </row>
    <row r="25">
      <c r="A25" s="161" t="n">
        <v>9</v>
      </c>
      <c r="B25" s="228" t="n"/>
      <c r="C25" s="128" t="inlineStr">
        <is>
          <t>21.2.01.01-0062</t>
        </is>
      </c>
      <c r="D25" s="129" t="inlineStr">
        <is>
          <t>Провод самонесущий изолированный СИП-4 2х16</t>
        </is>
      </c>
      <c r="E25" s="258" t="inlineStr">
        <is>
          <t>1000 м</t>
        </is>
      </c>
      <c r="F25" s="258" t="n">
        <v>0.025</v>
      </c>
      <c r="G25" s="124" t="n">
        <v>4805.96</v>
      </c>
      <c r="H25" s="124">
        <f>ROUND(F25*G25,2)</f>
        <v/>
      </c>
      <c r="I25" s="136" t="n"/>
      <c r="J25" s="135" t="n"/>
    </row>
    <row r="26" ht="38.25" customHeight="1" s="186">
      <c r="A26" s="161" t="n">
        <v>10</v>
      </c>
      <c r="B26" s="228" t="n"/>
      <c r="C26" s="128" t="inlineStr">
        <is>
          <t>25.2.02.11-0021</t>
        </is>
      </c>
      <c r="D26" s="12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6" s="258" t="inlineStr">
        <is>
          <t>шт</t>
        </is>
      </c>
      <c r="F26" s="258" t="n">
        <v>0.08</v>
      </c>
      <c r="G26" s="124" t="n">
        <v>943.0599999999999</v>
      </c>
      <c r="H26" s="124">
        <f>ROUND(F26*G26,2)</f>
        <v/>
      </c>
      <c r="I26" s="136" t="n"/>
      <c r="J26" s="135" t="n"/>
    </row>
    <row r="27">
      <c r="A27" s="161" t="n">
        <v>11</v>
      </c>
      <c r="B27" s="228" t="n"/>
      <c r="C27" s="128" t="inlineStr">
        <is>
          <t>25.2.02.04-0011</t>
        </is>
      </c>
      <c r="D27" s="129" t="inlineStr">
        <is>
          <t>Кронштейн анкерный (СИП), марка CA 1500</t>
        </is>
      </c>
      <c r="E27" s="258" t="inlineStr">
        <is>
          <t>шт</t>
        </is>
      </c>
      <c r="F27" s="258" t="n">
        <v>2</v>
      </c>
      <c r="G27" s="124" t="n">
        <v>34.91</v>
      </c>
      <c r="H27" s="124">
        <f>ROUND(F27*G27,2)</f>
        <v/>
      </c>
      <c r="I27" s="136" t="n"/>
      <c r="J27" s="135" t="n"/>
    </row>
    <row r="28">
      <c r="A28" s="161" t="n">
        <v>12</v>
      </c>
      <c r="B28" s="228" t="n"/>
      <c r="C28" s="128" t="inlineStr">
        <is>
          <t>20.1.01.01-0001</t>
        </is>
      </c>
      <c r="D28" s="129" t="inlineStr">
        <is>
          <t>Зажим анкерный (СИП): DN 123</t>
        </is>
      </c>
      <c r="E28" s="258" t="inlineStr">
        <is>
          <t>100 шт</t>
        </is>
      </c>
      <c r="F28" s="258" t="n">
        <v>0.02</v>
      </c>
      <c r="G28" s="124" t="n">
        <v>2741</v>
      </c>
      <c r="H28" s="124">
        <f>ROUND(F28*G28,2)</f>
        <v/>
      </c>
      <c r="I28" s="136" t="n"/>
      <c r="J28" s="135" t="n"/>
      <c r="K28" s="135" t="n"/>
    </row>
    <row r="29" ht="25.5" customHeight="1" s="186">
      <c r="A29" s="161" t="n">
        <v>13</v>
      </c>
      <c r="B29" s="228" t="n"/>
      <c r="C29" s="128" t="inlineStr">
        <is>
          <t>24.3.03.05-0014</t>
        </is>
      </c>
      <c r="D29" s="129" t="inlineStr">
        <is>
          <t>Трубы полиэтиленовые гибкие гофрированные легкие с протяжкой, номинальный внутренний диаметр 32 мм</t>
        </is>
      </c>
      <c r="E29" s="258" t="inlineStr">
        <is>
          <t>м</t>
        </is>
      </c>
      <c r="F29" s="258" t="n">
        <v>2</v>
      </c>
      <c r="G29" s="124" t="n">
        <v>7.51</v>
      </c>
      <c r="H29" s="124">
        <f>ROUND(F29*G29,2)</f>
        <v/>
      </c>
      <c r="I29" s="136" t="n"/>
      <c r="J29" s="135" t="n"/>
    </row>
    <row r="30" ht="25.5" customHeight="1" s="186">
      <c r="A30" s="161" t="n">
        <v>14</v>
      </c>
      <c r="B30" s="228" t="n"/>
      <c r="C30" s="128" t="inlineStr">
        <is>
          <t>25.2.02.11-0051</t>
        </is>
      </c>
      <c r="D30" s="129" t="inlineStr">
        <is>
          <t>Скрепа для фиксации на промежуточных опорах, размер 20 мм</t>
        </is>
      </c>
      <c r="E30" s="258" t="inlineStr">
        <is>
          <t>100 шт</t>
        </is>
      </c>
      <c r="F30" s="258" t="n">
        <v>0.02</v>
      </c>
      <c r="G30" s="124" t="n">
        <v>582</v>
      </c>
      <c r="H30" s="124">
        <f>ROUND(F30*G30,2)</f>
        <v/>
      </c>
      <c r="I30" s="136" t="n"/>
      <c r="J30" s="135" t="n"/>
    </row>
    <row r="31" ht="25.5" customHeight="1" s="186">
      <c r="A31" s="161" t="n">
        <v>15</v>
      </c>
      <c r="B31" s="228" t="n"/>
      <c r="C31" s="128" t="inlineStr">
        <is>
          <t>23.8.03.02-0003</t>
        </is>
      </c>
      <c r="D31" s="129" t="inlineStr">
        <is>
          <t>Клипса для крепежа гофротрубы, номинальный диаметр 32 мм</t>
        </is>
      </c>
      <c r="E31" s="258" t="inlineStr">
        <is>
          <t>10 шт</t>
        </is>
      </c>
      <c r="F31" s="258" t="n">
        <v>0.8</v>
      </c>
      <c r="G31" s="124" t="n">
        <v>4.3</v>
      </c>
      <c r="H31" s="124">
        <f>ROUND(F31*G31,2)</f>
        <v/>
      </c>
      <c r="I31" s="136" t="n"/>
      <c r="J31" s="135" t="n"/>
    </row>
    <row r="32">
      <c r="A32" s="161" t="n">
        <v>16</v>
      </c>
      <c r="B32" s="228" t="n"/>
      <c r="C32" s="128" t="inlineStr">
        <is>
          <t>01.3.01.06-0038</t>
        </is>
      </c>
      <c r="D32" s="129" t="inlineStr">
        <is>
          <t>Смазка защитная электросетевая</t>
        </is>
      </c>
      <c r="E32" s="258" t="inlineStr">
        <is>
          <t>кг</t>
        </is>
      </c>
      <c r="F32" s="258" t="n">
        <v>0.1</v>
      </c>
      <c r="G32" s="124" t="n">
        <v>14.4</v>
      </c>
      <c r="H32" s="124">
        <f>ROUND(F32*G32,2)</f>
        <v/>
      </c>
      <c r="I32" s="136" t="n"/>
      <c r="J32" s="135" t="n"/>
    </row>
    <row r="33">
      <c r="A33" s="161" t="n">
        <v>17</v>
      </c>
      <c r="B33" s="228" t="n"/>
      <c r="C33" s="128" t="inlineStr">
        <is>
          <t>20.2.01.05-0007</t>
        </is>
      </c>
      <c r="D33" s="129" t="inlineStr">
        <is>
          <t>Гильзы кабельные медные ГМ 35</t>
        </is>
      </c>
      <c r="E33" s="258" t="inlineStr">
        <is>
          <t>100 шт</t>
        </is>
      </c>
      <c r="F33" s="258" t="n">
        <v>0.001</v>
      </c>
      <c r="G33" s="124" t="n">
        <v>378</v>
      </c>
      <c r="H33" s="124">
        <f>ROUND(F33*G33,2)</f>
        <v/>
      </c>
      <c r="I33" s="136" t="n"/>
      <c r="J33" s="135" t="n"/>
    </row>
    <row r="34">
      <c r="A34" s="161" t="n">
        <v>18</v>
      </c>
      <c r="B34" s="228" t="n"/>
      <c r="C34" s="128" t="inlineStr">
        <is>
          <t>14.1.02.01-0002</t>
        </is>
      </c>
      <c r="D34" s="129" t="inlineStr">
        <is>
          <t>Клей БМК-5к</t>
        </is>
      </c>
      <c r="E34" s="258" t="inlineStr">
        <is>
          <t>кг</t>
        </is>
      </c>
      <c r="F34" s="258" t="n">
        <v>0.008</v>
      </c>
      <c r="G34" s="124" t="n">
        <v>25.8</v>
      </c>
      <c r="H34" s="124">
        <f>ROUND(F34*G34,2)</f>
        <v/>
      </c>
      <c r="I34" s="136" t="n"/>
      <c r="J34" s="135" t="n"/>
    </row>
    <row r="35">
      <c r="A35" s="161" t="n">
        <v>19</v>
      </c>
      <c r="B35" s="228" t="n"/>
      <c r="C35" s="128" t="inlineStr">
        <is>
          <t>01.7.11.07-0034</t>
        </is>
      </c>
      <c r="D35" s="129" t="inlineStr">
        <is>
          <t>Электроды сварочные Э42А, диаметр 4 мм</t>
        </is>
      </c>
      <c r="E35" s="258" t="inlineStr">
        <is>
          <t>кг</t>
        </is>
      </c>
      <c r="F35" s="258" t="n">
        <v>0.0192</v>
      </c>
      <c r="G35" s="124" t="n">
        <v>10.57</v>
      </c>
      <c r="H35" s="124">
        <f>ROUND(F35*G35,2)</f>
        <v/>
      </c>
      <c r="I35" s="136" t="n"/>
      <c r="J35" s="135" t="n"/>
    </row>
    <row r="36" ht="25.5" customHeight="1" s="186">
      <c r="A36" s="161" t="n">
        <v>20</v>
      </c>
      <c r="B36" s="228" t="n"/>
      <c r="C36" s="128" t="inlineStr">
        <is>
          <t>01.7.06.05-0041</t>
        </is>
      </c>
      <c r="D36" s="129" t="inlineStr">
        <is>
          <t>Лента изоляционная прорезиненная односторонняя, ширина 20 мм, толщина 0,25-0,35 мм</t>
        </is>
      </c>
      <c r="E36" s="258" t="inlineStr">
        <is>
          <t>кг</t>
        </is>
      </c>
      <c r="F36" s="258" t="n">
        <v>0.0064</v>
      </c>
      <c r="G36" s="124" t="n">
        <v>30.4</v>
      </c>
      <c r="H36" s="124">
        <f>ROUND(F36*G36,2)</f>
        <v/>
      </c>
      <c r="I36" s="136" t="n"/>
      <c r="J36" s="135" t="n"/>
    </row>
    <row r="37" ht="25.5" customHeight="1" s="186">
      <c r="A37" s="161" t="n">
        <v>21</v>
      </c>
      <c r="B37" s="228" t="n"/>
      <c r="C37" s="128" t="inlineStr">
        <is>
          <t>999-9950</t>
        </is>
      </c>
      <c r="D37" s="129" t="inlineStr">
        <is>
          <t>Вспомогательные ненормируемые ресурсы (2% от Оплаты труда рабочих)</t>
        </is>
      </c>
      <c r="E37" s="258" t="inlineStr">
        <is>
          <t>руб</t>
        </is>
      </c>
      <c r="F37" s="258" t="n">
        <v>0.137</v>
      </c>
      <c r="G37" s="124" t="n">
        <v>1</v>
      </c>
      <c r="H37" s="124">
        <f>ROUND(F37*G37,2)</f>
        <v/>
      </c>
      <c r="I37" s="136" t="n"/>
      <c r="J37" s="135" t="n"/>
    </row>
    <row r="38">
      <c r="A38" s="161" t="n">
        <v>22</v>
      </c>
      <c r="B38" s="228" t="n"/>
      <c r="C38" s="128" t="inlineStr">
        <is>
          <t>20.2.02.01-0014</t>
        </is>
      </c>
      <c r="D38" s="129" t="inlineStr">
        <is>
          <t>Втулки, диаметр 42 мм</t>
        </is>
      </c>
      <c r="E38" s="258" t="inlineStr">
        <is>
          <t>1000 шт</t>
        </is>
      </c>
      <c r="F38" s="258" t="n">
        <v>0.000244</v>
      </c>
      <c r="G38" s="124" t="n">
        <v>282.03</v>
      </c>
      <c r="H38" s="124">
        <f>ROUND(F38*G38,2)</f>
        <v/>
      </c>
      <c r="I38" s="136" t="n"/>
      <c r="J38" s="135" t="n"/>
    </row>
    <row r="39">
      <c r="A39" s="161" t="n">
        <v>23</v>
      </c>
      <c r="B39" s="228" t="n"/>
      <c r="C39" s="128" t="inlineStr">
        <is>
          <t>01.7.07.20-0002</t>
        </is>
      </c>
      <c r="D39" s="129" t="inlineStr">
        <is>
          <t>Тальк молотый, сорт I</t>
        </is>
      </c>
      <c r="E39" s="258" t="inlineStr">
        <is>
          <t>т</t>
        </is>
      </c>
      <c r="F39" s="258" t="n">
        <v>2.32e-05</v>
      </c>
      <c r="G39" s="124" t="n">
        <v>1820</v>
      </c>
      <c r="H39" s="124">
        <f>ROUND(F39*G39,2)</f>
        <v/>
      </c>
      <c r="I39" s="136" t="n"/>
      <c r="J39" s="135" t="n"/>
    </row>
    <row r="40">
      <c r="A40" s="161" t="n">
        <v>24</v>
      </c>
      <c r="B40" s="228" t="n"/>
      <c r="C40" s="128" t="inlineStr">
        <is>
          <t>14.4.02.09-0001</t>
        </is>
      </c>
      <c r="D40" s="129" t="inlineStr">
        <is>
          <t>Краска</t>
        </is>
      </c>
      <c r="E40" s="258" t="inlineStr">
        <is>
          <t>кг</t>
        </is>
      </c>
      <c r="F40" s="258" t="n">
        <v>0.0004</v>
      </c>
      <c r="G40" s="124" t="n">
        <v>28.6</v>
      </c>
      <c r="H40" s="124">
        <f>ROUND(F40*G40,2)</f>
        <v/>
      </c>
      <c r="I40" s="136" t="n"/>
      <c r="J40" s="135" t="n"/>
    </row>
    <row r="43">
      <c r="B43" s="188" t="inlineStr">
        <is>
          <t>Составил ______________________     Д.Ю. Нефедова</t>
        </is>
      </c>
    </row>
    <row r="44">
      <c r="B44" s="115" t="inlineStr">
        <is>
          <t xml:space="preserve">                         (подпись, инициалы, фамилия)</t>
        </is>
      </c>
    </row>
    <row r="46">
      <c r="B46" s="188" t="inlineStr">
        <is>
          <t>Проверил ______________________        А.В. Костянецкая</t>
        </is>
      </c>
    </row>
    <row r="47">
      <c r="B47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15:E15"/>
    <mergeCell ref="A2:H2"/>
    <mergeCell ref="A23:E23"/>
    <mergeCell ref="C4:H4"/>
    <mergeCell ref="G9:H9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однофазного ввода от опоры ВЛ с неизолированными проводами до шкафа учета, устанавливаемого на стене здания, сооружения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ОБ'!J21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ОБ'!J24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ОБ'!J39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ОБ'!J52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ОБ'!D56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ОБ'!D55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ОБ'!J30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ОБ'!J31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ОБ'!E59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53" workbookViewId="0">
      <selection activeCell="B74" sqref="B7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40" t="inlineStr">
        <is>
          <t>Организация однофазного ввода от опоры ВЛ с неизолированными проводами до шкафа учета, устанавливаемого на стене здания, сооружения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 s="186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313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37" t="inlineStr">
        <is>
          <t>на ед. изм.</t>
        </is>
      </c>
      <c r="G10" s="237" t="inlineStr">
        <is>
          <t>общая</t>
        </is>
      </c>
      <c r="H10" s="315" t="n"/>
      <c r="I10" s="237" t="inlineStr">
        <is>
          <t>на ед. изм.</t>
        </is>
      </c>
      <c r="J10" s="237" t="inlineStr">
        <is>
          <t>общая</t>
        </is>
      </c>
      <c r="M10" s="12" t="n"/>
      <c r="N10" s="12" t="n"/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8" t="n">
        <v>9</v>
      </c>
      <c r="J11" s="238" t="n">
        <v>10</v>
      </c>
      <c r="M11" s="12" t="n"/>
      <c r="N11" s="12" t="n"/>
    </row>
    <row r="12">
      <c r="A12" s="237" t="n"/>
      <c r="B12" s="226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37" t="n">
        <v>1</v>
      </c>
      <c r="B13" s="137" t="inlineStr">
        <is>
          <t>1-3-6</t>
        </is>
      </c>
      <c r="C13" s="245" t="inlineStr">
        <is>
          <t>Затраты труда рабочих-строителей среднего разряда (3,6)</t>
        </is>
      </c>
      <c r="D13" s="237" t="inlineStr">
        <is>
          <t>чел.-ч.</t>
        </is>
      </c>
      <c r="E13" s="323">
        <f>G13/F13</f>
        <v/>
      </c>
      <c r="F13" s="26" t="n">
        <v>9.18</v>
      </c>
      <c r="G13" s="26">
        <f>'Прил. 3'!H12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7" t="n"/>
      <c r="B14" s="237" t="n"/>
      <c r="C14" s="226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8">
        <f>SUM(H13:H13)</f>
        <v/>
      </c>
      <c r="I14" s="132" t="n"/>
      <c r="J14" s="26">
        <f>SUM(J13:J13)</f>
        <v/>
      </c>
    </row>
    <row r="15" ht="14.25" customFormat="1" customHeight="1" s="12">
      <c r="A15" s="237" t="n"/>
      <c r="B15" s="245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37" t="n">
        <v>2</v>
      </c>
      <c r="B16" s="237" t="n">
        <v>2</v>
      </c>
      <c r="C16" s="245" t="inlineStr">
        <is>
          <t>Затраты труда машинистов</t>
        </is>
      </c>
      <c r="D16" s="237" t="inlineStr">
        <is>
          <t>чел.-ч.</t>
        </is>
      </c>
      <c r="E16" s="323">
        <f>'Прил. 3'!F16</f>
        <v/>
      </c>
      <c r="F16" s="26">
        <f>G16/E16</f>
        <v/>
      </c>
      <c r="G16" s="26">
        <f>'Прил. 3'!H15</f>
        <v/>
      </c>
      <c r="H16" s="248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7" t="n"/>
      <c r="B17" s="226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37" t="n"/>
      <c r="B18" s="245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37" t="n">
        <v>3</v>
      </c>
      <c r="B19" s="137" t="inlineStr">
        <is>
          <t>91.14.02-001</t>
        </is>
      </c>
      <c r="C19" s="245" t="inlineStr">
        <is>
          <t>Автомобили бортовые, грузоподъемность до 5 т</t>
        </is>
      </c>
      <c r="D19" s="237" t="inlineStr">
        <is>
          <t>маш.час</t>
        </is>
      </c>
      <c r="E19" s="323" t="n">
        <v>0.09</v>
      </c>
      <c r="F19" s="247" t="n">
        <v>65.70999999999999</v>
      </c>
      <c r="G19" s="26">
        <f>ROUND(E19*F19,2)</f>
        <v/>
      </c>
      <c r="H19" s="170">
        <f>G19/$G$25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37" t="n">
        <v>4</v>
      </c>
      <c r="B20" s="137" t="inlineStr">
        <is>
          <t>91.06.06-011</t>
        </is>
      </c>
      <c r="C20" s="245" t="inlineStr">
        <is>
          <t>Автогидроподъемники, высота подъема 12 м</t>
        </is>
      </c>
      <c r="D20" s="237" t="inlineStr">
        <is>
          <t>маш.час</t>
        </is>
      </c>
      <c r="E20" s="323" t="n">
        <v>0.07000000000000001</v>
      </c>
      <c r="F20" s="247" t="n">
        <v>82.22</v>
      </c>
      <c r="G20" s="26">
        <f>ROUND(E20*F20,2)</f>
        <v/>
      </c>
      <c r="H20" s="170">
        <f>G20/$G$25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12">
      <c r="A21" s="237" t="n"/>
      <c r="B21" s="237" t="n"/>
      <c r="C21" s="245" t="inlineStr">
        <is>
          <t>Итого основные машины и механизмы</t>
        </is>
      </c>
      <c r="D21" s="237" t="n"/>
      <c r="E21" s="323" t="n"/>
      <c r="F21" s="26" t="n"/>
      <c r="G21" s="26">
        <f>SUM(G19:G20)</f>
        <v/>
      </c>
      <c r="H21" s="248">
        <f>G21/G25</f>
        <v/>
      </c>
      <c r="I21" s="134" t="n"/>
      <c r="J21" s="26">
        <f>SUM(J19:J20)</f>
        <v/>
      </c>
    </row>
    <row r="22" hidden="1" outlineLevel="1" ht="25.5" customFormat="1" customHeight="1" s="12">
      <c r="A22" s="237" t="n">
        <v>5</v>
      </c>
      <c r="B22" s="137" t="inlineStr">
        <is>
          <t>91.05.05-015</t>
        </is>
      </c>
      <c r="C22" s="245" t="inlineStr">
        <is>
          <t>Краны на автомобильном ходу, грузоподъемность 16 т</t>
        </is>
      </c>
      <c r="D22" s="237" t="inlineStr">
        <is>
          <t>маш.час</t>
        </is>
      </c>
      <c r="E22" s="323" t="n">
        <v>0.01</v>
      </c>
      <c r="F22" s="247" t="n">
        <v>115.4</v>
      </c>
      <c r="G22" s="26">
        <f>ROUND(E22*F22,2)</f>
        <v/>
      </c>
      <c r="H22" s="170">
        <f>G22/$G$25</f>
        <v/>
      </c>
      <c r="I22" s="26">
        <f>ROUND(F22*'Прил. 10'!$D$12,2)</f>
        <v/>
      </c>
      <c r="J22" s="26">
        <f>ROUND(I22*E22,2)</f>
        <v/>
      </c>
    </row>
    <row r="23" hidden="1" outlineLevel="1" ht="25.5" customFormat="1" customHeight="1" s="12">
      <c r="A23" s="237" t="n">
        <v>6</v>
      </c>
      <c r="B23" s="137" t="inlineStr">
        <is>
          <t>91.17.04-233</t>
        </is>
      </c>
      <c r="C23" s="245" t="inlineStr">
        <is>
          <t>Установки для сварки ручной дуговой (постоянного тока)</t>
        </is>
      </c>
      <c r="D23" s="237" t="inlineStr">
        <is>
          <t>маш.час</t>
        </is>
      </c>
      <c r="E23" s="323" t="n">
        <v>0.04</v>
      </c>
      <c r="F23" s="247" t="n">
        <v>8.1</v>
      </c>
      <c r="G23" s="26">
        <f>ROUND(E23*F23,2)</f>
        <v/>
      </c>
      <c r="H23" s="170">
        <f>G23/$G$25</f>
        <v/>
      </c>
      <c r="I23" s="26">
        <f>ROUND(F23*'Прил. 10'!$D$12,2)</f>
        <v/>
      </c>
      <c r="J23" s="26">
        <f>ROUND(I23*E23,2)</f>
        <v/>
      </c>
    </row>
    <row r="24" collapsed="1" ht="14.25" customFormat="1" customHeight="1" s="12">
      <c r="A24" s="237" t="n"/>
      <c r="B24" s="237" t="n"/>
      <c r="C24" s="245" t="inlineStr">
        <is>
          <t>Итого прочие машины и механизмы</t>
        </is>
      </c>
      <c r="D24" s="237" t="n"/>
      <c r="E24" s="246" t="n"/>
      <c r="F24" s="26" t="n"/>
      <c r="G24" s="26">
        <f>SUM(G22:G23)</f>
        <v/>
      </c>
      <c r="H24" s="170">
        <f>G24/G25</f>
        <v/>
      </c>
      <c r="I24" s="26" t="n"/>
      <c r="J24" s="26">
        <f>SUM(J22:J23)</f>
        <v/>
      </c>
    </row>
    <row r="25" ht="25.5" customFormat="1" customHeight="1" s="12">
      <c r="A25" s="237" t="n"/>
      <c r="B25" s="237" t="n"/>
      <c r="C25" s="226" t="inlineStr">
        <is>
          <t>Итого по разделу «Машины и механизмы»</t>
        </is>
      </c>
      <c r="D25" s="237" t="n"/>
      <c r="E25" s="246" t="n"/>
      <c r="F25" s="26" t="n"/>
      <c r="G25" s="26">
        <f>G21+G24</f>
        <v/>
      </c>
      <c r="H25" s="248">
        <f>H21+H24</f>
        <v/>
      </c>
      <c r="I25" s="131" t="n"/>
      <c r="J25" s="26">
        <f>J21+J24</f>
        <v/>
      </c>
    </row>
    <row r="26" ht="14.25" customFormat="1" customHeight="1" s="12">
      <c r="A26" s="237" t="n"/>
      <c r="B26" s="226" t="inlineStr">
        <is>
          <t>Оборудование</t>
        </is>
      </c>
      <c r="C26" s="312" t="n"/>
      <c r="D26" s="312" t="n"/>
      <c r="E26" s="312" t="n"/>
      <c r="F26" s="312" t="n"/>
      <c r="G26" s="312" t="n"/>
      <c r="H26" s="313" t="n"/>
      <c r="I26" s="132" t="n"/>
      <c r="J26" s="132" t="n"/>
    </row>
    <row r="27">
      <c r="A27" s="237" t="n"/>
      <c r="B27" s="245" t="inlineStr">
        <is>
          <t>Основное оборудование</t>
        </is>
      </c>
      <c r="C27" s="312" t="n"/>
      <c r="D27" s="312" t="n"/>
      <c r="E27" s="312" t="n"/>
      <c r="F27" s="312" t="n"/>
      <c r="G27" s="312" t="n"/>
      <c r="H27" s="313" t="n"/>
      <c r="I27" s="132" t="n"/>
      <c r="J27" s="132" t="n"/>
    </row>
    <row r="28">
      <c r="A28" s="237" t="n"/>
      <c r="B28" s="237" t="n"/>
      <c r="C28" s="245" t="inlineStr">
        <is>
          <t>Итого основное оборудование</t>
        </is>
      </c>
      <c r="D28" s="237" t="n"/>
      <c r="E28" s="324" t="n"/>
      <c r="F28" s="247" t="n"/>
      <c r="G28" s="26" t="n">
        <v>0</v>
      </c>
      <c r="H28" s="170" t="n">
        <v>0</v>
      </c>
      <c r="I28" s="134" t="n"/>
      <c r="J28" s="26" t="n">
        <v>0</v>
      </c>
    </row>
    <row r="29">
      <c r="A29" s="237" t="n"/>
      <c r="B29" s="237" t="n"/>
      <c r="C29" s="245" t="inlineStr">
        <is>
          <t>Итого прочее оборудование</t>
        </is>
      </c>
      <c r="D29" s="237" t="n"/>
      <c r="E29" s="323" t="n"/>
      <c r="F29" s="247" t="n"/>
      <c r="G29" s="26" t="n">
        <v>0</v>
      </c>
      <c r="H29" s="170" t="n">
        <v>0</v>
      </c>
      <c r="I29" s="134" t="n"/>
      <c r="J29" s="26" t="n">
        <v>0</v>
      </c>
    </row>
    <row r="30">
      <c r="A30" s="237" t="n"/>
      <c r="B30" s="237" t="n"/>
      <c r="C30" s="226" t="inlineStr">
        <is>
          <t>Итого по разделу «Оборудование»</t>
        </is>
      </c>
      <c r="D30" s="237" t="n"/>
      <c r="E30" s="246" t="n"/>
      <c r="F30" s="247" t="n"/>
      <c r="G30" s="26">
        <f>G28+G29</f>
        <v/>
      </c>
      <c r="H30" s="170">
        <f>H28+H29</f>
        <v/>
      </c>
      <c r="I30" s="134" t="n"/>
      <c r="J30" s="26">
        <f>J29+J28</f>
        <v/>
      </c>
    </row>
    <row r="31" ht="25.5" customHeight="1" s="186">
      <c r="A31" s="237" t="n"/>
      <c r="B31" s="237" t="n"/>
      <c r="C31" s="245" t="inlineStr">
        <is>
          <t>в том числе технологическое оборудование</t>
        </is>
      </c>
      <c r="D31" s="237" t="n"/>
      <c r="E31" s="324" t="n"/>
      <c r="F31" s="247" t="n"/>
      <c r="G31" s="26">
        <f>'Прил.6 Расчет ОБ'!G12</f>
        <v/>
      </c>
      <c r="H31" s="248" t="n"/>
      <c r="I31" s="134" t="n"/>
      <c r="J31" s="26">
        <f>J30</f>
        <v/>
      </c>
    </row>
    <row r="32" ht="14.25" customFormat="1" customHeight="1" s="12">
      <c r="A32" s="237" t="n"/>
      <c r="B32" s="226" t="inlineStr">
        <is>
          <t>Материалы</t>
        </is>
      </c>
      <c r="C32" s="312" t="n"/>
      <c r="D32" s="312" t="n"/>
      <c r="E32" s="312" t="n"/>
      <c r="F32" s="312" t="n"/>
      <c r="G32" s="312" t="n"/>
      <c r="H32" s="313" t="n"/>
      <c r="I32" s="132" t="n"/>
      <c r="J32" s="132" t="n"/>
    </row>
    <row r="33" ht="14.25" customFormat="1" customHeight="1" s="12">
      <c r="A33" s="238" t="n"/>
      <c r="B33" s="241" t="inlineStr">
        <is>
          <t>Основные материалы</t>
        </is>
      </c>
      <c r="C33" s="325" t="n"/>
      <c r="D33" s="325" t="n"/>
      <c r="E33" s="325" t="n"/>
      <c r="F33" s="325" t="n"/>
      <c r="G33" s="325" t="n"/>
      <c r="H33" s="326" t="n"/>
      <c r="I33" s="171" t="n"/>
      <c r="J33" s="171" t="n"/>
    </row>
    <row r="34" ht="25.5" customFormat="1" customHeight="1" s="12">
      <c r="A34" s="237" t="n">
        <v>7</v>
      </c>
      <c r="B34" s="237" t="inlineStr">
        <is>
          <t>20.1.01.08-0013</t>
        </is>
      </c>
      <c r="C34" s="245" t="inlineStr">
        <is>
          <t>Зажим ответвительный с прокалыванием изоляции (СИП): N 640</t>
        </is>
      </c>
      <c r="D34" s="237" t="inlineStr">
        <is>
          <t>100 шт</t>
        </is>
      </c>
      <c r="E34" s="324" t="n">
        <v>0.02</v>
      </c>
      <c r="F34" s="247" t="n">
        <v>7182</v>
      </c>
      <c r="G34" s="26">
        <f>ROUND(E34*F34,2)</f>
        <v/>
      </c>
      <c r="H34" s="170">
        <f>G34/$G$53</f>
        <v/>
      </c>
      <c r="I34" s="26">
        <f>ROUND(F34*'Прил. 10'!$D$13,2)</f>
        <v/>
      </c>
      <c r="J34" s="26">
        <f>ROUND(I34*E34,2)</f>
        <v/>
      </c>
    </row>
    <row r="35" ht="25.5" customFormat="1" customHeight="1" s="12">
      <c r="A35" s="237" t="n">
        <v>8</v>
      </c>
      <c r="B35" s="237" t="inlineStr">
        <is>
          <t>21.2.01.01-0062</t>
        </is>
      </c>
      <c r="C35" s="245" t="inlineStr">
        <is>
          <t>Провод самонесущий изолированный СИП-4 2х16</t>
        </is>
      </c>
      <c r="D35" s="237" t="inlineStr">
        <is>
          <t>1000 м</t>
        </is>
      </c>
      <c r="E35" s="324" t="n">
        <v>0.025</v>
      </c>
      <c r="F35" s="247" t="n">
        <v>4805.96</v>
      </c>
      <c r="G35" s="26">
        <f>ROUND(E35*F35,2)</f>
        <v/>
      </c>
      <c r="H35" s="170">
        <f>G35/$G$53</f>
        <v/>
      </c>
      <c r="I35" s="26">
        <f>ROUND(F35*'Прил. 10'!$D$13,2)</f>
        <v/>
      </c>
      <c r="J35" s="26">
        <f>ROUND(I35*E35,2)</f>
        <v/>
      </c>
    </row>
    <row r="36" ht="51" customFormat="1" customHeight="1" s="12">
      <c r="A36" s="237" t="n">
        <v>9</v>
      </c>
      <c r="B36" s="237" t="inlineStr">
        <is>
          <t>25.2.02.11-0021</t>
        </is>
      </c>
      <c r="C36" s="245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6" s="237" t="inlineStr">
        <is>
          <t>шт</t>
        </is>
      </c>
      <c r="E36" s="324" t="n">
        <v>0.08</v>
      </c>
      <c r="F36" s="247" t="n">
        <v>943.0599999999999</v>
      </c>
      <c r="G36" s="26">
        <f>ROUND(E36*F36,2)</f>
        <v/>
      </c>
      <c r="H36" s="170">
        <f>G36/$G$53</f>
        <v/>
      </c>
      <c r="I36" s="26">
        <f>ROUND(F36*'Прил. 10'!$D$13,2)</f>
        <v/>
      </c>
      <c r="J36" s="26">
        <f>ROUND(I36*E36,2)</f>
        <v/>
      </c>
    </row>
    <row r="37" ht="25.5" customFormat="1" customHeight="1" s="12">
      <c r="A37" s="237" t="n">
        <v>10</v>
      </c>
      <c r="B37" s="237" t="inlineStr">
        <is>
          <t>25.2.02.04-0011</t>
        </is>
      </c>
      <c r="C37" s="245" t="inlineStr">
        <is>
          <t>Кронштейн анкерный (СИП), марка CA 1500</t>
        </is>
      </c>
      <c r="D37" s="237" t="inlineStr">
        <is>
          <t>шт</t>
        </is>
      </c>
      <c r="E37" s="324" t="n">
        <v>2</v>
      </c>
      <c r="F37" s="247" t="n">
        <v>34.91</v>
      </c>
      <c r="G37" s="26">
        <f>ROUND(E37*F37,2)</f>
        <v/>
      </c>
      <c r="H37" s="170">
        <f>G37/$G$53</f>
        <v/>
      </c>
      <c r="I37" s="26">
        <f>ROUND(F37*'Прил. 10'!$D$13,2)</f>
        <v/>
      </c>
      <c r="J37" s="26">
        <f>ROUND(I37*E37,2)</f>
        <v/>
      </c>
    </row>
    <row r="38" ht="14.25" customFormat="1" customHeight="1" s="12">
      <c r="A38" s="237" t="n">
        <v>11</v>
      </c>
      <c r="B38" s="237" t="inlineStr">
        <is>
          <t>20.1.01.01-0001</t>
        </is>
      </c>
      <c r="C38" s="245" t="inlineStr">
        <is>
          <t>Зажим анкерный (СИП): DN 123</t>
        </is>
      </c>
      <c r="D38" s="237" t="inlineStr">
        <is>
          <t>100 шт</t>
        </is>
      </c>
      <c r="E38" s="324" t="n">
        <v>0.02</v>
      </c>
      <c r="F38" s="247" t="n">
        <v>2741</v>
      </c>
      <c r="G38" s="26">
        <f>ROUND(E38*F38,2)</f>
        <v/>
      </c>
      <c r="H38" s="170">
        <f>G38/$G$53</f>
        <v/>
      </c>
      <c r="I38" s="26">
        <f>ROUND(F38*'Прил. 10'!$D$13,2)</f>
        <v/>
      </c>
      <c r="J38" s="26">
        <f>ROUND(I38*E38,2)</f>
        <v/>
      </c>
    </row>
    <row r="39" ht="14.25" customFormat="1" customHeight="1" s="12">
      <c r="A39" s="239" t="n"/>
      <c r="B39" s="173" t="n"/>
      <c r="C39" s="174" t="inlineStr">
        <is>
          <t>Итого основные материалы</t>
        </is>
      </c>
      <c r="D39" s="239" t="n"/>
      <c r="E39" s="327" t="n"/>
      <c r="F39" s="176" t="n"/>
      <c r="G39" s="176">
        <f>SUM(G34:G38)</f>
        <v/>
      </c>
      <c r="H39" s="170">
        <f>G39/$G$53</f>
        <v/>
      </c>
      <c r="I39" s="26" t="n"/>
      <c r="J39" s="176">
        <f>SUM(J34:J38)</f>
        <v/>
      </c>
    </row>
    <row r="40" hidden="1" outlineLevel="1" ht="38.25" customFormat="1" customHeight="1" s="12">
      <c r="A40" s="237" t="n">
        <v>12</v>
      </c>
      <c r="B40" s="237" t="inlineStr">
        <is>
          <t>24.3.03.05-0014</t>
        </is>
      </c>
      <c r="C40" s="245" t="inlineStr">
        <is>
          <t>Трубы полиэтиленовые гибкие гофрированные легкие с протяжкой, номинальный внутренний диаметр 32 мм</t>
        </is>
      </c>
      <c r="D40" s="237" t="inlineStr">
        <is>
          <t>м</t>
        </is>
      </c>
      <c r="E40" s="324" t="n">
        <v>2</v>
      </c>
      <c r="F40" s="247" t="n">
        <v>7.51</v>
      </c>
      <c r="G40" s="26">
        <f>ROUND(E40*F40,2)</f>
        <v/>
      </c>
      <c r="H40" s="170">
        <f>G40/$G$53</f>
        <v/>
      </c>
      <c r="I40" s="26">
        <f>ROUND(F40*'Прил. 10'!$D$13,2)</f>
        <v/>
      </c>
      <c r="J40" s="26">
        <f>ROUND(I40*E40,2)</f>
        <v/>
      </c>
    </row>
    <row r="41" hidden="1" outlineLevel="1" ht="25.5" customFormat="1" customHeight="1" s="12">
      <c r="A41" s="237" t="n">
        <v>13</v>
      </c>
      <c r="B41" s="237" t="inlineStr">
        <is>
          <t>25.2.02.11-0051</t>
        </is>
      </c>
      <c r="C41" s="245" t="inlineStr">
        <is>
          <t>Скрепа для фиксации на промежуточных опорах, размер 20 мм</t>
        </is>
      </c>
      <c r="D41" s="237" t="inlineStr">
        <is>
          <t>100 шт</t>
        </is>
      </c>
      <c r="E41" s="324" t="n">
        <v>0.02</v>
      </c>
      <c r="F41" s="247" t="n">
        <v>582</v>
      </c>
      <c r="G41" s="26">
        <f>ROUND(E41*F41,2)</f>
        <v/>
      </c>
      <c r="H41" s="170">
        <f>G41/$G$53</f>
        <v/>
      </c>
      <c r="I41" s="26">
        <f>ROUND(F41*'Прил. 10'!$D$13,2)</f>
        <v/>
      </c>
      <c r="J41" s="26">
        <f>ROUND(I41*E41,2)</f>
        <v/>
      </c>
    </row>
    <row r="42" hidden="1" outlineLevel="1" ht="25.5" customFormat="1" customHeight="1" s="12">
      <c r="A42" s="237" t="n">
        <v>14</v>
      </c>
      <c r="B42" s="237" t="inlineStr">
        <is>
          <t>23.8.03.02-0003</t>
        </is>
      </c>
      <c r="C42" s="245" t="inlineStr">
        <is>
          <t>Клипса для крепежа гофротрубы, номинальный диаметр 32 мм</t>
        </is>
      </c>
      <c r="D42" s="237" t="inlineStr">
        <is>
          <t>10 шт</t>
        </is>
      </c>
      <c r="E42" s="324" t="n">
        <v>0.8</v>
      </c>
      <c r="F42" s="247" t="n">
        <v>4.3</v>
      </c>
      <c r="G42" s="26">
        <f>ROUND(E42*F42,2)</f>
        <v/>
      </c>
      <c r="H42" s="170">
        <f>G42/$G$53</f>
        <v/>
      </c>
      <c r="I42" s="26">
        <f>ROUND(F42*'Прил. 10'!$D$13,2)</f>
        <v/>
      </c>
      <c r="J42" s="26">
        <f>ROUND(I42*E42,2)</f>
        <v/>
      </c>
    </row>
    <row r="43" hidden="1" outlineLevel="1" ht="14.25" customFormat="1" customHeight="1" s="12">
      <c r="A43" s="237" t="n">
        <v>15</v>
      </c>
      <c r="B43" s="237" t="inlineStr">
        <is>
          <t>01.3.01.06-0038</t>
        </is>
      </c>
      <c r="C43" s="245" t="inlineStr">
        <is>
          <t>Смазка защитная электросетевая</t>
        </is>
      </c>
      <c r="D43" s="237" t="inlineStr">
        <is>
          <t>кг</t>
        </is>
      </c>
      <c r="E43" s="324" t="n">
        <v>0.1</v>
      </c>
      <c r="F43" s="247" t="n">
        <v>14.4</v>
      </c>
      <c r="G43" s="26">
        <f>ROUND(E43*F43,2)</f>
        <v/>
      </c>
      <c r="H43" s="170">
        <f>G43/$G$53</f>
        <v/>
      </c>
      <c r="I43" s="26">
        <f>ROUND(F43*'Прил. 10'!$D$13,2)</f>
        <v/>
      </c>
      <c r="J43" s="26">
        <f>ROUND(I43*E43,2)</f>
        <v/>
      </c>
    </row>
    <row r="44" hidden="1" outlineLevel="1" ht="14.25" customFormat="1" customHeight="1" s="12">
      <c r="A44" s="237" t="n">
        <v>16</v>
      </c>
      <c r="B44" s="237" t="inlineStr">
        <is>
          <t>20.2.01.05-0007</t>
        </is>
      </c>
      <c r="C44" s="245" t="inlineStr">
        <is>
          <t>Гильзы кабельные медные ГМ 35</t>
        </is>
      </c>
      <c r="D44" s="237" t="inlineStr">
        <is>
          <t>100 шт</t>
        </is>
      </c>
      <c r="E44" s="324" t="n">
        <v>0.001</v>
      </c>
      <c r="F44" s="247" t="n">
        <v>378</v>
      </c>
      <c r="G44" s="26">
        <f>ROUND(E44*F44,2)</f>
        <v/>
      </c>
      <c r="H44" s="170">
        <f>G44/$G$53</f>
        <v/>
      </c>
      <c r="I44" s="26">
        <f>ROUND(F44*'Прил. 10'!$D$13,2)</f>
        <v/>
      </c>
      <c r="J44" s="26">
        <f>ROUND(I44*E44,2)</f>
        <v/>
      </c>
    </row>
    <row r="45" hidden="1" outlineLevel="1" ht="14.25" customFormat="1" customHeight="1" s="12">
      <c r="A45" s="237" t="n">
        <v>17</v>
      </c>
      <c r="B45" s="237" t="inlineStr">
        <is>
          <t>14.1.02.01-0002</t>
        </is>
      </c>
      <c r="C45" s="245" t="inlineStr">
        <is>
          <t>Клей БМК-5к</t>
        </is>
      </c>
      <c r="D45" s="237" t="inlineStr">
        <is>
          <t>кг</t>
        </is>
      </c>
      <c r="E45" s="324" t="n">
        <v>0.008</v>
      </c>
      <c r="F45" s="247" t="n">
        <v>25.8</v>
      </c>
      <c r="G45" s="26">
        <f>ROUND(E45*F45,2)</f>
        <v/>
      </c>
      <c r="H45" s="170">
        <f>G45/$G$53</f>
        <v/>
      </c>
      <c r="I45" s="26">
        <f>ROUND(F45*'Прил. 10'!$D$13,2)</f>
        <v/>
      </c>
      <c r="J45" s="26">
        <f>ROUND(I45*E45,2)</f>
        <v/>
      </c>
    </row>
    <row r="46" hidden="1" outlineLevel="1" ht="25.5" customFormat="1" customHeight="1" s="12">
      <c r="A46" s="237" t="n">
        <v>18</v>
      </c>
      <c r="B46" s="237" t="inlineStr">
        <is>
          <t>01.7.11.07-0034</t>
        </is>
      </c>
      <c r="C46" s="245" t="inlineStr">
        <is>
          <t>Электроды сварочные Э42А, диаметр 4 мм</t>
        </is>
      </c>
      <c r="D46" s="237" t="inlineStr">
        <is>
          <t>кг</t>
        </is>
      </c>
      <c r="E46" s="324" t="n">
        <v>0.0192</v>
      </c>
      <c r="F46" s="247" t="n">
        <v>10.57</v>
      </c>
      <c r="G46" s="26">
        <f>ROUND(E46*F46,2)</f>
        <v/>
      </c>
      <c r="H46" s="170">
        <f>G46/$G$53</f>
        <v/>
      </c>
      <c r="I46" s="26">
        <f>ROUND(F46*'Прил. 10'!$D$13,2)</f>
        <v/>
      </c>
      <c r="J46" s="26">
        <f>ROUND(I46*E46,2)</f>
        <v/>
      </c>
    </row>
    <row r="47" hidden="1" outlineLevel="1" ht="38.25" customFormat="1" customHeight="1" s="12">
      <c r="A47" s="237" t="n">
        <v>19</v>
      </c>
      <c r="B47" s="237" t="inlineStr">
        <is>
          <t>01.7.06.05-0041</t>
        </is>
      </c>
      <c r="C47" s="245" t="inlineStr">
        <is>
          <t>Лента изоляционная прорезиненная односторонняя, ширина 20 мм, толщина 0,25-0,35 мм</t>
        </is>
      </c>
      <c r="D47" s="237" t="inlineStr">
        <is>
          <t>кг</t>
        </is>
      </c>
      <c r="E47" s="324" t="n">
        <v>0.0064</v>
      </c>
      <c r="F47" s="247" t="n">
        <v>30.4</v>
      </c>
      <c r="G47" s="26">
        <f>ROUND(E47*F47,2)</f>
        <v/>
      </c>
      <c r="H47" s="170">
        <f>G47/$G$53</f>
        <v/>
      </c>
      <c r="I47" s="26">
        <f>ROUND(F47*'Прил. 10'!$D$13,2)</f>
        <v/>
      </c>
      <c r="J47" s="26">
        <f>ROUND(I47*E47,2)</f>
        <v/>
      </c>
    </row>
    <row r="48" hidden="1" outlineLevel="1" ht="25.5" customFormat="1" customHeight="1" s="12">
      <c r="A48" s="237" t="n">
        <v>20</v>
      </c>
      <c r="B48" s="237" t="inlineStr">
        <is>
          <t>999-9950</t>
        </is>
      </c>
      <c r="C48" s="245" t="inlineStr">
        <is>
          <t>Вспомогательные ненормируемые ресурсы (2% от Оплаты труда рабочих)</t>
        </is>
      </c>
      <c r="D48" s="237" t="inlineStr">
        <is>
          <t>руб</t>
        </is>
      </c>
      <c r="E48" s="324" t="n">
        <v>0.137</v>
      </c>
      <c r="F48" s="247" t="n">
        <v>1</v>
      </c>
      <c r="G48" s="26">
        <f>ROUND(E48*F48,2)</f>
        <v/>
      </c>
      <c r="H48" s="170">
        <f>G48/$G$53</f>
        <v/>
      </c>
      <c r="I48" s="26">
        <f>ROUND(F48*'Прил. 10'!$D$13,2)</f>
        <v/>
      </c>
      <c r="J48" s="26">
        <f>ROUND(I48*E48,2)</f>
        <v/>
      </c>
    </row>
    <row r="49" hidden="1" outlineLevel="1" ht="14.25" customFormat="1" customHeight="1" s="12">
      <c r="A49" s="237" t="n">
        <v>21</v>
      </c>
      <c r="B49" s="237" t="inlineStr">
        <is>
          <t>20.2.02.01-0014</t>
        </is>
      </c>
      <c r="C49" s="245" t="inlineStr">
        <is>
          <t>Втулки, диаметр 42 мм</t>
        </is>
      </c>
      <c r="D49" s="237" t="inlineStr">
        <is>
          <t>1000 шт</t>
        </is>
      </c>
      <c r="E49" s="324" t="n">
        <v>0.000244</v>
      </c>
      <c r="F49" s="247" t="n">
        <v>282.03</v>
      </c>
      <c r="G49" s="26">
        <f>ROUND(E49*F49,2)</f>
        <v/>
      </c>
      <c r="H49" s="170">
        <f>G49/$G$53</f>
        <v/>
      </c>
      <c r="I49" s="26">
        <f>ROUND(F49*'Прил. 10'!$D$13,2)</f>
        <v/>
      </c>
      <c r="J49" s="26">
        <f>ROUND(I49*E49,2)</f>
        <v/>
      </c>
    </row>
    <row r="50" hidden="1" outlineLevel="1" ht="14.25" customFormat="1" customHeight="1" s="12">
      <c r="A50" s="237" t="n">
        <v>22</v>
      </c>
      <c r="B50" s="237" t="inlineStr">
        <is>
          <t>01.7.07.20-0002</t>
        </is>
      </c>
      <c r="C50" s="245" t="inlineStr">
        <is>
          <t>Тальк молотый, сорт I</t>
        </is>
      </c>
      <c r="D50" s="237" t="inlineStr">
        <is>
          <t>т</t>
        </is>
      </c>
      <c r="E50" s="324" t="n">
        <v>2.32e-05</v>
      </c>
      <c r="F50" s="247" t="n">
        <v>1820</v>
      </c>
      <c r="G50" s="26">
        <f>ROUND(E50*F50,2)</f>
        <v/>
      </c>
      <c r="H50" s="170">
        <f>G50/$G$53</f>
        <v/>
      </c>
      <c r="I50" s="26">
        <f>ROUND(F50*'Прил. 10'!$D$13,2)</f>
        <v/>
      </c>
      <c r="J50" s="26">
        <f>ROUND(I50*E50,2)</f>
        <v/>
      </c>
    </row>
    <row r="51" hidden="1" outlineLevel="1" ht="14.25" customFormat="1" customHeight="1" s="12">
      <c r="A51" s="237" t="n">
        <v>23</v>
      </c>
      <c r="B51" s="237" t="inlineStr">
        <is>
          <t>14.4.02.09-0001</t>
        </is>
      </c>
      <c r="C51" s="245" t="inlineStr">
        <is>
          <t>Краска</t>
        </is>
      </c>
      <c r="D51" s="237" t="inlineStr">
        <is>
          <t>кг</t>
        </is>
      </c>
      <c r="E51" s="324" t="n">
        <v>0.0004</v>
      </c>
      <c r="F51" s="247" t="n">
        <v>28.6</v>
      </c>
      <c r="G51" s="26">
        <f>ROUND(E51*F51,2)</f>
        <v/>
      </c>
      <c r="H51" s="170">
        <f>G51/$G$53</f>
        <v/>
      </c>
      <c r="I51" s="26">
        <f>ROUND(F51*'Прил. 10'!$D$13,2)</f>
        <v/>
      </c>
      <c r="J51" s="26">
        <f>ROUND(I51*E51,2)</f>
        <v/>
      </c>
    </row>
    <row r="52" collapsed="1" ht="14.25" customFormat="1" customHeight="1" s="12">
      <c r="A52" s="237" t="n"/>
      <c r="B52" s="237" t="n"/>
      <c r="C52" s="245" t="inlineStr">
        <is>
          <t>Итого прочие материалы</t>
        </is>
      </c>
      <c r="D52" s="237" t="n"/>
      <c r="E52" s="246" t="n"/>
      <c r="F52" s="247" t="n"/>
      <c r="G52" s="26">
        <f>SUM(G40:G51)</f>
        <v/>
      </c>
      <c r="H52" s="170">
        <f>G52/$G$53</f>
        <v/>
      </c>
      <c r="I52" s="26" t="n"/>
      <c r="J52" s="26">
        <f>SUM(J40:J51)</f>
        <v/>
      </c>
    </row>
    <row r="53" ht="14.25" customFormat="1" customHeight="1" s="12">
      <c r="A53" s="237" t="n"/>
      <c r="B53" s="237" t="n"/>
      <c r="C53" s="226" t="inlineStr">
        <is>
          <t>Итого по разделу «Материалы»</t>
        </is>
      </c>
      <c r="D53" s="237" t="n"/>
      <c r="E53" s="246" t="n"/>
      <c r="F53" s="247" t="n"/>
      <c r="G53" s="26">
        <f>G39+G52</f>
        <v/>
      </c>
      <c r="H53" s="248">
        <f>G53/$G$53</f>
        <v/>
      </c>
      <c r="I53" s="26" t="n"/>
      <c r="J53" s="26">
        <f>J39+J52</f>
        <v/>
      </c>
    </row>
    <row r="54" ht="14.25" customFormat="1" customHeight="1" s="12">
      <c r="A54" s="237" t="n"/>
      <c r="B54" s="237" t="n"/>
      <c r="C54" s="245" t="inlineStr">
        <is>
          <t>ИТОГО ПО РМ</t>
        </is>
      </c>
      <c r="D54" s="237" t="n"/>
      <c r="E54" s="246" t="n"/>
      <c r="F54" s="247" t="n"/>
      <c r="G54" s="26">
        <f>G14+G25+G53</f>
        <v/>
      </c>
      <c r="H54" s="248" t="n"/>
      <c r="I54" s="26" t="n"/>
      <c r="J54" s="26">
        <f>J14+J25+J53</f>
        <v/>
      </c>
    </row>
    <row r="55" ht="14.25" customFormat="1" customHeight="1" s="12">
      <c r="A55" s="237" t="n"/>
      <c r="B55" s="237" t="n"/>
      <c r="C55" s="245" t="inlineStr">
        <is>
          <t>Накладные расходы</t>
        </is>
      </c>
      <c r="D55" s="121">
        <f>ROUND(G55/(G$16+$G$14),2)</f>
        <v/>
      </c>
      <c r="E55" s="246" t="n"/>
      <c r="F55" s="247" t="n"/>
      <c r="G55" s="26" t="n">
        <v>22.96</v>
      </c>
      <c r="H55" s="248" t="n"/>
      <c r="I55" s="26" t="n"/>
      <c r="J55" s="26">
        <f>ROUND(D55*(J14+J16),2)</f>
        <v/>
      </c>
    </row>
    <row r="56" ht="14.25" customFormat="1" customHeight="1" s="12">
      <c r="A56" s="237" t="n"/>
      <c r="B56" s="237" t="n"/>
      <c r="C56" s="245" t="inlineStr">
        <is>
          <t>Сметная прибыль</t>
        </is>
      </c>
      <c r="D56" s="121">
        <f>ROUND(G56/(G$14+G$16),2)</f>
        <v/>
      </c>
      <c r="E56" s="246" t="n"/>
      <c r="F56" s="247" t="n"/>
      <c r="G56" s="26" t="n">
        <v>12.99</v>
      </c>
      <c r="H56" s="248" t="n"/>
      <c r="I56" s="26" t="n"/>
      <c r="J56" s="26">
        <f>ROUND(D56*(J14+J16),2)</f>
        <v/>
      </c>
    </row>
    <row r="57" ht="14.25" customFormat="1" customHeight="1" s="12">
      <c r="A57" s="237" t="n"/>
      <c r="B57" s="237" t="n"/>
      <c r="C57" s="245" t="inlineStr">
        <is>
          <t>Итого СМР (с НР и СП)</t>
        </is>
      </c>
      <c r="D57" s="237" t="n"/>
      <c r="E57" s="246" t="n"/>
      <c r="F57" s="247" t="n"/>
      <c r="G57" s="26">
        <f>G14+G25+G53+G55+G56</f>
        <v/>
      </c>
      <c r="H57" s="248" t="n"/>
      <c r="I57" s="26" t="n"/>
      <c r="J57" s="26">
        <f>J14+J25+J53+J55+J56</f>
        <v/>
      </c>
    </row>
    <row r="58" ht="14.25" customFormat="1" customHeight="1" s="12">
      <c r="A58" s="237" t="n"/>
      <c r="B58" s="237" t="n"/>
      <c r="C58" s="245" t="inlineStr">
        <is>
          <t>ВСЕГО СМР + ОБОРУДОВАНИЕ</t>
        </is>
      </c>
      <c r="D58" s="237" t="n"/>
      <c r="E58" s="246" t="n"/>
      <c r="F58" s="247" t="n"/>
      <c r="G58" s="26">
        <f>G57+G30</f>
        <v/>
      </c>
      <c r="H58" s="248" t="n"/>
      <c r="I58" s="26" t="n"/>
      <c r="J58" s="26">
        <f>J57+J30</f>
        <v/>
      </c>
    </row>
    <row r="59" ht="34.5" customFormat="1" customHeight="1" s="12">
      <c r="A59" s="237" t="n"/>
      <c r="B59" s="237" t="n"/>
      <c r="C59" s="245" t="inlineStr">
        <is>
          <t>ИТОГО ПОКАЗАТЕЛЬ НА ЕД. ИЗМ.</t>
        </is>
      </c>
      <c r="D59" s="237" t="inlineStr">
        <is>
          <t>ед.</t>
        </is>
      </c>
      <c r="E59" s="328" t="n">
        <v>1</v>
      </c>
      <c r="F59" s="247" t="n"/>
      <c r="G59" s="26">
        <f>G58/E59</f>
        <v/>
      </c>
      <c r="H59" s="248" t="n"/>
      <c r="I59" s="26" t="n"/>
      <c r="J59" s="26">
        <f>J58/E59</f>
        <v/>
      </c>
    </row>
    <row r="61" ht="14.25" customFormat="1" customHeight="1" s="12">
      <c r="A61" s="4" t="inlineStr">
        <is>
          <t>Составил ______________________    Д.Ю. Нефедова</t>
        </is>
      </c>
    </row>
    <row r="62" ht="14.25" customFormat="1" customHeight="1" s="12">
      <c r="A62" s="114" t="inlineStr">
        <is>
          <t xml:space="preserve">                         (подпись, инициалы, фамилия)</t>
        </is>
      </c>
      <c r="G62" s="184" t="n"/>
    </row>
    <row r="63" ht="14.25" customFormat="1" customHeight="1" s="12">
      <c r="A63" s="4" t="n"/>
    </row>
    <row r="64" ht="14.25" customFormat="1" customHeight="1" s="12">
      <c r="A64" s="4" t="inlineStr">
        <is>
          <t>Проверил ______________________        А.В. Костянецкая</t>
        </is>
      </c>
    </row>
    <row r="65" ht="14.25" customFormat="1" customHeight="1" s="12">
      <c r="A65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однофазного ввода от опоры ВЛ с неизолированными проводами до шкафа учета, устанавливаемого на стене здания, сооружения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37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86">
      <c r="A9" s="117" t="n"/>
      <c r="B9" s="245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37" t="n"/>
      <c r="B10" s="226" t="n"/>
      <c r="C10" s="245" t="inlineStr">
        <is>
          <t>ИТОГО ИНЖЕНЕРНОЕ ОБОРУДОВАНИЕ</t>
        </is>
      </c>
      <c r="D10" s="226" t="n"/>
      <c r="E10" s="119" t="n"/>
      <c r="F10" s="247" t="n"/>
      <c r="G10" s="247" t="n">
        <v>0</v>
      </c>
    </row>
    <row r="11">
      <c r="A11" s="237" t="n"/>
      <c r="B11" s="245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37" t="n"/>
      <c r="B12" s="245" t="n"/>
      <c r="C12" s="245" t="inlineStr">
        <is>
          <t>ИТОГО ТЕХНОЛОГИЧЕСКОЕ ОБОРУДОВАНИЕ</t>
        </is>
      </c>
      <c r="D12" s="245" t="n"/>
      <c r="E12" s="257" t="n"/>
      <c r="F12" s="247" t="n"/>
      <c r="G12" s="26" t="n">
        <v>0</v>
      </c>
    </row>
    <row r="13" ht="19.5" customHeight="1" s="186">
      <c r="A13" s="237" t="n"/>
      <c r="B13" s="245" t="n"/>
      <c r="C13" s="245" t="inlineStr">
        <is>
          <t>Всего по разделу «Оборудование»</t>
        </is>
      </c>
      <c r="D13" s="245" t="n"/>
      <c r="E13" s="257" t="n"/>
      <c r="F13" s="247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86">
      <c r="A11" s="237" t="inlineStr">
        <is>
          <t>А1-70</t>
        </is>
      </c>
      <c r="B11" s="237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 s="186">
      <c r="B10" s="224" t="n">
        <v>1</v>
      </c>
      <c r="C10" s="224" t="n">
        <v>2</v>
      </c>
      <c r="D10" s="224" t="n">
        <v>3</v>
      </c>
    </row>
    <row r="11" ht="45" customHeight="1" s="186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 s="186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13.47</v>
      </c>
    </row>
    <row r="13" ht="29.25" customHeight="1" s="186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8.039999999999999</v>
      </c>
    </row>
    <row r="14" ht="30.75" customHeight="1" s="186">
      <c r="B14" s="224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4" t="n">
        <v>6.26</v>
      </c>
    </row>
    <row r="15" ht="89.45" customHeight="1" s="186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08" t="n">
        <v>0.002</v>
      </c>
    </row>
    <row r="19" ht="24" customHeight="1" s="186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4" t="n"/>
      <c r="D10" s="224" t="n"/>
      <c r="E10" s="329" t="n">
        <v>3.6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30" t="n">
        <v>1.278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2025-01-24T11:52:11Z</dcterms:modified>
  <cp:lastModifiedBy>Николай Трофименко</cp:lastModifiedBy>
  <cp:lastPrinted>2023-12-01T11:29:38Z</cp:lastPrinted>
</cp:coreProperties>
</file>