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однофазного ввода к потребителю в МКД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 s="186">
      <c r="B12" s="224" t="n">
        <v>1</v>
      </c>
      <c r="C12" s="204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204" t="inlineStr">
        <is>
          <t>Наименование субъекта Российской Федерации</t>
        </is>
      </c>
      <c r="D13" s="201" t="inlineStr">
        <is>
          <t>Республика Калмыкия</t>
        </is>
      </c>
    </row>
    <row r="14">
      <c r="B14" s="224" t="n">
        <v>3</v>
      </c>
      <c r="C14" s="204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204" t="inlineStr">
        <is>
          <t>Мощность объекта</t>
        </is>
      </c>
      <c r="D15" s="224" t="n">
        <v>1</v>
      </c>
    </row>
    <row r="16" ht="63" customHeight="1" s="186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ВВГнг(A)-LS 3х6ок-1000</t>
        </is>
      </c>
    </row>
    <row r="17" ht="79.5" customHeight="1" s="186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4" t="inlineStr">
        <is>
          <t>строительно-монтажные работы</t>
        </is>
      </c>
      <c r="D18" s="144" t="n">
        <v>1.2665</v>
      </c>
    </row>
    <row r="19" ht="15.75" customHeight="1" s="186">
      <c r="B19" s="146" t="inlineStr">
        <is>
          <t>6.2</t>
        </is>
      </c>
      <c r="C19" s="204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4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4" t="n">
        <v>10</v>
      </c>
      <c r="C25" s="204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9" customHeight="1" s="186">
      <c r="B12" s="224" t="n">
        <v>1</v>
      </c>
      <c r="C12" s="224" t="inlineStr">
        <is>
          <t>Кабель силовой с медными жилами ВВГнг(A)-LS 3х6ок-1000</t>
        </is>
      </c>
      <c r="D12" s="203" t="inlineStr">
        <is>
          <t>02-01-01</t>
        </is>
      </c>
      <c r="E12" s="204" t="inlineStr">
        <is>
          <t>Установка ПКУ 10 кВ</t>
        </is>
      </c>
      <c r="F12" s="204" t="n"/>
      <c r="G12" s="205" t="n">
        <v>1.2665</v>
      </c>
      <c r="H12" s="205" t="n"/>
      <c r="I12" s="205" t="n"/>
      <c r="J12" s="205" t="n">
        <v>1.2665</v>
      </c>
    </row>
    <row r="13" ht="15.75" customHeight="1" s="186">
      <c r="B13" s="222" t="inlineStr">
        <is>
          <t>Всего по объекту:</t>
        </is>
      </c>
      <c r="C13" s="316" t="n"/>
      <c r="D13" s="316" t="n"/>
      <c r="E13" s="317" t="n"/>
      <c r="F13" s="206" t="n"/>
      <c r="G13" s="207" t="n">
        <v>1.2665</v>
      </c>
      <c r="H13" s="207" t="n"/>
      <c r="I13" s="207" t="n"/>
      <c r="J13" s="207" t="n">
        <v>1.2665</v>
      </c>
    </row>
    <row r="14">
      <c r="B14" s="223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08" t="n">
        <v>1.2665</v>
      </c>
      <c r="H14" s="208" t="n"/>
      <c r="I14" s="208" t="n"/>
      <c r="J14" s="208" t="n">
        <v>1.2665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9"/>
  <sheetViews>
    <sheetView view="pageBreakPreview" topLeftCell="A20" workbookViewId="0">
      <selection activeCell="D32" sqref="D32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26" t="inlineStr">
        <is>
          <t>Наименование разрабатываемого показателя УНЦ - Организация однофазного ввода к потребителю в МКД</t>
        </is>
      </c>
    </row>
    <row r="7" ht="33.75" customHeight="1" s="186">
      <c r="A7" s="226" t="n"/>
      <c r="B7" s="226" t="n"/>
      <c r="C7" s="226" t="n"/>
      <c r="D7" s="226" t="n"/>
      <c r="E7" s="226" t="n"/>
      <c r="F7" s="226" t="n"/>
      <c r="G7" s="226" t="n"/>
      <c r="H7" s="226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51" customHeight="1" s="18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3" t="n"/>
    </row>
    <row r="10" ht="47.25" customHeight="1" s="186">
      <c r="A10" s="315" t="n"/>
      <c r="B10" s="315" t="n"/>
      <c r="C10" s="315" t="n"/>
      <c r="D10" s="315" t="n"/>
      <c r="E10" s="315" t="n"/>
      <c r="F10" s="315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9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1.88</v>
      </c>
      <c r="G12" s="10" t="n"/>
      <c r="H12" s="318">
        <f>SUM(H13:H13)</f>
        <v/>
      </c>
      <c r="I12" s="188" t="n"/>
      <c r="J12" s="188" t="n"/>
    </row>
    <row r="13">
      <c r="A13" s="258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8" t="inlineStr">
        <is>
          <t>чел.-ч</t>
        </is>
      </c>
      <c r="F13" s="319" t="n">
        <v>1.88</v>
      </c>
      <c r="G13" s="124" t="n">
        <v>9.4</v>
      </c>
      <c r="H13" s="124">
        <f>ROUND(F13*G13,2)</f>
        <v/>
      </c>
      <c r="M13" s="320" t="n"/>
    </row>
    <row r="14">
      <c r="A14" s="228" t="inlineStr">
        <is>
          <t>Затраты труда машинистов</t>
        </is>
      </c>
      <c r="B14" s="312" t="n"/>
      <c r="C14" s="312" t="n"/>
      <c r="D14" s="312" t="n"/>
      <c r="E14" s="313" t="n"/>
      <c r="F14" s="229" t="n"/>
      <c r="G14" s="125" t="n"/>
      <c r="H14" s="318">
        <f>H15</f>
        <v/>
      </c>
    </row>
    <row r="15">
      <c r="A15" s="258" t="n">
        <v>2</v>
      </c>
      <c r="B15" s="230" t="n"/>
      <c r="C15" s="128" t="n">
        <v>2</v>
      </c>
      <c r="D15" s="129" t="inlineStr">
        <is>
          <t>Затраты труда машинистов</t>
        </is>
      </c>
      <c r="E15" s="258" t="inlineStr">
        <is>
          <t>чел.-ч</t>
        </is>
      </c>
      <c r="F15" s="319" t="n">
        <v>0.05</v>
      </c>
      <c r="G15" s="124" t="n"/>
      <c r="H15" s="321" t="n">
        <v>0.5</v>
      </c>
    </row>
    <row r="16" customFormat="1" s="156">
      <c r="A16" s="229" t="inlineStr">
        <is>
          <t>Машины и механизмы</t>
        </is>
      </c>
      <c r="B16" s="312" t="n"/>
      <c r="C16" s="312" t="n"/>
      <c r="D16" s="312" t="n"/>
      <c r="E16" s="313" t="n"/>
      <c r="F16" s="229" t="n"/>
      <c r="G16" s="125" t="n"/>
      <c r="H16" s="318">
        <f>SUM(H17:H21)</f>
        <v/>
      </c>
      <c r="J16" s="188" t="n"/>
    </row>
    <row r="17" ht="19.5" customHeight="1" s="186">
      <c r="A17" s="258" t="n">
        <v>3</v>
      </c>
      <c r="B17" s="230" t="n"/>
      <c r="C17" s="128" t="inlineStr">
        <is>
          <t>91.05.05-015</t>
        </is>
      </c>
      <c r="D17" s="129" t="inlineStr">
        <is>
          <t>Краны на автомобильном ходу, грузоподъемность 16 т</t>
        </is>
      </c>
      <c r="E17" s="258" t="inlineStr">
        <is>
          <t>маш.час</t>
        </is>
      </c>
      <c r="F17" s="258" t="n">
        <v>0.02</v>
      </c>
      <c r="G17" s="160" t="n">
        <v>115.4</v>
      </c>
      <c r="H17" s="124">
        <f>ROUND(F17*G17,2)</f>
        <v/>
      </c>
      <c r="I17" s="135" t="n"/>
      <c r="J17" s="135" t="n"/>
      <c r="L17" s="135" t="n"/>
    </row>
    <row r="18" ht="21" customHeight="1" s="186">
      <c r="A18" s="258" t="n">
        <v>4</v>
      </c>
      <c r="B18" s="230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0.02</v>
      </c>
      <c r="G18" s="160" t="n">
        <v>65.70999999999999</v>
      </c>
      <c r="H18" s="124">
        <f>ROUND(F18*G18,2)</f>
        <v/>
      </c>
      <c r="I18" s="135" t="n"/>
      <c r="J18" s="135" t="n"/>
      <c r="L18" s="135" t="n"/>
    </row>
    <row r="19" ht="31.5" customHeight="1" s="186">
      <c r="A19" s="258" t="n">
        <v>5</v>
      </c>
      <c r="B19" s="230" t="n"/>
      <c r="C19" s="128" t="inlineStr">
        <is>
          <t>91.17.04-233</t>
        </is>
      </c>
      <c r="D19" s="129" t="inlineStr">
        <is>
          <t>Установки для сварки ручной дуговой (постоянного тока)</t>
        </is>
      </c>
      <c r="E19" s="258" t="inlineStr">
        <is>
          <t>маш.час</t>
        </is>
      </c>
      <c r="F19" s="258" t="n">
        <v>0.11</v>
      </c>
      <c r="G19" s="160" t="n">
        <v>8.1</v>
      </c>
      <c r="H19" s="124">
        <f>ROUND(F19*G19,2)</f>
        <v/>
      </c>
      <c r="I19" s="135" t="n"/>
      <c r="J19" s="135" t="n"/>
      <c r="K19" s="135" t="n"/>
      <c r="L19" s="135" t="n"/>
    </row>
    <row r="20" ht="30.75" customHeight="1" s="186">
      <c r="A20" s="258" t="n">
        <v>6</v>
      </c>
      <c r="B20" s="230" t="n"/>
      <c r="C20" s="128" t="inlineStr">
        <is>
          <t>91.06.03-061</t>
        </is>
      </c>
      <c r="D20" s="129" t="inlineStr">
        <is>
          <t>Лебедки электрические тяговым усилием до 12,26 кН (1,25 т)</t>
        </is>
      </c>
      <c r="E20" s="258" t="inlineStr">
        <is>
          <t>маш.час</t>
        </is>
      </c>
      <c r="F20" s="258" t="n">
        <v>0.12</v>
      </c>
      <c r="G20" s="160" t="n">
        <v>3.28</v>
      </c>
      <c r="H20" s="124">
        <f>ROUND(F20*G20,2)</f>
        <v/>
      </c>
      <c r="I20" s="135" t="n"/>
      <c r="J20" s="135" t="n"/>
      <c r="K20" s="135" t="n"/>
      <c r="L20" s="135" t="n"/>
    </row>
    <row r="21">
      <c r="A21" s="258" t="n">
        <v>7</v>
      </c>
      <c r="B21" s="230" t="n"/>
      <c r="C21" s="128" t="inlineStr">
        <is>
          <t>91.06.01-003</t>
        </is>
      </c>
      <c r="D21" s="129" t="inlineStr">
        <is>
          <t>Домкраты гидравлические, грузоподъемность 63-100 т</t>
        </is>
      </c>
      <c r="E21" s="258" t="inlineStr">
        <is>
          <t>маш.час</t>
        </is>
      </c>
      <c r="F21" s="258" t="n">
        <v>0.12</v>
      </c>
      <c r="G21" s="160" t="n">
        <v>0.9</v>
      </c>
      <c r="H21" s="124">
        <f>ROUND(F21*G21,2)</f>
        <v/>
      </c>
      <c r="I21" s="135" t="n"/>
      <c r="J21" s="135" t="n"/>
      <c r="K21" s="135" t="n"/>
      <c r="L21" s="135" t="n"/>
    </row>
    <row r="22" ht="15" customHeight="1" s="186">
      <c r="A22" s="229" t="inlineStr">
        <is>
          <t>Оборудование</t>
        </is>
      </c>
      <c r="B22" s="312" t="n"/>
      <c r="C22" s="312" t="n"/>
      <c r="D22" s="312" t="n"/>
      <c r="E22" s="313" t="n"/>
      <c r="F22" s="10" t="n"/>
      <c r="G22" s="10" t="n"/>
      <c r="H22" s="318" t="n"/>
    </row>
    <row r="23">
      <c r="A23" s="229" t="inlineStr">
        <is>
          <t>Материалы</t>
        </is>
      </c>
      <c r="B23" s="312" t="n"/>
      <c r="C23" s="312" t="n"/>
      <c r="D23" s="312" t="n"/>
      <c r="E23" s="313" t="n"/>
      <c r="F23" s="229" t="n"/>
      <c r="G23" s="125" t="n"/>
      <c r="H23" s="318">
        <f>SUM(H24:H32)</f>
        <v/>
      </c>
    </row>
    <row r="24" ht="25.5" customHeight="1" s="186">
      <c r="A24" s="161" t="n">
        <v>8</v>
      </c>
      <c r="B24" s="230" t="n"/>
      <c r="C24" s="128" t="inlineStr">
        <is>
          <t>21.1.06.10-0379</t>
        </is>
      </c>
      <c r="D24" s="129" t="inlineStr">
        <is>
          <t>Кабель силовой с медными жилами ВВГнг(A)-LS 3х6ок-1000</t>
        </is>
      </c>
      <c r="E24" s="258" t="inlineStr">
        <is>
          <t>1000 м</t>
        </is>
      </c>
      <c r="F24" s="258" t="n">
        <v>0.005</v>
      </c>
      <c r="G24" s="124" t="n">
        <v>26228.95</v>
      </c>
      <c r="H24" s="124">
        <f>ROUND(F24*G24,2)</f>
        <v/>
      </c>
      <c r="I24" s="136" t="n"/>
      <c r="J24" s="135" t="n"/>
      <c r="K24" s="135" t="n"/>
    </row>
    <row r="25" ht="25.5" customHeight="1" s="186">
      <c r="A25" s="161" t="n">
        <v>9</v>
      </c>
      <c r="B25" s="230" t="n"/>
      <c r="C25" s="128" t="inlineStr">
        <is>
          <t>24.3.03.05-0013</t>
        </is>
      </c>
      <c r="D25" s="129" t="inlineStr">
        <is>
          <t>Трубы полиэтиленовые гибкие гофрированные легкие с протяжкой, номинальный внутренний диаметр 25 мм</t>
        </is>
      </c>
      <c r="E25" s="258" t="inlineStr">
        <is>
          <t>м</t>
        </is>
      </c>
      <c r="F25" s="258" t="n">
        <v>5</v>
      </c>
      <c r="G25" s="124" t="n">
        <v>4.9</v>
      </c>
      <c r="H25" s="124">
        <f>ROUND(F25*G25,2)</f>
        <v/>
      </c>
      <c r="I25" s="136" t="n"/>
      <c r="J25" s="135" t="n"/>
      <c r="K25" s="135" t="n"/>
    </row>
    <row r="26" ht="25.5" customHeight="1" s="186">
      <c r="A26" s="161" t="n">
        <v>10</v>
      </c>
      <c r="B26" s="230" t="n"/>
      <c r="C26" s="128" t="inlineStr">
        <is>
          <t>23.8.03.02-0003</t>
        </is>
      </c>
      <c r="D26" s="129" t="inlineStr">
        <is>
          <t>Клипса для крепежа гофротрубы, номинальный диаметр 32 мм</t>
        </is>
      </c>
      <c r="E26" s="258" t="inlineStr">
        <is>
          <t>10 шт</t>
        </is>
      </c>
      <c r="F26" s="258" t="n">
        <v>1</v>
      </c>
      <c r="G26" s="124" t="n">
        <v>4.3</v>
      </c>
      <c r="H26" s="124">
        <f>ROUND(F26*G26,2)</f>
        <v/>
      </c>
      <c r="I26" s="136" t="n"/>
      <c r="J26" s="135" t="n"/>
    </row>
    <row r="27" ht="25.5" customHeight="1" s="186">
      <c r="A27" s="161" t="n">
        <v>11</v>
      </c>
      <c r="B27" s="230" t="n"/>
      <c r="C27" s="128" t="inlineStr">
        <is>
          <t>10.3.02.03-0011</t>
        </is>
      </c>
      <c r="D27" s="129" t="inlineStr">
        <is>
          <t>Припои оловянно-свинцовые бессурьмянистые, марка ПОС30</t>
        </is>
      </c>
      <c r="E27" s="258" t="inlineStr">
        <is>
          <t>т</t>
        </is>
      </c>
      <c r="F27" s="258" t="n">
        <v>2.5e-05</v>
      </c>
      <c r="G27" s="124" t="n">
        <v>68050</v>
      </c>
      <c r="H27" s="124">
        <f>ROUND(F27*G27,2)</f>
        <v/>
      </c>
      <c r="I27" s="136" t="n"/>
      <c r="J27" s="135" t="n"/>
      <c r="K27" s="135" t="n"/>
    </row>
    <row r="28">
      <c r="A28" s="161" t="n">
        <v>12</v>
      </c>
      <c r="B28" s="230" t="n"/>
      <c r="C28" s="128" t="inlineStr">
        <is>
          <t>14.1.02.01-0002</t>
        </is>
      </c>
      <c r="D28" s="129" t="inlineStr">
        <is>
          <t>Клей БМК-5к</t>
        </is>
      </c>
      <c r="E28" s="258" t="inlineStr">
        <is>
          <t>кг</t>
        </is>
      </c>
      <c r="F28" s="258" t="n">
        <v>0.02</v>
      </c>
      <c r="G28" s="124" t="n">
        <v>25.8</v>
      </c>
      <c r="H28" s="124">
        <f>ROUND(F28*G28,2)</f>
        <v/>
      </c>
      <c r="I28" s="136" t="n"/>
      <c r="J28" s="135" t="n"/>
    </row>
    <row r="29">
      <c r="A29" s="161" t="n">
        <v>13</v>
      </c>
      <c r="B29" s="230" t="n"/>
      <c r="C29" s="128" t="inlineStr">
        <is>
          <t>01.7.11.07-0034</t>
        </is>
      </c>
      <c r="D29" s="129" t="inlineStr">
        <is>
          <t>Электроды сварочные Э42А, диаметр 4 мм</t>
        </is>
      </c>
      <c r="E29" s="258" t="inlineStr">
        <is>
          <t>кг</t>
        </is>
      </c>
      <c r="F29" s="258" t="n">
        <v>0.048</v>
      </c>
      <c r="G29" s="124" t="n">
        <v>10.57</v>
      </c>
      <c r="H29" s="124">
        <f>ROUND(F29*G29,2)</f>
        <v/>
      </c>
      <c r="I29" s="136" t="n"/>
      <c r="J29" s="135" t="n"/>
    </row>
    <row r="30" ht="25.5" customHeight="1" s="186">
      <c r="A30" s="161" t="n">
        <v>14</v>
      </c>
      <c r="B30" s="230" t="n"/>
      <c r="C30" s="128" t="inlineStr">
        <is>
          <t>999-9950</t>
        </is>
      </c>
      <c r="D30" s="129" t="inlineStr">
        <is>
          <t>Вспомогательные ненормируемые ресурсы (2% от Оплаты труда рабочих)</t>
        </is>
      </c>
      <c r="E30" s="258" t="inlineStr">
        <is>
          <t>руб</t>
        </is>
      </c>
      <c r="F30" s="258" t="n">
        <v>0.352</v>
      </c>
      <c r="G30" s="124" t="n">
        <v>1</v>
      </c>
      <c r="H30" s="124">
        <f>ROUND(F30*G30,2)</f>
        <v/>
      </c>
      <c r="I30" s="136" t="n"/>
      <c r="J30" s="135" t="n"/>
    </row>
    <row r="31">
      <c r="A31" s="161" t="n">
        <v>15</v>
      </c>
      <c r="B31" s="230" t="n"/>
      <c r="C31" s="128" t="inlineStr">
        <is>
          <t>01.7.06.07-0002</t>
        </is>
      </c>
      <c r="D31" s="129" t="inlineStr">
        <is>
          <t>Лента монтажная, тип ЛМ-5</t>
        </is>
      </c>
      <c r="E31" s="258" t="inlineStr">
        <is>
          <t>10 м</t>
        </is>
      </c>
      <c r="F31" s="258" t="n">
        <v>0.0048</v>
      </c>
      <c r="G31" s="124" t="n">
        <v>6.9</v>
      </c>
      <c r="H31" s="124">
        <f>ROUND(F31*G31,2)</f>
        <v/>
      </c>
      <c r="I31" s="136" t="n"/>
      <c r="J31" s="135" t="n"/>
    </row>
    <row r="32">
      <c r="A32" s="161" t="n">
        <v>16</v>
      </c>
      <c r="B32" s="230" t="n"/>
      <c r="C32" s="128" t="inlineStr">
        <is>
          <t>14.4.03.03-0002</t>
        </is>
      </c>
      <c r="D32" s="129" t="inlineStr">
        <is>
          <t>Лак битумный БТ-123</t>
        </is>
      </c>
      <c r="E32" s="258" t="inlineStr">
        <is>
          <t>т</t>
        </is>
      </c>
      <c r="F32" s="258" t="n">
        <v>3e-06</v>
      </c>
      <c r="G32" s="124" t="n">
        <v>7826.9</v>
      </c>
      <c r="H32" s="124">
        <f>ROUND(F32*G32,2)</f>
        <v/>
      </c>
      <c r="I32" s="136" t="n"/>
      <c r="J32" s="135" t="n"/>
    </row>
    <row r="35">
      <c r="B35" s="188" t="inlineStr">
        <is>
          <t>Составил ______________________     Д.Ю. Нефедова</t>
        </is>
      </c>
    </row>
    <row r="36">
      <c r="B36" s="115" t="inlineStr">
        <is>
          <t xml:space="preserve">                         (подпись, инициалы, фамилия)</t>
        </is>
      </c>
    </row>
    <row r="38">
      <c r="B38" s="188" t="inlineStr">
        <is>
          <t>Проверил ______________________        А.В. Костянецкая</t>
        </is>
      </c>
    </row>
    <row r="39">
      <c r="B39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3:H3"/>
    <mergeCell ref="F9:F10"/>
    <mergeCell ref="A16:E16"/>
    <mergeCell ref="A9:A10"/>
    <mergeCell ref="A2:H2"/>
    <mergeCell ref="A23:E23"/>
    <mergeCell ref="C4:H4"/>
    <mergeCell ref="A14:E1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однофазного ввода к потребителю в МКД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ОБ'!J22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ОБ'!J25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ОБ'!J37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ОБ'!J45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ОБ'!D49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ОБ'!D48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ОБ'!J31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ОБ'!J32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ОБ'!E52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49" workbookViewId="0">
      <selection activeCell="C67" sqref="C6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2" t="inlineStr">
        <is>
          <t>Организация однофазного ввода к потребителю в МКД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313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40" t="inlineStr">
        <is>
          <t>на ед. изм.</t>
        </is>
      </c>
      <c r="G10" s="240" t="inlineStr">
        <is>
          <t>общая</t>
        </is>
      </c>
      <c r="H10" s="315" t="n"/>
      <c r="I10" s="240" t="inlineStr">
        <is>
          <t>на ед. изм.</t>
        </is>
      </c>
      <c r="J10" s="240" t="inlineStr">
        <is>
          <t>общая</t>
        </is>
      </c>
      <c r="M10" s="12" t="n"/>
      <c r="N10" s="12" t="n"/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35" t="n">
        <v>9</v>
      </c>
      <c r="J11" s="235" t="n">
        <v>10</v>
      </c>
      <c r="M11" s="12" t="n"/>
      <c r="N11" s="12" t="n"/>
    </row>
    <row r="12">
      <c r="A12" s="240" t="n"/>
      <c r="B12" s="228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40" t="n">
        <v>1</v>
      </c>
      <c r="B13" s="137" t="inlineStr">
        <is>
          <t>1-3-8</t>
        </is>
      </c>
      <c r="C13" s="239" t="inlineStr">
        <is>
          <t>Затраты труда рабочих-строителей среднего разряда (3,8)</t>
        </is>
      </c>
      <c r="D13" s="240" t="inlineStr">
        <is>
          <t>чел.-ч.</t>
        </is>
      </c>
      <c r="E13" s="323">
        <f>G13/F13</f>
        <v/>
      </c>
      <c r="F13" s="26" t="n">
        <v>9.4</v>
      </c>
      <c r="G13" s="26">
        <f>'Прил. 3'!H12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40" t="n"/>
      <c r="B14" s="240" t="n"/>
      <c r="C14" s="228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3">
        <f>SUM(H13:H13)</f>
        <v/>
      </c>
      <c r="I14" s="132" t="n"/>
      <c r="J14" s="26">
        <f>SUM(J13:J13)</f>
        <v/>
      </c>
    </row>
    <row r="15" ht="14.25" customFormat="1" customHeight="1" s="12">
      <c r="A15" s="240" t="n"/>
      <c r="B15" s="239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40" t="n">
        <v>2</v>
      </c>
      <c r="B16" s="240" t="n">
        <v>2</v>
      </c>
      <c r="C16" s="239" t="inlineStr">
        <is>
          <t>Затраты труда машинистов</t>
        </is>
      </c>
      <c r="D16" s="240" t="inlineStr">
        <is>
          <t>чел.-ч.</t>
        </is>
      </c>
      <c r="E16" s="323">
        <f>'Прил. 3'!F15</f>
        <v/>
      </c>
      <c r="F16" s="26">
        <f>G16/E16</f>
        <v/>
      </c>
      <c r="G16" s="26">
        <f>'Прил. 3'!H14</f>
        <v/>
      </c>
      <c r="H16" s="243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40" t="n"/>
      <c r="B17" s="228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40" t="n"/>
      <c r="B18" s="239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40" t="n">
        <v>3</v>
      </c>
      <c r="B19" s="137" t="inlineStr">
        <is>
          <t>91.05.05-015</t>
        </is>
      </c>
      <c r="C19" s="239" t="inlineStr">
        <is>
          <t>Краны на автомобильном ходу, грузоподъемность 16 т</t>
        </is>
      </c>
      <c r="D19" s="240" t="inlineStr">
        <is>
          <t>маш.час</t>
        </is>
      </c>
      <c r="E19" s="323" t="n">
        <v>0.02</v>
      </c>
      <c r="F19" s="242" t="n">
        <v>115.4</v>
      </c>
      <c r="G19" s="26">
        <f>ROUND(E19*F19,2)</f>
        <v/>
      </c>
      <c r="H19" s="170">
        <f>G19/$G$26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40" t="n">
        <v>4</v>
      </c>
      <c r="B20" s="137" t="inlineStr">
        <is>
          <t>91.14.02-001</t>
        </is>
      </c>
      <c r="C20" s="239" t="inlineStr">
        <is>
          <t>Автомобили бортовые, грузоподъемность до 5 т</t>
        </is>
      </c>
      <c r="D20" s="240" t="inlineStr">
        <is>
          <t>маш.час</t>
        </is>
      </c>
      <c r="E20" s="323" t="n">
        <v>0.02</v>
      </c>
      <c r="F20" s="242" t="n">
        <v>65.70999999999999</v>
      </c>
      <c r="G20" s="26">
        <f>ROUND(E20*F20,2)</f>
        <v/>
      </c>
      <c r="H20" s="170">
        <f>G20/$G$26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40" t="n">
        <v>5</v>
      </c>
      <c r="B21" s="137" t="inlineStr">
        <is>
          <t>91.17.04-233</t>
        </is>
      </c>
      <c r="C21" s="239" t="inlineStr">
        <is>
          <t>Установки для сварки ручной дуговой (постоянного тока)</t>
        </is>
      </c>
      <c r="D21" s="240" t="inlineStr">
        <is>
          <t>маш.час</t>
        </is>
      </c>
      <c r="E21" s="323" t="n">
        <v>0.11</v>
      </c>
      <c r="F21" s="242" t="n">
        <v>8.1</v>
      </c>
      <c r="G21" s="26">
        <f>ROUND(E21*F21,2)</f>
        <v/>
      </c>
      <c r="H21" s="170">
        <f>G21/$G$26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40" t="n"/>
      <c r="B22" s="240" t="n"/>
      <c r="C22" s="239" t="inlineStr">
        <is>
          <t>Итого основные машины и механизмы</t>
        </is>
      </c>
      <c r="D22" s="240" t="n"/>
      <c r="E22" s="323" t="n"/>
      <c r="F22" s="26" t="n"/>
      <c r="G22" s="26">
        <f>SUM(G19:G21)</f>
        <v/>
      </c>
      <c r="H22" s="243">
        <f>G22/G26</f>
        <v/>
      </c>
      <c r="I22" s="134" t="n"/>
      <c r="J22" s="26">
        <f>SUM(J19:J21)</f>
        <v/>
      </c>
    </row>
    <row r="23" hidden="1" outlineLevel="1" ht="25.5" customFormat="1" customHeight="1" s="12">
      <c r="A23" s="240" t="n">
        <v>6</v>
      </c>
      <c r="B23" s="137" t="inlineStr">
        <is>
          <t>91.06.03-061</t>
        </is>
      </c>
      <c r="C23" s="239" t="inlineStr">
        <is>
          <t>Лебедки электрические тяговым усилием до 12,26 кН (1,25 т)</t>
        </is>
      </c>
      <c r="D23" s="240" t="inlineStr">
        <is>
          <t>маш.час</t>
        </is>
      </c>
      <c r="E23" s="323" t="n">
        <v>0.12</v>
      </c>
      <c r="F23" s="242" t="n">
        <v>3.28</v>
      </c>
      <c r="G23" s="26">
        <f>ROUND(E23*F23,2)</f>
        <v/>
      </c>
      <c r="H23" s="170">
        <f>G23/$G$26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12">
      <c r="A24" s="240" t="n">
        <v>7</v>
      </c>
      <c r="B24" s="137" t="inlineStr">
        <is>
          <t>91.06.01-003</t>
        </is>
      </c>
      <c r="C24" s="239" t="inlineStr">
        <is>
          <t>Домкраты гидравлические, грузоподъемность 63-100 т</t>
        </is>
      </c>
      <c r="D24" s="240" t="inlineStr">
        <is>
          <t>маш.час</t>
        </is>
      </c>
      <c r="E24" s="323" t="n">
        <v>0.12</v>
      </c>
      <c r="F24" s="242" t="n">
        <v>0.9</v>
      </c>
      <c r="G24" s="26">
        <f>ROUND(E24*F24,2)</f>
        <v/>
      </c>
      <c r="H24" s="170">
        <f>G24/$G$26</f>
        <v/>
      </c>
      <c r="I24" s="26">
        <f>ROUND(F24*'Прил. 10'!$D$12,2)</f>
        <v/>
      </c>
      <c r="J24" s="26">
        <f>ROUND(I24*E24,2)</f>
        <v/>
      </c>
    </row>
    <row r="25" collapsed="1" ht="14.25" customFormat="1" customHeight="1" s="12">
      <c r="A25" s="240" t="n"/>
      <c r="B25" s="240" t="n"/>
      <c r="C25" s="239" t="inlineStr">
        <is>
          <t>Итого прочие машины и механизмы</t>
        </is>
      </c>
      <c r="D25" s="240" t="n"/>
      <c r="E25" s="241" t="n"/>
      <c r="F25" s="26" t="n"/>
      <c r="G25" s="26">
        <f>SUM(G23:G24)</f>
        <v/>
      </c>
      <c r="H25" s="170">
        <f>G25/G26</f>
        <v/>
      </c>
      <c r="I25" s="26" t="n"/>
      <c r="J25" s="26">
        <f>SUM(J23:J24)</f>
        <v/>
      </c>
    </row>
    <row r="26" ht="25.5" customFormat="1" customHeight="1" s="12">
      <c r="A26" s="240" t="n"/>
      <c r="B26" s="240" t="n"/>
      <c r="C26" s="228" t="inlineStr">
        <is>
          <t>Итого по разделу «Машины и механизмы»</t>
        </is>
      </c>
      <c r="D26" s="240" t="n"/>
      <c r="E26" s="241" t="n"/>
      <c r="F26" s="26" t="n"/>
      <c r="G26" s="26">
        <f>G22+G25</f>
        <v/>
      </c>
      <c r="H26" s="243">
        <f>H22+H25</f>
        <v/>
      </c>
      <c r="I26" s="131" t="n"/>
      <c r="J26" s="26">
        <f>J22+J25</f>
        <v/>
      </c>
    </row>
    <row r="27" ht="14.25" customFormat="1" customHeight="1" s="12">
      <c r="A27" s="240" t="n"/>
      <c r="B27" s="228" t="inlineStr">
        <is>
          <t>Оборудование</t>
        </is>
      </c>
      <c r="C27" s="312" t="n"/>
      <c r="D27" s="312" t="n"/>
      <c r="E27" s="312" t="n"/>
      <c r="F27" s="312" t="n"/>
      <c r="G27" s="312" t="n"/>
      <c r="H27" s="313" t="n"/>
      <c r="I27" s="132" t="n"/>
      <c r="J27" s="132" t="n"/>
    </row>
    <row r="28">
      <c r="A28" s="240" t="n"/>
      <c r="B28" s="239" t="inlineStr">
        <is>
          <t>Основное оборудование</t>
        </is>
      </c>
      <c r="C28" s="312" t="n"/>
      <c r="D28" s="312" t="n"/>
      <c r="E28" s="312" t="n"/>
      <c r="F28" s="312" t="n"/>
      <c r="G28" s="312" t="n"/>
      <c r="H28" s="313" t="n"/>
      <c r="I28" s="132" t="n"/>
      <c r="J28" s="132" t="n"/>
    </row>
    <row r="29">
      <c r="A29" s="240" t="n"/>
      <c r="B29" s="240" t="n"/>
      <c r="C29" s="239" t="inlineStr">
        <is>
          <t>Итого основное оборудование</t>
        </is>
      </c>
      <c r="D29" s="240" t="n"/>
      <c r="E29" s="324" t="n"/>
      <c r="F29" s="242" t="n"/>
      <c r="G29" s="26" t="n">
        <v>0</v>
      </c>
      <c r="H29" s="170" t="n">
        <v>0</v>
      </c>
      <c r="I29" s="134" t="n"/>
      <c r="J29" s="26" t="n">
        <v>0</v>
      </c>
    </row>
    <row r="30">
      <c r="A30" s="240" t="n"/>
      <c r="B30" s="240" t="n"/>
      <c r="C30" s="239" t="inlineStr">
        <is>
          <t>Итого прочее оборудование</t>
        </is>
      </c>
      <c r="D30" s="240" t="n"/>
      <c r="E30" s="323" t="n"/>
      <c r="F30" s="242" t="n"/>
      <c r="G30" s="26" t="n">
        <v>0</v>
      </c>
      <c r="H30" s="170" t="n">
        <v>0</v>
      </c>
      <c r="I30" s="134" t="n"/>
      <c r="J30" s="26" t="n">
        <v>0</v>
      </c>
    </row>
    <row r="31">
      <c r="A31" s="240" t="n"/>
      <c r="B31" s="240" t="n"/>
      <c r="C31" s="228" t="inlineStr">
        <is>
          <t>Итого по разделу «Оборудование»</t>
        </is>
      </c>
      <c r="D31" s="240" t="n"/>
      <c r="E31" s="241" t="n"/>
      <c r="F31" s="242" t="n"/>
      <c r="G31" s="26">
        <f>G29+G30</f>
        <v/>
      </c>
      <c r="H31" s="170">
        <f>H29+H30</f>
        <v/>
      </c>
      <c r="I31" s="134" t="n"/>
      <c r="J31" s="26">
        <f>J30+J29</f>
        <v/>
      </c>
    </row>
    <row r="32" ht="25.5" customHeight="1" s="186">
      <c r="A32" s="240" t="n"/>
      <c r="B32" s="240" t="n"/>
      <c r="C32" s="239" t="inlineStr">
        <is>
          <t>в том числе технологическое оборудование</t>
        </is>
      </c>
      <c r="D32" s="240" t="n"/>
      <c r="E32" s="324" t="n"/>
      <c r="F32" s="242" t="n"/>
      <c r="G32" s="26">
        <f>'Прил.6 Расчет ОБ'!G12</f>
        <v/>
      </c>
      <c r="H32" s="243" t="n"/>
      <c r="I32" s="134" t="n"/>
      <c r="J32" s="26">
        <f>J31</f>
        <v/>
      </c>
    </row>
    <row r="33" ht="14.25" customFormat="1" customHeight="1" s="12">
      <c r="A33" s="240" t="n"/>
      <c r="B33" s="228" t="inlineStr">
        <is>
          <t>Материалы</t>
        </is>
      </c>
      <c r="C33" s="312" t="n"/>
      <c r="D33" s="312" t="n"/>
      <c r="E33" s="312" t="n"/>
      <c r="F33" s="312" t="n"/>
      <c r="G33" s="312" t="n"/>
      <c r="H33" s="313" t="n"/>
      <c r="I33" s="132" t="n"/>
      <c r="J33" s="132" t="n"/>
    </row>
    <row r="34" ht="14.25" customFormat="1" customHeight="1" s="12">
      <c r="A34" s="235" t="n"/>
      <c r="B34" s="234" t="inlineStr">
        <is>
          <t>Основные материалы</t>
        </is>
      </c>
      <c r="C34" s="325" t="n"/>
      <c r="D34" s="325" t="n"/>
      <c r="E34" s="325" t="n"/>
      <c r="F34" s="325" t="n"/>
      <c r="G34" s="325" t="n"/>
      <c r="H34" s="326" t="n"/>
      <c r="I34" s="171" t="n"/>
      <c r="J34" s="171" t="n"/>
    </row>
    <row r="35" ht="25.5" customFormat="1" customHeight="1" s="12">
      <c r="A35" s="240" t="n">
        <v>8</v>
      </c>
      <c r="B35" s="240" t="inlineStr">
        <is>
          <t>21.1.06.10-0379</t>
        </is>
      </c>
      <c r="C35" s="239" t="inlineStr">
        <is>
          <t>Кабель силовой с медными жилами ВВГнг(A)-LS 3х6ок-1000</t>
        </is>
      </c>
      <c r="D35" s="240" t="inlineStr">
        <is>
          <t>1000 м</t>
        </is>
      </c>
      <c r="E35" s="324" t="n">
        <v>0.005</v>
      </c>
      <c r="F35" s="242" t="n">
        <v>26228.95</v>
      </c>
      <c r="G35" s="26">
        <f>ROUND(E35*F35,2)</f>
        <v/>
      </c>
      <c r="H35" s="170">
        <f>G35/$G$46</f>
        <v/>
      </c>
      <c r="I35" s="26">
        <f>ROUND(F35*'Прил. 10'!$D$13,2)</f>
        <v/>
      </c>
      <c r="J35" s="26">
        <f>ROUND(I35*E35,2)</f>
        <v/>
      </c>
    </row>
    <row r="36" ht="38.25" customFormat="1" customHeight="1" s="12">
      <c r="A36" s="240" t="n">
        <v>9</v>
      </c>
      <c r="B36" s="240" t="inlineStr">
        <is>
          <t>24.3.03.05-0013</t>
        </is>
      </c>
      <c r="C36" s="239" t="inlineStr">
        <is>
          <t>Трубы полиэтиленовые гибкие гофрированные легкие с протяжкой, номинальный внутренний диаметр 25 мм</t>
        </is>
      </c>
      <c r="D36" s="240" t="inlineStr">
        <is>
          <t>м</t>
        </is>
      </c>
      <c r="E36" s="324" t="n">
        <v>5</v>
      </c>
      <c r="F36" s="242" t="n">
        <v>4.9</v>
      </c>
      <c r="G36" s="26">
        <f>ROUND(E36*F36,2)</f>
        <v/>
      </c>
      <c r="H36" s="170">
        <f>G36/$G$46</f>
        <v/>
      </c>
      <c r="I36" s="26">
        <f>ROUND(F36*'Прил. 10'!$D$13,2)</f>
        <v/>
      </c>
      <c r="J36" s="26">
        <f>ROUND(I36*E36,2)</f>
        <v/>
      </c>
    </row>
    <row r="37" ht="14.25" customFormat="1" customHeight="1" s="12">
      <c r="A37" s="251" t="n"/>
      <c r="B37" s="173" t="n"/>
      <c r="C37" s="174" t="inlineStr">
        <is>
          <t>Итого основные материалы</t>
        </is>
      </c>
      <c r="D37" s="251" t="n"/>
      <c r="E37" s="327" t="n"/>
      <c r="F37" s="176" t="n"/>
      <c r="G37" s="176">
        <f>SUM(G35:G36)</f>
        <v/>
      </c>
      <c r="H37" s="170">
        <f>G37/$G$46</f>
        <v/>
      </c>
      <c r="I37" s="26" t="n"/>
      <c r="J37" s="176">
        <f>SUM(J35:J36)</f>
        <v/>
      </c>
    </row>
    <row r="38" hidden="1" outlineLevel="1" ht="25.5" customFormat="1" customHeight="1" s="12">
      <c r="A38" s="240" t="n">
        <v>10</v>
      </c>
      <c r="B38" s="240" t="inlineStr">
        <is>
          <t>23.8.03.02-0003</t>
        </is>
      </c>
      <c r="C38" s="239" t="inlineStr">
        <is>
          <t>Клипса для крепежа гофротрубы, номинальный диаметр 32 мм</t>
        </is>
      </c>
      <c r="D38" s="240" t="inlineStr">
        <is>
          <t>10 шт</t>
        </is>
      </c>
      <c r="E38" s="324" t="n">
        <v>1</v>
      </c>
      <c r="F38" s="242" t="n">
        <v>4.3</v>
      </c>
      <c r="G38" s="26">
        <f>ROUND(E38*F38,2)</f>
        <v/>
      </c>
      <c r="H38" s="170">
        <f>G38/$G$46</f>
        <v/>
      </c>
      <c r="I38" s="26">
        <f>ROUND(F38*'Прил. 10'!$D$13,2)</f>
        <v/>
      </c>
      <c r="J38" s="26">
        <f>ROUND(I38*E38,2)</f>
        <v/>
      </c>
    </row>
    <row r="39" hidden="1" outlineLevel="1" ht="25.5" customFormat="1" customHeight="1" s="12">
      <c r="A39" s="240" t="n">
        <v>11</v>
      </c>
      <c r="B39" s="240" t="inlineStr">
        <is>
          <t>10.3.02.03-0011</t>
        </is>
      </c>
      <c r="C39" s="239" t="inlineStr">
        <is>
          <t>Припои оловянно-свинцовые бессурьмянистые, марка ПОС30</t>
        </is>
      </c>
      <c r="D39" s="240" t="inlineStr">
        <is>
          <t>т</t>
        </is>
      </c>
      <c r="E39" s="324" t="n">
        <v>2.5e-05</v>
      </c>
      <c r="F39" s="242" t="n">
        <v>68050</v>
      </c>
      <c r="G39" s="26">
        <f>ROUND(E39*F39,2)</f>
        <v/>
      </c>
      <c r="H39" s="170">
        <f>G39/$G$46</f>
        <v/>
      </c>
      <c r="I39" s="26">
        <f>ROUND(F39*'Прил. 10'!$D$13,2)</f>
        <v/>
      </c>
      <c r="J39" s="26">
        <f>ROUND(I39*E39,2)</f>
        <v/>
      </c>
    </row>
    <row r="40" hidden="1" outlineLevel="1" ht="14.25" customFormat="1" customHeight="1" s="12">
      <c r="A40" s="240" t="n">
        <v>12</v>
      </c>
      <c r="B40" s="240" t="inlineStr">
        <is>
          <t>14.1.02.01-0002</t>
        </is>
      </c>
      <c r="C40" s="239" t="inlineStr">
        <is>
          <t>Клей БМК-5к</t>
        </is>
      </c>
      <c r="D40" s="240" t="inlineStr">
        <is>
          <t>кг</t>
        </is>
      </c>
      <c r="E40" s="324" t="n">
        <v>0.02</v>
      </c>
      <c r="F40" s="242" t="n">
        <v>25.8</v>
      </c>
      <c r="G40" s="26">
        <f>ROUND(E40*F40,2)</f>
        <v/>
      </c>
      <c r="H40" s="170">
        <f>G40/$G$46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40" t="n">
        <v>13</v>
      </c>
      <c r="B41" s="240" t="inlineStr">
        <is>
          <t>01.7.11.07-0034</t>
        </is>
      </c>
      <c r="C41" s="239" t="inlineStr">
        <is>
          <t>Электроды сварочные Э42А, диаметр 4 мм</t>
        </is>
      </c>
      <c r="D41" s="240" t="inlineStr">
        <is>
          <t>кг</t>
        </is>
      </c>
      <c r="E41" s="324" t="n">
        <v>0.048</v>
      </c>
      <c r="F41" s="242" t="n">
        <v>10.57</v>
      </c>
      <c r="G41" s="26">
        <f>ROUND(E41*F41,2)</f>
        <v/>
      </c>
      <c r="H41" s="170">
        <f>G41/$G$46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40" t="n">
        <v>14</v>
      </c>
      <c r="B42" s="240" t="inlineStr">
        <is>
          <t>999-9950</t>
        </is>
      </c>
      <c r="C42" s="239" t="inlineStr">
        <is>
          <t>Вспомогательные ненормируемые ресурсы (2% от Оплаты труда рабочих)</t>
        </is>
      </c>
      <c r="D42" s="240" t="inlineStr">
        <is>
          <t>руб</t>
        </is>
      </c>
      <c r="E42" s="324" t="n">
        <v>0.352</v>
      </c>
      <c r="F42" s="242" t="n">
        <v>1</v>
      </c>
      <c r="G42" s="26">
        <f>ROUND(E42*F42,2)</f>
        <v/>
      </c>
      <c r="H42" s="170">
        <f>G42/$G$46</f>
        <v/>
      </c>
      <c r="I42" s="26">
        <f>ROUND(F42*'Прил. 10'!$D$13,2)</f>
        <v/>
      </c>
      <c r="J42" s="26">
        <f>ROUND(I42*E42,2)</f>
        <v/>
      </c>
    </row>
    <row r="43" hidden="1" outlineLevel="1" ht="14.25" customFormat="1" customHeight="1" s="12">
      <c r="A43" s="240" t="n">
        <v>15</v>
      </c>
      <c r="B43" s="240" t="inlineStr">
        <is>
          <t>01.7.06.07-0002</t>
        </is>
      </c>
      <c r="C43" s="239" t="inlineStr">
        <is>
          <t>Лента монтажная, тип ЛМ-5</t>
        </is>
      </c>
      <c r="D43" s="240" t="inlineStr">
        <is>
          <t>10 м</t>
        </is>
      </c>
      <c r="E43" s="324" t="n">
        <v>0.0048</v>
      </c>
      <c r="F43" s="242" t="n">
        <v>6.9</v>
      </c>
      <c r="G43" s="26">
        <f>ROUND(E43*F43,2)</f>
        <v/>
      </c>
      <c r="H43" s="170">
        <f>G43/$G$46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40" t="n">
        <v>16</v>
      </c>
      <c r="B44" s="240" t="inlineStr">
        <is>
          <t>14.4.03.03-0002</t>
        </is>
      </c>
      <c r="C44" s="239" t="inlineStr">
        <is>
          <t>Лак битумный БТ-123</t>
        </is>
      </c>
      <c r="D44" s="240" t="inlineStr">
        <is>
          <t>т</t>
        </is>
      </c>
      <c r="E44" s="324" t="n">
        <v>3e-06</v>
      </c>
      <c r="F44" s="242" t="n">
        <v>7826.9</v>
      </c>
      <c r="G44" s="26">
        <f>ROUND(E44*F44,2)</f>
        <v/>
      </c>
      <c r="H44" s="170">
        <f>G44/$G$46</f>
        <v/>
      </c>
      <c r="I44" s="26">
        <f>ROUND(F44*'Прил. 10'!$D$13,2)</f>
        <v/>
      </c>
      <c r="J44" s="26">
        <f>ROUND(I44*E44,2)</f>
        <v/>
      </c>
    </row>
    <row r="45" collapsed="1" ht="14.25" customFormat="1" customHeight="1" s="12">
      <c r="A45" s="240" t="n"/>
      <c r="B45" s="240" t="n"/>
      <c r="C45" s="239" t="inlineStr">
        <is>
          <t>Итого прочие материалы</t>
        </is>
      </c>
      <c r="D45" s="240" t="n"/>
      <c r="E45" s="241" t="n"/>
      <c r="F45" s="242" t="n"/>
      <c r="G45" s="26">
        <f>SUM(G38:G44)</f>
        <v/>
      </c>
      <c r="H45" s="170">
        <f>G45/$G$46</f>
        <v/>
      </c>
      <c r="I45" s="26" t="n"/>
      <c r="J45" s="26">
        <f>SUM(J38:J44)</f>
        <v/>
      </c>
    </row>
    <row r="46" ht="14.25" customFormat="1" customHeight="1" s="12">
      <c r="A46" s="240" t="n"/>
      <c r="B46" s="240" t="n"/>
      <c r="C46" s="228" t="inlineStr">
        <is>
          <t>Итого по разделу «Материалы»</t>
        </is>
      </c>
      <c r="D46" s="240" t="n"/>
      <c r="E46" s="241" t="n"/>
      <c r="F46" s="242" t="n"/>
      <c r="G46" s="26">
        <f>G37+G45</f>
        <v/>
      </c>
      <c r="H46" s="243">
        <f>G46/$G$46</f>
        <v/>
      </c>
      <c r="I46" s="26" t="n"/>
      <c r="J46" s="26">
        <f>J37+J45</f>
        <v/>
      </c>
    </row>
    <row r="47" ht="14.25" customFormat="1" customHeight="1" s="12">
      <c r="A47" s="240" t="n"/>
      <c r="B47" s="240" t="n"/>
      <c r="C47" s="239" t="inlineStr">
        <is>
          <t>ИТОГО ПО РМ</t>
        </is>
      </c>
      <c r="D47" s="240" t="n"/>
      <c r="E47" s="241" t="n"/>
      <c r="F47" s="242" t="n"/>
      <c r="G47" s="26">
        <f>G14+G26+G46</f>
        <v/>
      </c>
      <c r="H47" s="243" t="n"/>
      <c r="I47" s="26" t="n"/>
      <c r="J47" s="26">
        <f>J14+J26+J46</f>
        <v/>
      </c>
    </row>
    <row r="48" ht="14.25" customFormat="1" customHeight="1" s="12">
      <c r="A48" s="240" t="n"/>
      <c r="B48" s="240" t="n"/>
      <c r="C48" s="239" t="inlineStr">
        <is>
          <t>Накладные расходы</t>
        </is>
      </c>
      <c r="D48" s="121">
        <f>ROUND(G48/(G$16+$G$14),2)</f>
        <v/>
      </c>
      <c r="E48" s="241" t="n"/>
      <c r="F48" s="242" t="n"/>
      <c r="G48" s="26" t="n">
        <v>17.62</v>
      </c>
      <c r="H48" s="243" t="n"/>
      <c r="I48" s="26" t="n"/>
      <c r="J48" s="26">
        <f>ROUND(D48*(J14+J16),2)</f>
        <v/>
      </c>
    </row>
    <row r="49" ht="14.25" customFormat="1" customHeight="1" s="12">
      <c r="A49" s="240" t="n"/>
      <c r="B49" s="240" t="n"/>
      <c r="C49" s="239" t="inlineStr">
        <is>
          <t>Сметная прибыль</t>
        </is>
      </c>
      <c r="D49" s="121">
        <f>ROUND(G49/(G$14+G$16),2)</f>
        <v/>
      </c>
      <c r="E49" s="241" t="n"/>
      <c r="F49" s="242" t="n"/>
      <c r="G49" s="26" t="n">
        <v>9.27</v>
      </c>
      <c r="H49" s="243" t="n"/>
      <c r="I49" s="26" t="n"/>
      <c r="J49" s="26">
        <f>ROUND(D49*(J14+J16),2)</f>
        <v/>
      </c>
    </row>
    <row r="50" ht="14.25" customFormat="1" customHeight="1" s="12">
      <c r="A50" s="240" t="n"/>
      <c r="B50" s="240" t="n"/>
      <c r="C50" s="239" t="inlineStr">
        <is>
          <t>Итого СМР (с НР и СП)</t>
        </is>
      </c>
      <c r="D50" s="240" t="n"/>
      <c r="E50" s="241" t="n"/>
      <c r="F50" s="242" t="n"/>
      <c r="G50" s="26">
        <f>G14+G26+G46+G48+G49</f>
        <v/>
      </c>
      <c r="H50" s="243" t="n"/>
      <c r="I50" s="26" t="n"/>
      <c r="J50" s="26">
        <f>J14+J26+J46+J48+J49</f>
        <v/>
      </c>
    </row>
    <row r="51" ht="14.25" customFormat="1" customHeight="1" s="12">
      <c r="A51" s="240" t="n"/>
      <c r="B51" s="240" t="n"/>
      <c r="C51" s="239" t="inlineStr">
        <is>
          <t>ВСЕГО СМР + ОБОРУДОВАНИЕ</t>
        </is>
      </c>
      <c r="D51" s="240" t="n"/>
      <c r="E51" s="241" t="n"/>
      <c r="F51" s="242" t="n"/>
      <c r="G51" s="26">
        <f>G50+G31</f>
        <v/>
      </c>
      <c r="H51" s="243" t="n"/>
      <c r="I51" s="26" t="n"/>
      <c r="J51" s="26">
        <f>J50+J31</f>
        <v/>
      </c>
    </row>
    <row r="52" ht="34.5" customFormat="1" customHeight="1" s="12">
      <c r="A52" s="240" t="n"/>
      <c r="B52" s="240" t="n"/>
      <c r="C52" s="239" t="inlineStr">
        <is>
          <t>ИТОГО ПОКАЗАТЕЛЬ НА ЕД. ИЗМ.</t>
        </is>
      </c>
      <c r="D52" s="240" t="inlineStr">
        <is>
          <t>ед.</t>
        </is>
      </c>
      <c r="E52" s="328" t="n">
        <v>1</v>
      </c>
      <c r="F52" s="242" t="n"/>
      <c r="G52" s="26">
        <f>G51/E52</f>
        <v/>
      </c>
      <c r="H52" s="243" t="n"/>
      <c r="I52" s="26" t="n"/>
      <c r="J52" s="26">
        <f>J51/E52</f>
        <v/>
      </c>
    </row>
    <row r="54" ht="14.25" customFormat="1" customHeight="1" s="12">
      <c r="A54" s="4" t="inlineStr">
        <is>
          <t>Составил ______________________    Д.Ю. Нефедова</t>
        </is>
      </c>
    </row>
    <row r="55" ht="14.25" customFormat="1" customHeight="1" s="12">
      <c r="A55" s="114" t="inlineStr">
        <is>
          <t xml:space="preserve">                         (подпись, инициалы, фамилия)</t>
        </is>
      </c>
      <c r="G55" s="184" t="n"/>
    </row>
    <row r="56" ht="14.25" customFormat="1" customHeight="1" s="12">
      <c r="A56" s="4" t="n"/>
    </row>
    <row r="57" ht="14.25" customFormat="1" customHeight="1" s="12">
      <c r="A57" s="4" t="inlineStr">
        <is>
          <t>Проверил ______________________        А.В. Костянецкая</t>
        </is>
      </c>
    </row>
    <row r="58" ht="14.25" customFormat="1" customHeight="1" s="12">
      <c r="A58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однофазного ввода к потребителю в МКД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86">
      <c r="A9" s="117" t="n"/>
      <c r="B9" s="239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40" t="n"/>
      <c r="B10" s="228" t="n"/>
      <c r="C10" s="239" t="inlineStr">
        <is>
          <t>ИТОГО ИНЖЕНЕРНОЕ ОБОРУДОВАНИЕ</t>
        </is>
      </c>
      <c r="D10" s="228" t="n"/>
      <c r="E10" s="11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26" t="n">
        <v>0</v>
      </c>
    </row>
    <row r="13" ht="19.5" customHeight="1" s="186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86">
      <c r="A11" s="240" t="inlineStr">
        <is>
          <t>А1-74</t>
        </is>
      </c>
      <c r="B11" s="240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 s="186">
      <c r="B10" s="224" t="n">
        <v>1</v>
      </c>
      <c r="C10" s="224" t="n">
        <v>2</v>
      </c>
      <c r="D10" s="224" t="n">
        <v>3</v>
      </c>
    </row>
    <row r="11" ht="45" customHeight="1" s="186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 s="186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 s="186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 s="186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45" customHeight="1" s="186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 s="18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6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4" t="n"/>
      <c r="D10" s="224" t="n"/>
      <c r="E10" s="329" t="n">
        <v>3.8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0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2025-01-24T11:52:13Z</dcterms:modified>
  <cp:lastModifiedBy>Николай Трофименко</cp:lastModifiedBy>
  <cp:lastPrinted>2023-12-01T11:36:06Z</cp:lastPrinted>
</cp:coreProperties>
</file>