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.2" customHeight="1" s="186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19" t="inlineStr">
        <is>
          <t>Наименование разрабатываемого показателя УНЦ - Организация прокладки кабеля типа медная витая пара в существующих кабельных лотках, каналах и конструкциях, для организации связи на основе Ethernet</t>
        </is>
      </c>
    </row>
    <row r="8" ht="31.7" customHeight="1" s="186">
      <c r="B8" s="219" t="inlineStr">
        <is>
          <t>Сопоставимый уровень цен: 01.01.2001</t>
        </is>
      </c>
    </row>
    <row r="9" ht="15.75" customHeight="1" s="186">
      <c r="B9" s="219" t="inlineStr">
        <is>
          <t>Единица измерения  — 1 ед.</t>
        </is>
      </c>
    </row>
    <row r="10">
      <c r="B10" s="219" t="n"/>
    </row>
    <row r="11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  <c r="E11" s="140" t="n"/>
    </row>
    <row r="12" ht="96.75" customHeight="1" s="186">
      <c r="B12" s="223" t="n">
        <v>1</v>
      </c>
      <c r="C12" s="203" t="inlineStr">
        <is>
          <t>Наименование объекта-представителя</t>
        </is>
      </c>
      <c r="D12" s="195" t="inlineStr">
        <is>
          <t>Комплексное техническое перевооружение и реконструкция ПС 500 кВ Трубино</t>
        </is>
      </c>
    </row>
    <row r="13">
      <c r="B13" s="223" t="n">
        <v>2</v>
      </c>
      <c r="C13" s="203" t="inlineStr">
        <is>
          <t>Наименование субъекта Российской Федерации</t>
        </is>
      </c>
      <c r="D13" s="223" t="inlineStr">
        <is>
          <t>Московская область</t>
        </is>
      </c>
    </row>
    <row r="14">
      <c r="B14" s="223" t="n">
        <v>3</v>
      </c>
      <c r="C14" s="203" t="inlineStr">
        <is>
          <t>Климатический район и подрайон</t>
        </is>
      </c>
      <c r="D14" s="223" t="inlineStr">
        <is>
          <t>II</t>
        </is>
      </c>
    </row>
    <row r="15">
      <c r="B15" s="223" t="n">
        <v>4</v>
      </c>
      <c r="C15" s="203" t="inlineStr">
        <is>
          <t>Мощность объекта</t>
        </is>
      </c>
      <c r="D15" s="223" t="n">
        <v>1</v>
      </c>
    </row>
    <row r="16" ht="63" customHeight="1" s="186">
      <c r="B16" s="223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витая пара U/UTP 2х2х0,52, категория 5e</t>
        </is>
      </c>
    </row>
    <row r="17" ht="79.5" customHeight="1" s="186">
      <c r="B17" s="223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 t="n">
        <v>0.0773916</v>
      </c>
      <c r="E17" s="145" t="n"/>
    </row>
    <row r="18">
      <c r="B18" s="146" t="inlineStr">
        <is>
          <t>6.1</t>
        </is>
      </c>
      <c r="C18" s="203" t="inlineStr">
        <is>
          <t>строительно-монтажные работы</t>
        </is>
      </c>
      <c r="D18" s="144" t="n">
        <v>0.0773916</v>
      </c>
    </row>
    <row r="19" ht="15.75" customHeight="1" s="186">
      <c r="B19" s="146" t="inlineStr">
        <is>
          <t>6.2</t>
        </is>
      </c>
      <c r="C19" s="203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3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3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3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 t="n">
        <v>0.0773916</v>
      </c>
      <c r="E23" s="145" t="n"/>
    </row>
    <row r="24" ht="60.75" customHeight="1" s="186">
      <c r="B24" s="223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 t="n">
        <v>0.0773916</v>
      </c>
      <c r="E24" s="149" t="n"/>
    </row>
    <row r="25" ht="48.2" customHeight="1" s="186">
      <c r="B25" s="223" t="n">
        <v>10</v>
      </c>
      <c r="C25" s="203" t="inlineStr">
        <is>
          <t>Примечание</t>
        </is>
      </c>
      <c r="D25" s="223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7" t="inlineStr">
        <is>
          <t>Приложение № 2</t>
        </is>
      </c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 s="186">
      <c r="B8" s="106" t="n"/>
    </row>
    <row r="9" ht="15.75" customHeight="1" s="186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 s="186">
      <c r="B10" s="313" t="n"/>
      <c r="C10" s="313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3 кв. 2019г., тыс. руб.</t>
        </is>
      </c>
      <c r="G10" s="311" t="n"/>
      <c r="H10" s="311" t="n"/>
      <c r="I10" s="311" t="n"/>
      <c r="J10" s="312" t="n"/>
    </row>
    <row r="11" ht="81" customHeight="1" s="186">
      <c r="B11" s="314" t="n"/>
      <c r="C11" s="314" t="n"/>
      <c r="D11" s="314" t="n"/>
      <c r="E11" s="314" t="n"/>
      <c r="F11" s="224" t="inlineStr">
        <is>
          <t>Строительные работы</t>
        </is>
      </c>
      <c r="G11" s="224" t="inlineStr">
        <is>
          <t>Монтажные работы</t>
        </is>
      </c>
      <c r="H11" s="224" t="inlineStr">
        <is>
          <t>Оборудование</t>
        </is>
      </c>
      <c r="I11" s="224" t="inlineStr">
        <is>
          <t>Прочее</t>
        </is>
      </c>
      <c r="J11" s="224" t="inlineStr">
        <is>
          <t>Всего</t>
        </is>
      </c>
    </row>
    <row r="12" ht="39" customHeight="1" s="186">
      <c r="B12" s="223" t="n">
        <v>1</v>
      </c>
      <c r="C12" s="223" t="inlineStr">
        <is>
          <t>Кабель витая пара U/UTP 2х2х0,52, категория 5e</t>
        </is>
      </c>
      <c r="D12" s="202" t="inlineStr">
        <is>
          <t>ОС №02-25</t>
        </is>
      </c>
      <c r="E12" s="203" t="inlineStr">
        <is>
          <t>Кабельное хозяйство. 1 этап</t>
        </is>
      </c>
      <c r="F12" s="203" t="n"/>
      <c r="G12" s="204" t="n">
        <v>0.0773916</v>
      </c>
      <c r="H12" s="204" t="n"/>
      <c r="I12" s="204" t="n"/>
      <c r="J12" s="204" t="n">
        <v>0.0773916</v>
      </c>
    </row>
    <row r="13" ht="15.75" customHeight="1" s="186">
      <c r="B13" s="221" t="inlineStr">
        <is>
          <t>Всего по объекту:</t>
        </is>
      </c>
      <c r="C13" s="315" t="n"/>
      <c r="D13" s="315" t="n"/>
      <c r="E13" s="316" t="n"/>
      <c r="F13" s="205" t="n"/>
      <c r="G13" s="206" t="n">
        <v>0.0773916</v>
      </c>
      <c r="H13" s="206" t="n"/>
      <c r="I13" s="206" t="n"/>
      <c r="J13" s="206" t="n">
        <v>0.0773916</v>
      </c>
    </row>
    <row r="14">
      <c r="B14" s="222" t="inlineStr">
        <is>
          <t>Всего по объекту в сопоставимом уровне цен 3 кв. 2019г:</t>
        </is>
      </c>
      <c r="C14" s="311" t="n"/>
      <c r="D14" s="311" t="n"/>
      <c r="E14" s="312" t="n"/>
      <c r="F14" s="113" t="n"/>
      <c r="G14" s="207" t="n">
        <v>0.0773916</v>
      </c>
      <c r="H14" s="207" t="n"/>
      <c r="I14" s="207" t="n"/>
      <c r="J14" s="207" t="n">
        <v>0.0773916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3"/>
  <sheetViews>
    <sheetView view="pageBreakPreview" topLeftCell="A13" workbookViewId="0">
      <selection activeCell="D30" sqref="D30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 s="186">
      <c r="A4" s="153" t="n"/>
      <c r="B4" s="153" t="n"/>
      <c r="C4" s="2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9" t="n"/>
    </row>
    <row r="6" ht="33.75" customHeight="1" s="186">
      <c r="A6" s="225" t="inlineStr">
        <is>
          <t>Наименование разрабатываемого показателя УНЦ - Организация прокладки кабеля типа медная витая пара в существующих кабельных лотках, каналах и конструкциях, для организации связи на основе Ethernet</t>
        </is>
      </c>
    </row>
    <row r="7" ht="33.75" customHeight="1" s="186">
      <c r="A7" s="225" t="n"/>
      <c r="B7" s="225" t="n"/>
      <c r="C7" s="225" t="n"/>
      <c r="D7" s="225" t="n"/>
      <c r="E7" s="225" t="n"/>
      <c r="F7" s="225" t="n"/>
      <c r="G7" s="225" t="n"/>
      <c r="H7" s="225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 s="186">
      <c r="A9" s="223" t="inlineStr">
        <is>
          <t>п/п</t>
        </is>
      </c>
      <c r="B9" s="223" t="inlineStr">
        <is>
          <t>№ЛСР</t>
        </is>
      </c>
      <c r="C9" s="223" t="inlineStr">
        <is>
          <t>Код ресурса</t>
        </is>
      </c>
      <c r="D9" s="223" t="inlineStr">
        <is>
          <t>Наименование ресурса</t>
        </is>
      </c>
      <c r="E9" s="223" t="inlineStr">
        <is>
          <t>Ед. изм.</t>
        </is>
      </c>
      <c r="F9" s="223" t="inlineStr">
        <is>
          <t>Кол-во единиц по данным объекта-представителя</t>
        </is>
      </c>
      <c r="G9" s="223" t="inlineStr">
        <is>
          <t>Сметная стоимость в ценах на 01.01.2000 (руб.)</t>
        </is>
      </c>
      <c r="H9" s="312" t="n"/>
    </row>
    <row r="10" ht="40.7" customHeight="1" s="186">
      <c r="A10" s="314" t="n"/>
      <c r="B10" s="314" t="n"/>
      <c r="C10" s="314" t="n"/>
      <c r="D10" s="314" t="n"/>
      <c r="E10" s="314" t="n"/>
      <c r="F10" s="314" t="n"/>
      <c r="G10" s="223" t="inlineStr">
        <is>
          <t>на ед.изм.</t>
        </is>
      </c>
      <c r="H10" s="223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56">
      <c r="A12" s="228" t="inlineStr">
        <is>
          <t>Затраты труда рабочих</t>
        </is>
      </c>
      <c r="B12" s="311" t="n"/>
      <c r="C12" s="311" t="n"/>
      <c r="D12" s="311" t="n"/>
      <c r="E12" s="312" t="n"/>
      <c r="F12" s="317" t="n">
        <v>0.12</v>
      </c>
      <c r="G12" s="10" t="n"/>
      <c r="H12" s="317">
        <f>SUM(H13:H13)</f>
        <v/>
      </c>
      <c r="I12" s="188" t="n"/>
      <c r="J12" s="188" t="n"/>
    </row>
    <row r="13">
      <c r="A13" s="257" t="n">
        <v>1</v>
      </c>
      <c r="B13" s="123" t="n"/>
      <c r="C13" s="128" t="inlineStr">
        <is>
          <t>1-3-8</t>
        </is>
      </c>
      <c r="D13" s="129" t="inlineStr">
        <is>
          <t>Затраты труда рабочих (ср 3,8)</t>
        </is>
      </c>
      <c r="E13" s="257" t="inlineStr">
        <is>
          <t>чел.-ч</t>
        </is>
      </c>
      <c r="F13" s="318" t="n">
        <v>0.12</v>
      </c>
      <c r="G13" s="124" t="n">
        <v>9.4</v>
      </c>
      <c r="H13" s="124">
        <f>ROUND(F13*G13,2)</f>
        <v/>
      </c>
      <c r="M13" s="319" t="n"/>
    </row>
    <row r="14">
      <c r="A14" s="227" t="inlineStr">
        <is>
          <t>Затраты труда машинистов</t>
        </is>
      </c>
      <c r="B14" s="311" t="n"/>
      <c r="C14" s="311" t="n"/>
      <c r="D14" s="311" t="n"/>
      <c r="E14" s="312" t="n"/>
      <c r="F14" s="228" t="n"/>
      <c r="G14" s="125" t="n"/>
      <c r="H14" s="317">
        <f>H15</f>
        <v/>
      </c>
    </row>
    <row r="15">
      <c r="A15" s="257" t="n">
        <v>2</v>
      </c>
      <c r="B15" s="229" t="n"/>
      <c r="C15" s="128" t="n">
        <v>2</v>
      </c>
      <c r="D15" s="129" t="inlineStr">
        <is>
          <t>Затраты труда машинистов</t>
        </is>
      </c>
      <c r="E15" s="257" t="inlineStr">
        <is>
          <t>чел.-ч</t>
        </is>
      </c>
      <c r="F15" s="318" t="n">
        <v>0.04</v>
      </c>
      <c r="G15" s="124" t="n"/>
      <c r="H15" s="320" t="n">
        <v>0.54</v>
      </c>
    </row>
    <row r="16" customFormat="1" s="156">
      <c r="A16" s="228" t="inlineStr">
        <is>
          <t>Машины и механизмы</t>
        </is>
      </c>
      <c r="B16" s="311" t="n"/>
      <c r="C16" s="311" t="n"/>
      <c r="D16" s="311" t="n"/>
      <c r="E16" s="312" t="n"/>
      <c r="F16" s="228" t="n"/>
      <c r="G16" s="125" t="n"/>
      <c r="H16" s="317">
        <f>SUM(H17:H19)</f>
        <v/>
      </c>
      <c r="J16" s="188" t="n"/>
    </row>
    <row r="17">
      <c r="A17" s="257" t="n">
        <v>3</v>
      </c>
      <c r="B17" s="229" t="n"/>
      <c r="C17" s="128" t="inlineStr">
        <is>
          <t>91.06.09-001</t>
        </is>
      </c>
      <c r="D17" s="129" t="inlineStr">
        <is>
          <t>Вышки телескопические 25 м</t>
        </is>
      </c>
      <c r="E17" s="257" t="inlineStr">
        <is>
          <t>маш.час</t>
        </is>
      </c>
      <c r="F17" s="128" t="n">
        <v>0.04</v>
      </c>
      <c r="G17" s="184" t="n">
        <v>142.7</v>
      </c>
      <c r="H17" s="124">
        <f>ROUND(F17*G17,2)</f>
        <v/>
      </c>
      <c r="I17" s="135" t="n"/>
      <c r="J17" s="135" t="n"/>
      <c r="L17" s="135" t="n"/>
    </row>
    <row r="18" ht="25.5" customHeight="1" s="186">
      <c r="A18" s="257" t="n">
        <v>4</v>
      </c>
      <c r="B18" s="229" t="n"/>
      <c r="C18" s="128" t="inlineStr">
        <is>
          <t>91.06.03-061</t>
        </is>
      </c>
      <c r="D18" s="129" t="inlineStr">
        <is>
          <t>Лебедки электрические тяговым усилием до 12,26 кН (1,25 т)</t>
        </is>
      </c>
      <c r="E18" s="257" t="inlineStr">
        <is>
          <t>маш.час</t>
        </is>
      </c>
      <c r="F18" s="128" t="n">
        <v>0.03</v>
      </c>
      <c r="G18" s="184" t="n">
        <v>3.28</v>
      </c>
      <c r="H18" s="124">
        <f>ROUND(F18*G18,2)</f>
        <v/>
      </c>
      <c r="I18" s="135" t="n"/>
      <c r="J18" s="135" t="n"/>
      <c r="L18" s="135" t="n"/>
    </row>
    <row r="19">
      <c r="A19" s="257" t="n">
        <v>5</v>
      </c>
      <c r="B19" s="229" t="n"/>
      <c r="C19" s="128" t="inlineStr">
        <is>
          <t>91.06.01-003</t>
        </is>
      </c>
      <c r="D19" s="129" t="inlineStr">
        <is>
          <t>Домкраты гидравлические, грузоподъемность 63-100 т</t>
        </is>
      </c>
      <c r="E19" s="257" t="inlineStr">
        <is>
          <t>маш.час</t>
        </is>
      </c>
      <c r="F19" s="128" t="n">
        <v>0.03</v>
      </c>
      <c r="G19" s="184" t="n">
        <v>0.9</v>
      </c>
      <c r="H19" s="124">
        <f>ROUND(F19*G19,2)</f>
        <v/>
      </c>
      <c r="I19" s="135" t="n"/>
      <c r="J19" s="135" t="n"/>
      <c r="K19" s="135" t="n"/>
      <c r="L19" s="135" t="n"/>
    </row>
    <row r="20" ht="15" customHeight="1" s="186">
      <c r="A20" s="228" t="inlineStr">
        <is>
          <t>Оборудование</t>
        </is>
      </c>
      <c r="B20" s="311" t="n"/>
      <c r="C20" s="311" t="n"/>
      <c r="D20" s="311" t="n"/>
      <c r="E20" s="312" t="n"/>
      <c r="F20" s="10" t="n"/>
      <c r="G20" s="10" t="n"/>
      <c r="H20" s="317" t="n"/>
    </row>
    <row r="21">
      <c r="A21" s="228" t="inlineStr">
        <is>
          <t>Материалы</t>
        </is>
      </c>
      <c r="B21" s="311" t="n"/>
      <c r="C21" s="311" t="n"/>
      <c r="D21" s="311" t="n"/>
      <c r="E21" s="312" t="n"/>
      <c r="F21" s="228" t="n"/>
      <c r="G21" s="125" t="n"/>
      <c r="H21" s="317">
        <f>SUM(H22:H26)</f>
        <v/>
      </c>
    </row>
    <row r="22">
      <c r="A22" s="160" t="n">
        <v>6</v>
      </c>
      <c r="B22" s="229" t="n"/>
      <c r="C22" s="128" t="inlineStr">
        <is>
          <t>21.1.04.01-1044</t>
        </is>
      </c>
      <c r="D22" s="129" t="inlineStr">
        <is>
          <t>Кабель витая пара U/UTP 2х2х0,52, категория 5e</t>
        </is>
      </c>
      <c r="E22" s="257" t="inlineStr">
        <is>
          <t>1000 м</t>
        </is>
      </c>
      <c r="F22" s="257" t="n">
        <v>0.001</v>
      </c>
      <c r="G22" s="124" t="n">
        <v>896.28</v>
      </c>
      <c r="H22" s="124">
        <f>ROUND(F22*G22,2)</f>
        <v/>
      </c>
      <c r="I22" s="136" t="n"/>
      <c r="J22" s="135" t="n"/>
      <c r="K22" s="135" t="n"/>
    </row>
    <row r="23" ht="25.5" customHeight="1" s="186">
      <c r="A23" s="160" t="n">
        <v>7</v>
      </c>
      <c r="B23" s="229" t="n"/>
      <c r="C23" s="128" t="inlineStr">
        <is>
          <t>10.3.02.03-0011</t>
        </is>
      </c>
      <c r="D23" s="129" t="inlineStr">
        <is>
          <t>Припои оловянно-свинцовые бессурьмянистые, марка ПОС30</t>
        </is>
      </c>
      <c r="E23" s="257" t="inlineStr">
        <is>
          <t>т</t>
        </is>
      </c>
      <c r="F23" s="257" t="n">
        <v>5e-06</v>
      </c>
      <c r="G23" s="124" t="n">
        <v>68050</v>
      </c>
      <c r="H23" s="124">
        <f>ROUND(F23*G23,2)</f>
        <v/>
      </c>
      <c r="I23" s="136" t="n"/>
      <c r="J23" s="135" t="n"/>
    </row>
    <row r="24">
      <c r="A24" s="160" t="n">
        <v>8</v>
      </c>
      <c r="B24" s="229" t="n"/>
      <c r="C24" s="128" t="inlineStr">
        <is>
          <t>14.4.03.03-0002</t>
        </is>
      </c>
      <c r="D24" s="129" t="inlineStr">
        <is>
          <t>Лак битумный БТ-123</t>
        </is>
      </c>
      <c r="E24" s="257" t="inlineStr">
        <is>
          <t>т</t>
        </is>
      </c>
      <c r="F24" s="257" t="n">
        <v>2.88e-05</v>
      </c>
      <c r="G24" s="124" t="n">
        <v>7826.9</v>
      </c>
      <c r="H24" s="124">
        <f>ROUND(F24*G24,2)</f>
        <v/>
      </c>
      <c r="I24" s="136" t="n"/>
      <c r="J24" s="135" t="n"/>
      <c r="K24" s="135" t="n"/>
    </row>
    <row r="25" ht="25.5" customHeight="1" s="186">
      <c r="A25" s="160" t="n">
        <v>9</v>
      </c>
      <c r="B25" s="229" t="n"/>
      <c r="C25" s="128" t="inlineStr">
        <is>
          <t>999-9950</t>
        </is>
      </c>
      <c r="D25" s="129" t="inlineStr">
        <is>
          <t>Вспомогательные ненормируемые ресурсы (2% от Оплаты труда рабочих)</t>
        </is>
      </c>
      <c r="E25" s="257" t="inlineStr">
        <is>
          <t>руб</t>
        </is>
      </c>
      <c r="F25" s="257" t="n">
        <v>0.0221</v>
      </c>
      <c r="G25" s="124" t="n">
        <v>1</v>
      </c>
      <c r="H25" s="124">
        <f>ROUND(F25*G25,2)</f>
        <v/>
      </c>
      <c r="I25" s="136" t="n"/>
      <c r="J25" s="135" t="n"/>
      <c r="K25" s="135" t="n"/>
    </row>
    <row r="26">
      <c r="A26" s="160" t="n">
        <v>10</v>
      </c>
      <c r="B26" s="229" t="n"/>
      <c r="C26" s="128" t="inlineStr">
        <is>
          <t>01.7.06.07-0002</t>
        </is>
      </c>
      <c r="D26" s="129" t="inlineStr">
        <is>
          <t>Лента монтажная, тип ЛМ-5</t>
        </is>
      </c>
      <c r="E26" s="257" t="inlineStr">
        <is>
          <t>10 м</t>
        </is>
      </c>
      <c r="F26" s="257" t="n">
        <v>0.00245</v>
      </c>
      <c r="G26" s="124" t="n">
        <v>6.9</v>
      </c>
      <c r="H26" s="124">
        <f>ROUND(F26*G26,2)</f>
        <v/>
      </c>
      <c r="I26" s="136" t="n"/>
      <c r="J26" s="135" t="n"/>
    </row>
    <row r="29">
      <c r="B29" s="188" t="inlineStr">
        <is>
          <t>Составил ______________________     Д.Ю. Нефедова</t>
        </is>
      </c>
    </row>
    <row r="30">
      <c r="B30" s="115" t="inlineStr">
        <is>
          <t xml:space="preserve">                         (подпись, инициалы, фамилия)</t>
        </is>
      </c>
    </row>
    <row r="32">
      <c r="B32" s="188" t="inlineStr">
        <is>
          <t>Проверил ______________________        А.В. Костянецкая</t>
        </is>
      </c>
    </row>
    <row r="33">
      <c r="B33" s="115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D9:D10"/>
    <mergeCell ref="E9:E10"/>
    <mergeCell ref="A20:E20"/>
    <mergeCell ref="A3:H3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0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38.25" customHeight="1" s="186">
      <c r="B7" s="231" t="inlineStr">
        <is>
          <t>Наименование разрабатываемого показателя УНЦ — Организация прокладки кабеля типа медная витая пара в существующих кабельных лотках, каналах и конструкциях, для организации связи на основе Ethernet</t>
        </is>
      </c>
    </row>
    <row r="8">
      <c r="B8" s="232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 s="186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2">
        <f>'Прил.5 Расчет СМР и ОБ'!J14</f>
        <v/>
      </c>
      <c r="D11" s="163">
        <f>C11/$C$24</f>
        <v/>
      </c>
      <c r="E11" s="163">
        <f>C11/$C$40</f>
        <v/>
      </c>
    </row>
    <row r="12">
      <c r="B12" s="117" t="inlineStr">
        <is>
          <t>Эксплуатация машин основных</t>
        </is>
      </c>
      <c r="C12" s="162">
        <f>'Прил.5 Расчет СМР и ОБ'!J20</f>
        <v/>
      </c>
      <c r="D12" s="163">
        <f>C12/$C$24</f>
        <v/>
      </c>
      <c r="E12" s="163">
        <f>C12/$C$40</f>
        <v/>
      </c>
    </row>
    <row r="13">
      <c r="B13" s="117" t="inlineStr">
        <is>
          <t>Эксплуатация машин прочих</t>
        </is>
      </c>
      <c r="C13" s="162">
        <f>'Прил.5 Расчет СМР и ОБ'!J23</f>
        <v/>
      </c>
      <c r="D13" s="163">
        <f>C13/$C$24</f>
        <v/>
      </c>
      <c r="E13" s="163">
        <f>C13/$C$40</f>
        <v/>
      </c>
    </row>
    <row r="14">
      <c r="B14" s="117" t="inlineStr">
        <is>
          <t>ЭКСПЛУАТАЦИЯ МАШИН, ВСЕГО:</t>
        </is>
      </c>
      <c r="C14" s="162">
        <f>C13+C12</f>
        <v/>
      </c>
      <c r="D14" s="163">
        <f>C14/$C$24</f>
        <v/>
      </c>
      <c r="E14" s="163">
        <f>C14/$C$40</f>
        <v/>
      </c>
    </row>
    <row r="15">
      <c r="B15" s="117" t="inlineStr">
        <is>
          <t>в том числе зарплата машинистов</t>
        </is>
      </c>
      <c r="C15" s="162">
        <f>'Прил.5 Расчет СМР и ОБ'!J16</f>
        <v/>
      </c>
      <c r="D15" s="163">
        <f>C15/$C$24</f>
        <v/>
      </c>
      <c r="E15" s="163">
        <f>C15/$C$40</f>
        <v/>
      </c>
    </row>
    <row r="16">
      <c r="B16" s="117" t="inlineStr">
        <is>
          <t>Материалы основные</t>
        </is>
      </c>
      <c r="C16" s="162">
        <f>'Прил.5 Расчет СМР и ОБ'!J36</f>
        <v/>
      </c>
      <c r="D16" s="163">
        <f>C16/$C$24</f>
        <v/>
      </c>
      <c r="E16" s="163">
        <f>C16/$C$40</f>
        <v/>
      </c>
    </row>
    <row r="17">
      <c r="B17" s="117" t="inlineStr">
        <is>
          <t>Материалы прочие</t>
        </is>
      </c>
      <c r="C17" s="162">
        <f>'Прил.5 Расчет СМР и ОБ'!J39</f>
        <v/>
      </c>
      <c r="D17" s="163">
        <f>C17/$C$24</f>
        <v/>
      </c>
      <c r="E17" s="163">
        <f>C17/$C$40</f>
        <v/>
      </c>
      <c r="G17" s="321" t="n"/>
    </row>
    <row r="18">
      <c r="B18" s="117" t="inlineStr">
        <is>
          <t>МАТЕРИАЛЫ, ВСЕГО:</t>
        </is>
      </c>
      <c r="C18" s="162">
        <f>C17+C16</f>
        <v/>
      </c>
      <c r="D18" s="163">
        <f>C18/$C$24</f>
        <v/>
      </c>
      <c r="E18" s="163">
        <f>C18/$C$40</f>
        <v/>
      </c>
    </row>
    <row r="19">
      <c r="B19" s="117" t="inlineStr">
        <is>
          <t>ИТОГО</t>
        </is>
      </c>
      <c r="C19" s="162">
        <f>C18+C14+C11</f>
        <v/>
      </c>
      <c r="D19" s="163" t="n"/>
      <c r="E19" s="117" t="n"/>
    </row>
    <row r="20">
      <c r="B20" s="117" t="inlineStr">
        <is>
          <t>Сметная прибыль, руб.</t>
        </is>
      </c>
      <c r="C20" s="162">
        <f>ROUND(C21*(C11+C15),2)</f>
        <v/>
      </c>
      <c r="D20" s="163">
        <f>C20/$C$24</f>
        <v/>
      </c>
      <c r="E20" s="163">
        <f>C20/$C$40</f>
        <v/>
      </c>
    </row>
    <row r="21">
      <c r="B21" s="117" t="inlineStr">
        <is>
          <t>Сметная прибыль, %</t>
        </is>
      </c>
      <c r="C21" s="165">
        <f>'Прил.5 Расчет СМР и ОБ'!D43</f>
        <v/>
      </c>
      <c r="D21" s="163" t="n"/>
      <c r="E21" s="117" t="n"/>
    </row>
    <row r="22">
      <c r="B22" s="117" t="inlineStr">
        <is>
          <t>Накладные расходы, руб.</t>
        </is>
      </c>
      <c r="C22" s="162">
        <f>ROUND(C23*(C11+C15),2)</f>
        <v/>
      </c>
      <c r="D22" s="163">
        <f>C22/$C$24</f>
        <v/>
      </c>
      <c r="E22" s="163">
        <f>C22/$C$40</f>
        <v/>
      </c>
    </row>
    <row r="23">
      <c r="B23" s="117" t="inlineStr">
        <is>
          <t>Накладные расходы, %</t>
        </is>
      </c>
      <c r="C23" s="165">
        <f>'Прил.5 Расчет СМР и ОБ'!D42</f>
        <v/>
      </c>
      <c r="D23" s="163" t="n"/>
      <c r="E23" s="117" t="n"/>
    </row>
    <row r="24">
      <c r="B24" s="117" t="inlineStr">
        <is>
          <t>ВСЕГО СМР с НР и СП</t>
        </is>
      </c>
      <c r="C24" s="162">
        <f>C19+C20+C22</f>
        <v/>
      </c>
      <c r="D24" s="163">
        <f>C24/$C$24</f>
        <v/>
      </c>
      <c r="E24" s="163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2">
        <f>'Прил.5 Расчет СМР и ОБ'!J29</f>
        <v/>
      </c>
      <c r="D25" s="163" t="n"/>
      <c r="E25" s="163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2">
        <f>'Прил.5 Расчет СМР и ОБ'!J30</f>
        <v/>
      </c>
      <c r="D26" s="163" t="n"/>
      <c r="E26" s="163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3" t="n"/>
      <c r="E27" s="163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6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3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3">
        <f>C30/$C$40</f>
        <v/>
      </c>
      <c r="F30" s="166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3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3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3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3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3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3">
        <f>C36/$C$40</f>
        <v/>
      </c>
      <c r="L36" s="166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3">
        <f>C37/$C$40</f>
        <v/>
      </c>
      <c r="L37" s="166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117" t="n"/>
      <c r="E38" s="163">
        <f>C38/$C$40</f>
        <v/>
      </c>
    </row>
    <row r="39" ht="13.7" customHeight="1" s="186">
      <c r="B39" s="117" t="inlineStr">
        <is>
          <t>Непредвиденные расходы</t>
        </is>
      </c>
      <c r="C39" s="162">
        <f>ROUND(C38*3%,2)</f>
        <v/>
      </c>
      <c r="D39" s="117" t="n"/>
      <c r="E39" s="163">
        <f>C39/$C$38</f>
        <v/>
      </c>
    </row>
    <row r="40">
      <c r="B40" s="117" t="inlineStr">
        <is>
          <t>ВСЕГО:</t>
        </is>
      </c>
      <c r="C40" s="162">
        <f>C39+C38</f>
        <v/>
      </c>
      <c r="D40" s="117" t="n"/>
      <c r="E40" s="163">
        <f>C40/$C$40</f>
        <v/>
      </c>
    </row>
    <row r="41">
      <c r="B41" s="117" t="inlineStr">
        <is>
          <t>ИТОГО ПОКАЗАТЕЛЬ НА ЕД. ИЗМ.</t>
        </is>
      </c>
      <c r="C41" s="162">
        <f>C40/'Прил.5 Расчет СМР и ОБ'!E46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3" workbookViewId="0">
      <selection activeCell="C63" sqref="C6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0" t="inlineStr">
        <is>
          <t>Расчет стоимости СМР и оборудования</t>
        </is>
      </c>
    </row>
    <row r="5" ht="12.75" customFormat="1" customHeight="1" s="4">
      <c r="A5" s="210" t="n"/>
      <c r="B5" s="210" t="n"/>
      <c r="C5" s="259" t="n"/>
      <c r="D5" s="210" t="n"/>
      <c r="E5" s="210" t="n"/>
      <c r="F5" s="210" t="n"/>
      <c r="G5" s="210" t="n"/>
      <c r="H5" s="210" t="n"/>
      <c r="I5" s="210" t="n"/>
      <c r="J5" s="210" t="n"/>
    </row>
    <row r="6" ht="27.75" customFormat="1" customHeight="1" s="4">
      <c r="A6" s="167" t="inlineStr">
        <is>
          <t>Наименование разрабатываемого показателя УНЦ</t>
        </is>
      </c>
      <c r="B6" s="168" t="n"/>
      <c r="C6" s="168" t="n"/>
      <c r="D6" s="251" t="inlineStr">
        <is>
          <t>Организация прокладки кабеля типа медная витая пара в существующих кабельных лотках, каналах и конструкциях, для организации связи на основе Ethernet</t>
        </is>
      </c>
    </row>
    <row r="7" ht="12.75" customFormat="1" customHeight="1" s="4">
      <c r="A7" s="213" t="inlineStr">
        <is>
          <t>Единица измерения  — 1 ед.</t>
        </is>
      </c>
      <c r="I7" s="231" t="n"/>
      <c r="J7" s="231" t="n"/>
    </row>
    <row r="8" ht="13.7" customFormat="1" customHeight="1" s="4">
      <c r="A8" s="213" t="n"/>
    </row>
    <row r="9" ht="27" customHeight="1" s="186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312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312" t="n"/>
      <c r="M9" s="12" t="n"/>
      <c r="N9" s="12" t="n"/>
    </row>
    <row r="10" ht="28.5" customHeight="1" s="186">
      <c r="A10" s="314" t="n"/>
      <c r="B10" s="314" t="n"/>
      <c r="C10" s="314" t="n"/>
      <c r="D10" s="314" t="n"/>
      <c r="E10" s="314" t="n"/>
      <c r="F10" s="239" t="inlineStr">
        <is>
          <t>на ед. изм.</t>
        </is>
      </c>
      <c r="G10" s="239" t="inlineStr">
        <is>
          <t>общая</t>
        </is>
      </c>
      <c r="H10" s="314" t="n"/>
      <c r="I10" s="239" t="inlineStr">
        <is>
          <t>на ед. изм.</t>
        </is>
      </c>
      <c r="J10" s="239" t="inlineStr">
        <is>
          <t>общая</t>
        </is>
      </c>
      <c r="M10" s="12" t="n"/>
      <c r="N10" s="12" t="n"/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4" t="n">
        <v>9</v>
      </c>
      <c r="J11" s="234" t="n">
        <v>10</v>
      </c>
      <c r="M11" s="12" t="n"/>
      <c r="N11" s="12" t="n"/>
    </row>
    <row r="12">
      <c r="A12" s="239" t="n"/>
      <c r="B12" s="227" t="inlineStr">
        <is>
          <t>Затраты труда рабочих-строителей</t>
        </is>
      </c>
      <c r="C12" s="311" t="n"/>
      <c r="D12" s="311" t="n"/>
      <c r="E12" s="311" t="n"/>
      <c r="F12" s="311" t="n"/>
      <c r="G12" s="311" t="n"/>
      <c r="H12" s="312" t="n"/>
      <c r="I12" s="132" t="n"/>
      <c r="J12" s="132" t="n"/>
    </row>
    <row r="13" ht="25.5" customHeight="1" s="186">
      <c r="A13" s="239" t="n">
        <v>1</v>
      </c>
      <c r="B13" s="137" t="inlineStr">
        <is>
          <t>1-3-8</t>
        </is>
      </c>
      <c r="C13" s="238" t="inlineStr">
        <is>
          <t>Затраты труда рабочих-строителей среднего разряда (3,8)</t>
        </is>
      </c>
      <c r="D13" s="239" t="inlineStr">
        <is>
          <t>чел.-ч.</t>
        </is>
      </c>
      <c r="E13" s="322">
        <f>G13/F13</f>
        <v/>
      </c>
      <c r="F13" s="26" t="n">
        <v>9.4</v>
      </c>
      <c r="G13" s="26">
        <f>'Прил. 3'!H12</f>
        <v/>
      </c>
      <c r="H13" s="169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9" t="n"/>
      <c r="B14" s="239" t="n"/>
      <c r="C14" s="227" t="inlineStr">
        <is>
          <t>Итого по разделу "Затраты труда рабочих-строителей"</t>
        </is>
      </c>
      <c r="D14" s="239" t="inlineStr">
        <is>
          <t>чел.-ч.</t>
        </is>
      </c>
      <c r="E14" s="322">
        <f>SUM(E13:E13)</f>
        <v/>
      </c>
      <c r="F14" s="26" t="n"/>
      <c r="G14" s="26">
        <f>SUM(G13:G13)</f>
        <v/>
      </c>
      <c r="H14" s="242">
        <f>SUM(H13:H13)</f>
        <v/>
      </c>
      <c r="I14" s="132" t="n"/>
      <c r="J14" s="26">
        <f>SUM(J13:J13)</f>
        <v/>
      </c>
    </row>
    <row r="15" ht="14.25" customFormat="1" customHeight="1" s="12">
      <c r="A15" s="239" t="n"/>
      <c r="B15" s="238" t="inlineStr">
        <is>
          <t>Затраты труда машинистов</t>
        </is>
      </c>
      <c r="C15" s="311" t="n"/>
      <c r="D15" s="311" t="n"/>
      <c r="E15" s="311" t="n"/>
      <c r="F15" s="311" t="n"/>
      <c r="G15" s="311" t="n"/>
      <c r="H15" s="312" t="n"/>
      <c r="I15" s="132" t="n"/>
      <c r="J15" s="132" t="n"/>
    </row>
    <row r="16" ht="14.25" customFormat="1" customHeight="1" s="12">
      <c r="A16" s="239" t="n">
        <v>2</v>
      </c>
      <c r="B16" s="239" t="n">
        <v>2</v>
      </c>
      <c r="C16" s="238" t="inlineStr">
        <is>
          <t>Затраты труда машинистов</t>
        </is>
      </c>
      <c r="D16" s="239" t="inlineStr">
        <is>
          <t>чел.-ч.</t>
        </is>
      </c>
      <c r="E16" s="322">
        <f>'Прил. 3'!F15</f>
        <v/>
      </c>
      <c r="F16" s="26">
        <f>G16/E16</f>
        <v/>
      </c>
      <c r="G16" s="26">
        <f>'Прил. 3'!H14</f>
        <v/>
      </c>
      <c r="H16" s="242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9" t="n"/>
      <c r="B17" s="227" t="inlineStr">
        <is>
          <t>Машины и механизмы</t>
        </is>
      </c>
      <c r="C17" s="311" t="n"/>
      <c r="D17" s="311" t="n"/>
      <c r="E17" s="311" t="n"/>
      <c r="F17" s="311" t="n"/>
      <c r="G17" s="311" t="n"/>
      <c r="H17" s="312" t="n"/>
      <c r="I17" s="132" t="n"/>
      <c r="J17" s="132" t="n"/>
    </row>
    <row r="18" ht="14.25" customFormat="1" customHeight="1" s="12">
      <c r="A18" s="239" t="n"/>
      <c r="B18" s="238" t="inlineStr">
        <is>
          <t>Основные 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32" t="n"/>
      <c r="J18" s="132" t="n"/>
    </row>
    <row r="19" ht="14.25" customFormat="1" customHeight="1" s="12">
      <c r="A19" s="239" t="n">
        <v>3</v>
      </c>
      <c r="B19" s="137" t="inlineStr">
        <is>
          <t>91.06.09-001</t>
        </is>
      </c>
      <c r="C19" s="238" t="inlineStr">
        <is>
          <t>Вышки телескопические 25 м</t>
        </is>
      </c>
      <c r="D19" s="239" t="inlineStr">
        <is>
          <t>маш.час</t>
        </is>
      </c>
      <c r="E19" s="322" t="n">
        <v>0.04</v>
      </c>
      <c r="F19" s="241" t="n">
        <v>142.7</v>
      </c>
      <c r="G19" s="26">
        <f>ROUND(E19*F19,2)</f>
        <v/>
      </c>
      <c r="H19" s="169">
        <f>G19/$G$24</f>
        <v/>
      </c>
      <c r="I19" s="26">
        <f>ROUND(F19*'Прил. 10'!$D$12,2)</f>
        <v/>
      </c>
      <c r="J19" s="26">
        <f>ROUND(I19*E19,2)</f>
        <v/>
      </c>
    </row>
    <row r="20" ht="14.25" customFormat="1" customHeight="1" s="12">
      <c r="A20" s="239" t="n"/>
      <c r="B20" s="239" t="n"/>
      <c r="C20" s="238" t="inlineStr">
        <is>
          <t>Итого основные машины и механизмы</t>
        </is>
      </c>
      <c r="D20" s="239" t="n"/>
      <c r="E20" s="322" t="n"/>
      <c r="F20" s="26" t="n"/>
      <c r="G20" s="26">
        <f>SUM(G19:G19)</f>
        <v/>
      </c>
      <c r="H20" s="242">
        <f>G20/G24</f>
        <v/>
      </c>
      <c r="I20" s="134" t="n"/>
      <c r="J20" s="26">
        <f>SUM(J19:J19)</f>
        <v/>
      </c>
    </row>
    <row r="21" hidden="1" outlineLevel="1" ht="25.5" customFormat="1" customHeight="1" s="12">
      <c r="A21" s="239" t="n">
        <v>4</v>
      </c>
      <c r="B21" s="137" t="inlineStr">
        <is>
          <t>91.06.03-061</t>
        </is>
      </c>
      <c r="C21" s="238" t="inlineStr">
        <is>
          <t>Лебедки электрические тяговым усилием до 12,26 кН (1,25 т)</t>
        </is>
      </c>
      <c r="D21" s="239" t="inlineStr">
        <is>
          <t>маш.час</t>
        </is>
      </c>
      <c r="E21" s="322" t="n">
        <v>0.03</v>
      </c>
      <c r="F21" s="241" t="n">
        <v>3.28</v>
      </c>
      <c r="G21" s="26">
        <f>ROUND(E21*F21,2)</f>
        <v/>
      </c>
      <c r="H21" s="169">
        <f>G21/$G$24</f>
        <v/>
      </c>
      <c r="I21" s="26">
        <f>ROUND(F21*'Прил. 10'!$D$12,2)</f>
        <v/>
      </c>
      <c r="J21" s="26">
        <f>ROUND(I21*E21,2)</f>
        <v/>
      </c>
    </row>
    <row r="22" hidden="1" outlineLevel="1" ht="25.5" customFormat="1" customHeight="1" s="12">
      <c r="A22" s="239" t="n">
        <v>5</v>
      </c>
      <c r="B22" s="137" t="inlineStr">
        <is>
          <t>91.06.01-003</t>
        </is>
      </c>
      <c r="C22" s="238" t="inlineStr">
        <is>
          <t>Домкраты гидравлические, грузоподъемность 63-100 т</t>
        </is>
      </c>
      <c r="D22" s="239" t="inlineStr">
        <is>
          <t>маш.час</t>
        </is>
      </c>
      <c r="E22" s="322" t="n">
        <v>0.03</v>
      </c>
      <c r="F22" s="241" t="n">
        <v>0.9</v>
      </c>
      <c r="G22" s="26">
        <f>ROUND(E22*F22,2)</f>
        <v/>
      </c>
      <c r="H22" s="169">
        <f>G22/$G$24</f>
        <v/>
      </c>
      <c r="I22" s="26">
        <f>ROUND(F22*'Прил. 10'!$D$12,2)</f>
        <v/>
      </c>
      <c r="J22" s="26">
        <f>ROUND(I22*E22,2)</f>
        <v/>
      </c>
    </row>
    <row r="23" collapsed="1" ht="14.25" customFormat="1" customHeight="1" s="12">
      <c r="A23" s="239" t="n"/>
      <c r="B23" s="239" t="n"/>
      <c r="C23" s="238" t="inlineStr">
        <is>
          <t>Итого прочие машины и механизмы</t>
        </is>
      </c>
      <c r="D23" s="239" t="n"/>
      <c r="E23" s="240" t="n"/>
      <c r="F23" s="26" t="n"/>
      <c r="G23" s="26">
        <f>SUM(G21:G22)</f>
        <v/>
      </c>
      <c r="H23" s="169">
        <f>G23/G24</f>
        <v/>
      </c>
      <c r="I23" s="26" t="n"/>
      <c r="J23" s="26">
        <f>SUM(J21:J22)</f>
        <v/>
      </c>
    </row>
    <row r="24" ht="25.5" customFormat="1" customHeight="1" s="12">
      <c r="A24" s="239" t="n"/>
      <c r="B24" s="239" t="n"/>
      <c r="C24" s="227" t="inlineStr">
        <is>
          <t>Итого по разделу «Машины и механизмы»</t>
        </is>
      </c>
      <c r="D24" s="239" t="n"/>
      <c r="E24" s="240" t="n"/>
      <c r="F24" s="26" t="n"/>
      <c r="G24" s="26">
        <f>G20+G23</f>
        <v/>
      </c>
      <c r="H24" s="242">
        <f>H20+H23</f>
        <v/>
      </c>
      <c r="I24" s="131" t="n"/>
      <c r="J24" s="26">
        <f>J20+J23</f>
        <v/>
      </c>
    </row>
    <row r="25" ht="14.25" customFormat="1" customHeight="1" s="12">
      <c r="A25" s="239" t="n"/>
      <c r="B25" s="227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32" t="n"/>
      <c r="J25" s="132" t="n"/>
    </row>
    <row r="26">
      <c r="A26" s="239" t="n"/>
      <c r="B26" s="238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32" t="n"/>
      <c r="J26" s="132" t="n"/>
    </row>
    <row r="27">
      <c r="A27" s="239" t="n"/>
      <c r="B27" s="239" t="n"/>
      <c r="C27" s="238" t="inlineStr">
        <is>
          <t>Итого основное оборудование</t>
        </is>
      </c>
      <c r="D27" s="239" t="n"/>
      <c r="E27" s="323" t="n"/>
      <c r="F27" s="241" t="n"/>
      <c r="G27" s="26" t="n">
        <v>0</v>
      </c>
      <c r="H27" s="169" t="n">
        <v>0</v>
      </c>
      <c r="I27" s="134" t="n"/>
      <c r="J27" s="26" t="n">
        <v>0</v>
      </c>
    </row>
    <row r="28">
      <c r="A28" s="239" t="n"/>
      <c r="B28" s="239" t="n"/>
      <c r="C28" s="238" t="inlineStr">
        <is>
          <t>Итого прочее оборудование</t>
        </is>
      </c>
      <c r="D28" s="239" t="n"/>
      <c r="E28" s="322" t="n"/>
      <c r="F28" s="241" t="n"/>
      <c r="G28" s="26" t="n">
        <v>0</v>
      </c>
      <c r="H28" s="169" t="n">
        <v>0</v>
      </c>
      <c r="I28" s="134" t="n"/>
      <c r="J28" s="26" t="n">
        <v>0</v>
      </c>
    </row>
    <row r="29">
      <c r="A29" s="239" t="n"/>
      <c r="B29" s="239" t="n"/>
      <c r="C29" s="227" t="inlineStr">
        <is>
          <t>Итого по разделу «Оборудование»</t>
        </is>
      </c>
      <c r="D29" s="239" t="n"/>
      <c r="E29" s="240" t="n"/>
      <c r="F29" s="241" t="n"/>
      <c r="G29" s="26">
        <f>G27+G28</f>
        <v/>
      </c>
      <c r="H29" s="169">
        <f>H27+H28</f>
        <v/>
      </c>
      <c r="I29" s="134" t="n"/>
      <c r="J29" s="26">
        <f>J28+J27</f>
        <v/>
      </c>
    </row>
    <row r="30" ht="25.5" customHeight="1" s="186">
      <c r="A30" s="239" t="n"/>
      <c r="B30" s="239" t="n"/>
      <c r="C30" s="238" t="inlineStr">
        <is>
          <t>в том числе технологическое оборудование</t>
        </is>
      </c>
      <c r="D30" s="239" t="n"/>
      <c r="E30" s="323" t="n"/>
      <c r="F30" s="241" t="n"/>
      <c r="G30" s="26">
        <f>'Прил.6 Расчет ОБ'!G12</f>
        <v/>
      </c>
      <c r="H30" s="242" t="n"/>
      <c r="I30" s="134" t="n"/>
      <c r="J30" s="26">
        <f>J29</f>
        <v/>
      </c>
    </row>
    <row r="31" ht="14.25" customFormat="1" customHeight="1" s="12">
      <c r="A31" s="239" t="n"/>
      <c r="B31" s="227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32" t="n"/>
      <c r="J31" s="132" t="n"/>
    </row>
    <row r="32" ht="14.25" customFormat="1" customHeight="1" s="12">
      <c r="A32" s="234" t="n"/>
      <c r="B32" s="233" t="inlineStr">
        <is>
          <t>Основные материалы</t>
        </is>
      </c>
      <c r="C32" s="324" t="n"/>
      <c r="D32" s="324" t="n"/>
      <c r="E32" s="324" t="n"/>
      <c r="F32" s="324" t="n"/>
      <c r="G32" s="324" t="n"/>
      <c r="H32" s="325" t="n"/>
      <c r="I32" s="170" t="n"/>
      <c r="J32" s="170" t="n"/>
    </row>
    <row r="33" ht="25.5" customFormat="1" customHeight="1" s="12">
      <c r="A33" s="239" t="n">
        <v>6</v>
      </c>
      <c r="B33" s="239" t="inlineStr">
        <is>
          <t>21.1.04.01-1044</t>
        </is>
      </c>
      <c r="C33" s="238" t="inlineStr">
        <is>
          <t>Кабель витая пара U/UTP 2х2х0,52, категория 5e</t>
        </is>
      </c>
      <c r="D33" s="239" t="inlineStr">
        <is>
          <t>1000 м</t>
        </is>
      </c>
      <c r="E33" s="323" t="n">
        <v>0.001</v>
      </c>
      <c r="F33" s="241" t="n">
        <v>896.28</v>
      </c>
      <c r="G33" s="26">
        <f>ROUND(E33*F33,2)</f>
        <v/>
      </c>
      <c r="H33" s="169">
        <f>G33/$G$40</f>
        <v/>
      </c>
      <c r="I33" s="26">
        <f>ROUND(F33*'Прил. 10'!$D$13,2)</f>
        <v/>
      </c>
      <c r="J33" s="26">
        <f>ROUND(I33*E33,2)</f>
        <v/>
      </c>
    </row>
    <row r="34" ht="25.5" customFormat="1" customHeight="1" s="12">
      <c r="A34" s="239" t="n">
        <v>7</v>
      </c>
      <c r="B34" s="239" t="inlineStr">
        <is>
          <t>10.3.02.03-0011</t>
        </is>
      </c>
      <c r="C34" s="238" t="inlineStr">
        <is>
          <t>Припои оловянно-свинцовые бессурьмянистые, марка ПОС30</t>
        </is>
      </c>
      <c r="D34" s="239" t="inlineStr">
        <is>
          <t>т</t>
        </is>
      </c>
      <c r="E34" s="323" t="n">
        <v>5e-06</v>
      </c>
      <c r="F34" s="241" t="n">
        <v>68050</v>
      </c>
      <c r="G34" s="26">
        <f>ROUND(E34*F34,2)</f>
        <v/>
      </c>
      <c r="H34" s="169">
        <f>G34/$G$40</f>
        <v/>
      </c>
      <c r="I34" s="26">
        <f>ROUND(F34*'Прил. 10'!$D$13,2)</f>
        <v/>
      </c>
      <c r="J34" s="26">
        <f>ROUND(I34*E34,2)</f>
        <v/>
      </c>
    </row>
    <row r="35" ht="14.25" customFormat="1" customHeight="1" s="12">
      <c r="A35" s="239" t="n">
        <v>8</v>
      </c>
      <c r="B35" s="239" t="inlineStr">
        <is>
          <t>14.4.03.03-0002</t>
        </is>
      </c>
      <c r="C35" s="238" t="inlineStr">
        <is>
          <t>Лак битумный БТ-123</t>
        </is>
      </c>
      <c r="D35" s="239" t="inlineStr">
        <is>
          <t>т</t>
        </is>
      </c>
      <c r="E35" s="323" t="n">
        <v>2.88e-05</v>
      </c>
      <c r="F35" s="241" t="n">
        <v>7826.9</v>
      </c>
      <c r="G35" s="26">
        <f>ROUND(E35*F35,2)</f>
        <v/>
      </c>
      <c r="H35" s="169">
        <f>G35/$G$40</f>
        <v/>
      </c>
      <c r="I35" s="26">
        <f>ROUND(F35*'Прил. 10'!$D$13,2)</f>
        <v/>
      </c>
      <c r="J35" s="26">
        <f>ROUND(I35*E35,2)</f>
        <v/>
      </c>
    </row>
    <row r="36" ht="14.25" customFormat="1" customHeight="1" s="12">
      <c r="A36" s="250" t="n"/>
      <c r="B36" s="172" t="n"/>
      <c r="C36" s="173" t="inlineStr">
        <is>
          <t>Итого основные материалы</t>
        </is>
      </c>
      <c r="D36" s="250" t="n"/>
      <c r="E36" s="326" t="n"/>
      <c r="F36" s="175" t="n"/>
      <c r="G36" s="175">
        <f>SUM(G33:G35)</f>
        <v/>
      </c>
      <c r="H36" s="169">
        <f>G36/$G$40</f>
        <v/>
      </c>
      <c r="I36" s="26" t="n"/>
      <c r="J36" s="175">
        <f>SUM(J33:J35)</f>
        <v/>
      </c>
    </row>
    <row r="37" hidden="1" outlineLevel="1" ht="25.5" customFormat="1" customHeight="1" s="12">
      <c r="A37" s="239" t="n">
        <v>9</v>
      </c>
      <c r="B37" s="239" t="inlineStr">
        <is>
          <t>999-9950</t>
        </is>
      </c>
      <c r="C37" s="238" t="inlineStr">
        <is>
          <t>Вспомогательные ненормируемые ресурсы (2% от Оплаты труда рабочих)</t>
        </is>
      </c>
      <c r="D37" s="239" t="inlineStr">
        <is>
          <t>руб</t>
        </is>
      </c>
      <c r="E37" s="323" t="n">
        <v>0.0221</v>
      </c>
      <c r="F37" s="241" t="n">
        <v>1</v>
      </c>
      <c r="G37" s="26">
        <f>ROUND(E37*F37,2)</f>
        <v/>
      </c>
      <c r="H37" s="169">
        <f>G37/$G$40</f>
        <v/>
      </c>
      <c r="I37" s="26">
        <f>ROUND(F37*'Прил. 10'!$D$13,2)</f>
        <v/>
      </c>
      <c r="J37" s="26">
        <f>ROUND(I37*E37,2)</f>
        <v/>
      </c>
    </row>
    <row r="38" hidden="1" outlineLevel="1" ht="14.25" customFormat="1" customHeight="1" s="12">
      <c r="A38" s="239" t="n">
        <v>10</v>
      </c>
      <c r="B38" s="239" t="inlineStr">
        <is>
          <t>01.7.06.07-0002</t>
        </is>
      </c>
      <c r="C38" s="238" t="inlineStr">
        <is>
          <t>Лента монтажная, тип ЛМ-5</t>
        </is>
      </c>
      <c r="D38" s="239" t="inlineStr">
        <is>
          <t>10 м</t>
        </is>
      </c>
      <c r="E38" s="323" t="n">
        <v>0.00245</v>
      </c>
      <c r="F38" s="241" t="n">
        <v>6.9</v>
      </c>
      <c r="G38" s="26">
        <f>ROUND(E38*F38,2)</f>
        <v/>
      </c>
      <c r="H38" s="169">
        <f>G38/$G$40</f>
        <v/>
      </c>
      <c r="I38" s="26">
        <f>ROUND(F38*'Прил. 10'!$D$13,2)</f>
        <v/>
      </c>
      <c r="J38" s="26">
        <f>ROUND(I38*E38,2)</f>
        <v/>
      </c>
    </row>
    <row r="39" collapsed="1" ht="14.25" customFormat="1" customHeight="1" s="12">
      <c r="A39" s="239" t="n"/>
      <c r="B39" s="239" t="n"/>
      <c r="C39" s="238" t="inlineStr">
        <is>
          <t>Итого прочие материалы</t>
        </is>
      </c>
      <c r="D39" s="239" t="n"/>
      <c r="E39" s="240" t="n"/>
      <c r="F39" s="241" t="n"/>
      <c r="G39" s="26">
        <f>SUM(G37:G38)</f>
        <v/>
      </c>
      <c r="H39" s="169">
        <f>G39/$G$40</f>
        <v/>
      </c>
      <c r="I39" s="26" t="n"/>
      <c r="J39" s="26">
        <f>SUM(J37:J38)</f>
        <v/>
      </c>
    </row>
    <row r="40" ht="14.25" customFormat="1" customHeight="1" s="12">
      <c r="A40" s="239" t="n"/>
      <c r="B40" s="239" t="n"/>
      <c r="C40" s="227" t="inlineStr">
        <is>
          <t>Итого по разделу «Материалы»</t>
        </is>
      </c>
      <c r="D40" s="239" t="n"/>
      <c r="E40" s="240" t="n"/>
      <c r="F40" s="241" t="n"/>
      <c r="G40" s="26">
        <f>G36+G39</f>
        <v/>
      </c>
      <c r="H40" s="242">
        <f>G40/$G$40</f>
        <v/>
      </c>
      <c r="I40" s="26" t="n"/>
      <c r="J40" s="26">
        <f>J36+J39</f>
        <v/>
      </c>
    </row>
    <row r="41" ht="14.25" customFormat="1" customHeight="1" s="12">
      <c r="A41" s="239" t="n"/>
      <c r="B41" s="239" t="n"/>
      <c r="C41" s="238" t="inlineStr">
        <is>
          <t>ИТОГО ПО РМ</t>
        </is>
      </c>
      <c r="D41" s="239" t="n"/>
      <c r="E41" s="240" t="n"/>
      <c r="F41" s="241" t="n"/>
      <c r="G41" s="26">
        <f>G14+G24+G40</f>
        <v/>
      </c>
      <c r="H41" s="242" t="n"/>
      <c r="I41" s="26" t="n"/>
      <c r="J41" s="26">
        <f>J14+J24+J40</f>
        <v/>
      </c>
    </row>
    <row r="42" ht="14.25" customFormat="1" customHeight="1" s="12">
      <c r="A42" s="239" t="n"/>
      <c r="B42" s="239" t="n"/>
      <c r="C42" s="238" t="inlineStr">
        <is>
          <t>Накладные расходы</t>
        </is>
      </c>
      <c r="D42" s="121">
        <f>ROUND(G42/(G$16+$G$14),2)</f>
        <v/>
      </c>
      <c r="E42" s="240" t="n"/>
      <c r="F42" s="241" t="n"/>
      <c r="G42" s="26" t="n">
        <v>1.61</v>
      </c>
      <c r="H42" s="242" t="n"/>
      <c r="I42" s="26" t="n"/>
      <c r="J42" s="26">
        <f>ROUND(D42*(J14+J16),2)</f>
        <v/>
      </c>
    </row>
    <row r="43" ht="14.25" customFormat="1" customHeight="1" s="12">
      <c r="A43" s="239" t="n"/>
      <c r="B43" s="239" t="n"/>
      <c r="C43" s="238" t="inlineStr">
        <is>
          <t>Сметная прибыль</t>
        </is>
      </c>
      <c r="D43" s="121">
        <f>ROUND(G43/(G$14+G$16),2)</f>
        <v/>
      </c>
      <c r="E43" s="240" t="n"/>
      <c r="F43" s="241" t="n"/>
      <c r="G43" s="26" t="n">
        <v>0.85</v>
      </c>
      <c r="H43" s="242" t="n"/>
      <c r="I43" s="26" t="n"/>
      <c r="J43" s="26">
        <f>ROUND(D43*(J14+J16),2)</f>
        <v/>
      </c>
    </row>
    <row r="44" ht="14.25" customFormat="1" customHeight="1" s="12">
      <c r="A44" s="239" t="n"/>
      <c r="B44" s="239" t="n"/>
      <c r="C44" s="238" t="inlineStr">
        <is>
          <t>Итого СМР (с НР и СП)</t>
        </is>
      </c>
      <c r="D44" s="239" t="n"/>
      <c r="E44" s="240" t="n"/>
      <c r="F44" s="241" t="n"/>
      <c r="G44" s="26">
        <f>G14+G24+G40+G42+G43</f>
        <v/>
      </c>
      <c r="H44" s="242" t="n"/>
      <c r="I44" s="26" t="n"/>
      <c r="J44" s="26">
        <f>J14+J24+J40+J42+J43</f>
        <v/>
      </c>
    </row>
    <row r="45" ht="14.25" customFormat="1" customHeight="1" s="12">
      <c r="A45" s="239" t="n"/>
      <c r="B45" s="239" t="n"/>
      <c r="C45" s="238" t="inlineStr">
        <is>
          <t>ВСЕГО СМР + ОБОРУДОВАНИЕ</t>
        </is>
      </c>
      <c r="D45" s="239" t="n"/>
      <c r="E45" s="240" t="n"/>
      <c r="F45" s="241" t="n"/>
      <c r="G45" s="26">
        <f>G44+G29</f>
        <v/>
      </c>
      <c r="H45" s="242" t="n"/>
      <c r="I45" s="26" t="n"/>
      <c r="J45" s="26">
        <f>J44+J29</f>
        <v/>
      </c>
    </row>
    <row r="46" ht="34.5" customFormat="1" customHeight="1" s="12">
      <c r="A46" s="239" t="n"/>
      <c r="B46" s="239" t="n"/>
      <c r="C46" s="238" t="inlineStr">
        <is>
          <t>ИТОГО ПОКАЗАТЕЛЬ НА ЕД. ИЗМ.</t>
        </is>
      </c>
      <c r="D46" s="239" t="inlineStr">
        <is>
          <t>ед.</t>
        </is>
      </c>
      <c r="E46" s="327" t="n">
        <v>1</v>
      </c>
      <c r="F46" s="241" t="n"/>
      <c r="G46" s="26">
        <f>G45/E46</f>
        <v/>
      </c>
      <c r="H46" s="242" t="n"/>
      <c r="I46" s="26" t="n"/>
      <c r="J46" s="26">
        <f>J45/E46</f>
        <v/>
      </c>
    </row>
    <row r="48" ht="14.25" customFormat="1" customHeight="1" s="12">
      <c r="A48" s="4" t="inlineStr">
        <is>
          <t>Составил ______________________    Д.Ю. Нефедова</t>
        </is>
      </c>
    </row>
    <row r="49" ht="14.25" customFormat="1" customHeight="1" s="12">
      <c r="A49" s="114" t="inlineStr">
        <is>
          <t xml:space="preserve">                         (подпись, инициалы, фамилия)</t>
        </is>
      </c>
      <c r="G49" s="183" t="n"/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2:H32"/>
    <mergeCell ref="E9:E10"/>
    <mergeCell ref="B26:H26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7" sqref="E17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2" t="inlineStr">
        <is>
          <t>Приложение №6</t>
        </is>
      </c>
    </row>
    <row r="2" ht="21.75" customHeight="1" s="186">
      <c r="A2" s="252" t="n"/>
      <c r="B2" s="252" t="n"/>
      <c r="C2" s="252" t="n"/>
      <c r="D2" s="252" t="n"/>
      <c r="E2" s="252" t="n"/>
      <c r="F2" s="252" t="n"/>
      <c r="G2" s="252" t="n"/>
    </row>
    <row r="3">
      <c r="A3" s="210" t="inlineStr">
        <is>
          <t>Расчет стоимости оборудования</t>
        </is>
      </c>
    </row>
    <row r="4" ht="27" customHeight="1" s="186">
      <c r="A4" s="213" t="inlineStr">
        <is>
          <t>Наименование разрабатываемого показателя УНЦ — Организация прокладки кабеля типа медная витая пара в существующих кабельных лотках, каналах и конструкциях, для организации связи на основе Ethernet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7" t="inlineStr">
        <is>
          <t>№ пп.</t>
        </is>
      </c>
      <c r="B6" s="257" t="inlineStr">
        <is>
          <t>Код ресурса</t>
        </is>
      </c>
      <c r="C6" s="257" t="inlineStr">
        <is>
          <t>Наименование</t>
        </is>
      </c>
      <c r="D6" s="257" t="inlineStr">
        <is>
          <t>Ед. изм.</t>
        </is>
      </c>
      <c r="E6" s="239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86">
      <c r="A9" s="117" t="n"/>
      <c r="B9" s="238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 s="186">
      <c r="A10" s="239" t="n"/>
      <c r="B10" s="227" t="n"/>
      <c r="C10" s="238" t="inlineStr">
        <is>
          <t>ИТОГО ИНЖЕНЕРНОЕ ОБОРУДОВАНИЕ</t>
        </is>
      </c>
      <c r="D10" s="227" t="n"/>
      <c r="E10" s="119" t="n"/>
      <c r="F10" s="241" t="n"/>
      <c r="G10" s="241" t="n">
        <v>0</v>
      </c>
    </row>
    <row r="11">
      <c r="A11" s="239" t="n"/>
      <c r="B11" s="238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 s="186">
      <c r="A12" s="239" t="n"/>
      <c r="B12" s="238" t="n"/>
      <c r="C12" s="238" t="inlineStr">
        <is>
          <t>ИТОГО ТЕХНОЛОГИЧЕСКОЕ ОБОРУДОВАНИЕ</t>
        </is>
      </c>
      <c r="D12" s="238" t="n"/>
      <c r="E12" s="256" t="n"/>
      <c r="F12" s="241" t="n"/>
      <c r="G12" s="26" t="n">
        <v>0</v>
      </c>
    </row>
    <row r="13" ht="19.5" customHeight="1" s="186">
      <c r="A13" s="239" t="n"/>
      <c r="B13" s="238" t="n"/>
      <c r="C13" s="238" t="inlineStr">
        <is>
          <t>Всего по разделу «Оборудование»</t>
        </is>
      </c>
      <c r="D13" s="238" t="n"/>
      <c r="E13" s="256" t="n"/>
      <c r="F13" s="241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2" t="inlineStr">
        <is>
          <t>Приложение №7</t>
        </is>
      </c>
    </row>
    <row r="2">
      <c r="A2" s="252" t="n"/>
      <c r="B2" s="252" t="n"/>
      <c r="C2" s="252" t="n"/>
      <c r="D2" s="252" t="n"/>
    </row>
    <row r="3" ht="24.75" customHeight="1" s="186">
      <c r="A3" s="210" t="inlineStr">
        <is>
          <t>Расчет показателя УНЦ</t>
        </is>
      </c>
    </row>
    <row r="4" ht="24.75" customHeight="1" s="186">
      <c r="A4" s="210" t="n"/>
      <c r="B4" s="210" t="n"/>
      <c r="C4" s="210" t="n"/>
      <c r="D4" s="210" t="n"/>
    </row>
    <row r="5" ht="24.6" customHeight="1" s="186">
      <c r="A5" s="213" t="inlineStr">
        <is>
          <t xml:space="preserve">Наименование разрабатываемого показателя УНЦ - </t>
        </is>
      </c>
      <c r="D5" s="213">
        <f>'Прил.5 Расчет СМР и ОБ'!D6:J6</f>
        <v/>
      </c>
    </row>
    <row r="6" ht="19.9" customHeight="1" s="186">
      <c r="A6" s="213" t="inlineStr">
        <is>
          <t>Единица измерения  — 1 ед</t>
        </is>
      </c>
      <c r="D6" s="213" t="n"/>
    </row>
    <row r="7">
      <c r="A7" s="4" t="n"/>
      <c r="B7" s="4" t="n"/>
      <c r="C7" s="4" t="n"/>
      <c r="D7" s="4" t="n"/>
    </row>
    <row r="8" ht="14.45" customHeight="1" s="186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 ht="15" customHeight="1" s="186">
      <c r="A9" s="314" t="n"/>
      <c r="B9" s="314" t="n"/>
      <c r="C9" s="314" t="n"/>
      <c r="D9" s="314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63.75" customHeight="1" s="186">
      <c r="A11" s="239" t="inlineStr">
        <is>
          <t>А1-81</t>
        </is>
      </c>
      <c r="B11" s="239" t="inlineStr">
        <is>
          <t>УНЦ ИИК</t>
        </is>
      </c>
      <c r="C11" s="162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7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>
      <c r="B8" s="258" t="n"/>
      <c r="C8" s="258" t="n"/>
      <c r="D8" s="258" t="n"/>
      <c r="E8" s="258" t="n"/>
    </row>
    <row r="9" ht="47.25" customHeight="1" s="186">
      <c r="B9" s="223" t="inlineStr">
        <is>
          <t>Наименование индекса / норм сопутствующих затрат</t>
        </is>
      </c>
      <c r="C9" s="223" t="inlineStr">
        <is>
          <t>Дата применения и обоснование индекса / норм сопутствующих затрат</t>
        </is>
      </c>
      <c r="D9" s="223" t="inlineStr">
        <is>
          <t>Размер индекса / норма сопутствующих затрат</t>
        </is>
      </c>
    </row>
    <row r="10" ht="15.75" customHeight="1" s="186">
      <c r="B10" s="223" t="n">
        <v>1</v>
      </c>
      <c r="C10" s="223" t="n">
        <v>2</v>
      </c>
      <c r="D10" s="223" t="n">
        <v>3</v>
      </c>
    </row>
    <row r="11" ht="45" customHeight="1" s="186">
      <c r="B11" s="223" t="inlineStr">
        <is>
          <t xml:space="preserve">Индекс изменения сметной стоимости на 1 квартал 2023 года. ОЗП </t>
        </is>
      </c>
      <c r="C11" s="223" t="inlineStr">
        <is>
          <t>Письмо Минстроя России от 30.03.2023г. №17106-ИФ/09  прил.1</t>
        </is>
      </c>
      <c r="D11" s="223" t="n">
        <v>44.29</v>
      </c>
    </row>
    <row r="12" ht="29.25" customHeight="1" s="186">
      <c r="B12" s="223" t="inlineStr">
        <is>
          <t>Индекс изменения сметной стоимости на 1 квартал 2023 года. ЭМ</t>
        </is>
      </c>
      <c r="C12" s="223" t="inlineStr">
        <is>
          <t>Письмо Минстроя России от 30.03.2023г. №17106-ИФ/09  прил.1</t>
        </is>
      </c>
      <c r="D12" s="223" t="n">
        <v>13.47</v>
      </c>
    </row>
    <row r="13" ht="29.25" customHeight="1" s="186">
      <c r="B13" s="223" t="inlineStr">
        <is>
          <t>Индекс изменения сметной стоимости на 1 квартал 2023 года. МАТ</t>
        </is>
      </c>
      <c r="C13" s="223" t="inlineStr">
        <is>
          <t>Письмо Минстроя России от 30.03.2023г. №17106-ИФ/09  прил.1</t>
        </is>
      </c>
      <c r="D13" s="223" t="n">
        <v>8.039999999999999</v>
      </c>
    </row>
    <row r="14" ht="30.75" customHeight="1" s="186">
      <c r="B14" s="223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3" t="n">
        <v>6.26</v>
      </c>
    </row>
    <row r="15" ht="89.45" customHeight="1" s="186">
      <c r="B15" s="223" t="inlineStr">
        <is>
          <t>Временные здания и сооружения</t>
        </is>
      </c>
      <c r="C15" s="22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3" t="inlineStr">
        <is>
          <t>Дополнительные затраты при производстве строительно-монтажных работ в зимнее время</t>
        </is>
      </c>
      <c r="C16" s="22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3" t="inlineStr">
        <is>
          <t>Строительный контроль</t>
        </is>
      </c>
      <c r="C17" s="223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3" t="inlineStr">
        <is>
          <t>Авторский надзор - 0,2%</t>
        </is>
      </c>
      <c r="C18" s="223" t="inlineStr">
        <is>
          <t>Приказ от 4.08.2020 № 421/пр п.173</t>
        </is>
      </c>
      <c r="D18" s="108" t="n">
        <v>0.002</v>
      </c>
    </row>
    <row r="19" ht="24" customHeight="1" s="186">
      <c r="B19" s="223" t="inlineStr">
        <is>
          <t>Непредвиденные расходы</t>
        </is>
      </c>
      <c r="C19" s="223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3" t="inlineStr">
        <is>
          <t>С1ср</t>
        </is>
      </c>
      <c r="D7" s="223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3" t="inlineStr">
        <is>
          <t>tср</t>
        </is>
      </c>
      <c r="D8" s="223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3" t="inlineStr">
        <is>
          <t>Кув</t>
        </is>
      </c>
      <c r="D9" s="223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3" t="n"/>
      <c r="D10" s="223" t="n"/>
      <c r="E10" s="328" t="n">
        <v>3.8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3" t="inlineStr">
        <is>
          <t>КТ</t>
        </is>
      </c>
      <c r="D11" s="223" t="inlineStr">
        <is>
          <t>-</t>
        </is>
      </c>
      <c r="E11" s="329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3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30" t="n">
        <v>1.139</v>
      </c>
      <c r="F12" s="3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6" t="inlineStr">
        <is>
          <t>1.7</t>
        </is>
      </c>
      <c r="B13" s="307" t="inlineStr">
        <is>
          <t>Размер средств на оплату труда рабочих-строителей в текущем уровне цен (ФОТр.тек.), руб/чел.-ч</t>
        </is>
      </c>
      <c r="C13" s="308" t="inlineStr">
        <is>
          <t>ФОТр.тек.</t>
        </is>
      </c>
      <c r="D13" s="308" t="inlineStr">
        <is>
          <t>(С1ср/tср*КТ*Т*Кув)*Кинф</t>
        </is>
      </c>
      <c r="E13" s="309">
        <f>((E7*E9/E8)*E11)*E12</f>
        <v/>
      </c>
      <c r="F13" s="3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2025-01-24T11:52:16Z</dcterms:modified>
  <cp:lastModifiedBy>Николай Трофименко</cp:lastModifiedBy>
  <cp:lastPrinted>2023-12-01T11:59:57Z</cp:lastPrinted>
</cp:coreProperties>
</file>