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 xml:space="preserve">Наименование разрабатываемого показателя УНЦ - Шкафы ПА 1 архитектуры. Шкаф АЛАР, АОПО, ФОТ, ФОДТ автотрансформатора 220 кВ </t>
        </is>
      </c>
    </row>
    <row r="8" ht="31.5" customHeight="1">
      <c r="B8" s="253" t="inlineStr">
        <is>
          <t>Сопоставимый уровень цен: 3 кв. 2021 г.</t>
        </is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49" t="n"/>
    </row>
    <row r="12" ht="96.75" customHeight="1">
      <c r="B12" s="257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7" t="n">
        <v>3</v>
      </c>
      <c r="C14" s="144" t="inlineStr">
        <is>
          <t>Климатический район и подрайон</t>
        </is>
      </c>
      <c r="D14" s="223" t="inlineStr">
        <is>
          <t>IIВ</t>
        </is>
      </c>
    </row>
    <row r="15">
      <c r="B15" s="257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7" t="n">
        <v>7</v>
      </c>
      <c r="C22" s="147" t="inlineStr">
        <is>
          <t>Сопоставимый уровень цен</t>
        </is>
      </c>
      <c r="D22" s="230" t="inlineStr">
        <is>
          <t>3 кв. 2021 г.</t>
        </is>
      </c>
      <c r="E22" s="145" t="n"/>
    </row>
    <row r="23" ht="123" customHeight="1">
      <c r="B23" s="25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7" t="n">
        <v>10</v>
      </c>
      <c r="C25" s="144" t="inlineStr">
        <is>
          <t>Примечание</t>
        </is>
      </c>
      <c r="D25" s="257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7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>
      <c r="B10" s="340" t="n"/>
      <c r="C10" s="340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 г., тыс. руб.</t>
        </is>
      </c>
      <c r="G10" s="338" t="n"/>
      <c r="H10" s="338" t="n"/>
      <c r="I10" s="338" t="n"/>
      <c r="J10" s="339" t="n"/>
    </row>
    <row r="11" ht="31.5" customHeight="1">
      <c r="B11" s="341" t="n"/>
      <c r="C11" s="341" t="n"/>
      <c r="D11" s="341" t="n"/>
      <c r="E11" s="341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</row>
    <row r="12" ht="49.5" customHeight="1">
      <c r="B12" s="224" t="n">
        <v>1</v>
      </c>
      <c r="C12" s="225" t="inlineStr">
        <is>
          <t>Шкаф ПА</t>
        </is>
      </c>
      <c r="D12" s="231" t="inlineStr">
        <is>
          <t>02-03-02</t>
        </is>
      </c>
      <c r="E12" s="225" t="inlineStr">
        <is>
          <t>Релейная защита и автоматика ПС Тютчево</t>
        </is>
      </c>
      <c r="F12" s="225" t="n">
        <v>0</v>
      </c>
      <c r="G12" s="226" t="n">
        <v>946.27</v>
      </c>
      <c r="H12" s="226" t="n">
        <v>3591.08</v>
      </c>
      <c r="I12" s="225" t="n">
        <v>0</v>
      </c>
      <c r="J12" s="225">
        <f>SUM(F12:I12)</f>
        <v/>
      </c>
    </row>
    <row r="13" ht="15" customHeight="1">
      <c r="B13" s="255" t="inlineStr">
        <is>
          <t>Всего по объекту:</t>
        </is>
      </c>
      <c r="C13" s="342" t="n"/>
      <c r="D13" s="342" t="n"/>
      <c r="E13" s="343" t="n"/>
      <c r="F13" s="227">
        <f>F12</f>
        <v/>
      </c>
      <c r="G13" s="227">
        <f>G12</f>
        <v/>
      </c>
      <c r="H13" s="227">
        <f>H12</f>
        <v/>
      </c>
      <c r="I13" s="227">
        <f>I12</f>
        <v/>
      </c>
      <c r="J13" s="227">
        <f>SUM(F13:I13)</f>
        <v/>
      </c>
    </row>
    <row r="14" ht="22.5" customHeight="1">
      <c r="B14" s="256" t="inlineStr">
        <is>
          <t>Всего по объекту в сопоставимом уровне цен 3 кв. 2021 г.:</t>
        </is>
      </c>
      <c r="C14" s="338" t="n"/>
      <c r="D14" s="338" t="n"/>
      <c r="E14" s="339" t="n"/>
      <c r="F14" s="227">
        <f>F13</f>
        <v/>
      </c>
      <c r="G14" s="227">
        <f>G13</f>
        <v/>
      </c>
      <c r="H14" s="227">
        <f>H13</f>
        <v/>
      </c>
      <c r="I14" s="228">
        <f>'Прил.1 Сравнит табл'!D21</f>
        <v/>
      </c>
      <c r="J14" s="22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view="pageBreakPreview" topLeftCell="A8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60" t="n"/>
    </row>
    <row r="5">
      <c r="A5" s="253" t="n"/>
    </row>
    <row r="6" ht="33.6" customHeight="1">
      <c r="A6" s="259" t="inlineStr">
        <is>
          <t xml:space="preserve">Наименование разрабатываемого показателя УНЦ -  Шкафы ПА 1 архитектуры. Шкаф АЛАР, АОПО, ФОТ, ФОДТ автотрансформатора 220 кВ </t>
        </is>
      </c>
    </row>
    <row r="7">
      <c r="A7" s="151" t="n"/>
      <c r="B7" s="151" t="n"/>
      <c r="D7" s="191" t="n"/>
      <c r="G7" s="191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9" t="n"/>
    </row>
    <row r="9" ht="40.5" customHeight="1">
      <c r="A9" s="341" t="n"/>
      <c r="B9" s="341" t="n"/>
      <c r="C9" s="341" t="n"/>
      <c r="D9" s="341" t="n"/>
      <c r="E9" s="341" t="n"/>
      <c r="F9" s="341" t="n"/>
      <c r="G9" s="257" t="inlineStr">
        <is>
          <t>на ед.изм.</t>
        </is>
      </c>
      <c r="H9" s="257" t="inlineStr">
        <is>
          <t>общая</t>
        </is>
      </c>
    </row>
    <row r="10">
      <c r="A10" s="258" t="n">
        <v>1</v>
      </c>
      <c r="B10" s="258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58" t="n">
        <v>7</v>
      </c>
    </row>
    <row r="11" customFormat="1" s="153">
      <c r="A11" s="265" t="inlineStr">
        <is>
          <t>Затраты труда рабочих</t>
        </is>
      </c>
      <c r="B11" s="338" t="n"/>
      <c r="C11" s="338" t="n"/>
      <c r="D11" s="338" t="n"/>
      <c r="E11" s="339" t="n"/>
      <c r="F11" s="344" t="n">
        <v>271.4032</v>
      </c>
      <c r="G11" s="195" t="n"/>
      <c r="H11" s="345">
        <f>SUM(H12:H15)</f>
        <v/>
      </c>
    </row>
    <row r="12">
      <c r="A12" s="293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241.33</v>
      </c>
      <c r="G12" s="186" t="n">
        <v>9.4</v>
      </c>
      <c r="H12" s="158">
        <f>ROUND(F12*G12,2)</f>
        <v/>
      </c>
      <c r="M12" s="346" t="n"/>
    </row>
    <row r="13">
      <c r="A13" s="293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6" t="n"/>
    </row>
    <row r="14">
      <c r="A14" s="293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6" t="n"/>
    </row>
    <row r="15">
      <c r="A15" s="293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6" t="n"/>
    </row>
    <row r="16">
      <c r="A16" s="261" t="inlineStr">
        <is>
          <t>Затраты труда машинистов</t>
        </is>
      </c>
      <c r="B16" s="338" t="n"/>
      <c r="C16" s="338" t="n"/>
      <c r="D16" s="338" t="n"/>
      <c r="E16" s="339" t="n"/>
      <c r="F16" s="192" t="n"/>
      <c r="G16" s="154" t="n"/>
      <c r="H16" s="345">
        <f>H17</f>
        <v/>
      </c>
    </row>
    <row r="17">
      <c r="A17" s="293" t="n">
        <v>5</v>
      </c>
      <c r="B17" s="266" t="n"/>
      <c r="C17" s="175" t="n">
        <v>2</v>
      </c>
      <c r="D17" s="176" t="inlineStr">
        <is>
          <t>Затраты труда машинистов(справочно)</t>
        </is>
      </c>
      <c r="E17" s="293" t="inlineStr">
        <is>
          <t>чел.-ч</t>
        </is>
      </c>
      <c r="F17" s="293" t="n">
        <v>11.2</v>
      </c>
      <c r="G17" s="165" t="n"/>
      <c r="H17" s="177" t="n">
        <v>140.57</v>
      </c>
    </row>
    <row r="18" customFormat="1" s="153">
      <c r="A18" s="262" t="inlineStr">
        <is>
          <t>Машины и механизмы</t>
        </is>
      </c>
      <c r="B18" s="338" t="n"/>
      <c r="C18" s="338" t="n"/>
      <c r="D18" s="338" t="n"/>
      <c r="E18" s="339" t="n"/>
      <c r="F18" s="192" t="n"/>
      <c r="G18" s="154" t="n"/>
      <c r="H18" s="345">
        <f>SUM(H19:H23)</f>
        <v/>
      </c>
    </row>
    <row r="19" ht="25.5" customHeight="1">
      <c r="A19" s="293" t="n">
        <v>6</v>
      </c>
      <c r="B19" s="266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5.6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3" t="n">
        <v>7</v>
      </c>
      <c r="B20" s="266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5.6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3" t="n">
        <v>8</v>
      </c>
      <c r="B21" s="266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53.88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3" t="n">
        <v>9</v>
      </c>
      <c r="B22" s="266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53.88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3" t="n">
        <v>10</v>
      </c>
      <c r="B23" s="266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1" t="inlineStr">
        <is>
          <t>Оборудование</t>
        </is>
      </c>
      <c r="B24" s="338" t="n"/>
      <c r="C24" s="338" t="n"/>
      <c r="D24" s="338" t="n"/>
      <c r="E24" s="339" t="n"/>
      <c r="F24" s="194" t="n"/>
      <c r="G24" s="195" t="n"/>
      <c r="H24" s="345">
        <f>SUM(H25:H25)</f>
        <v/>
      </c>
    </row>
    <row r="25" ht="33" customHeight="1">
      <c r="A25" s="166" t="n">
        <v>11</v>
      </c>
      <c r="B25" s="261" t="n"/>
      <c r="C25" s="181" t="inlineStr">
        <is>
          <t>Прайс из СД ОП</t>
        </is>
      </c>
      <c r="D25" s="197" t="inlineStr">
        <is>
          <t xml:space="preserve">ШЭТ 610.01-0. Шкафы ПА 1 архитектуры. Шкаф АЛАР, АОПО, ФОТ, ФОДТ автотрансформатора 220 кВ </t>
        </is>
      </c>
      <c r="E25" s="181" t="inlineStr">
        <is>
          <t>шт</t>
        </is>
      </c>
      <c r="F25" s="181" t="n">
        <v>1</v>
      </c>
      <c r="G25" s="198" t="n">
        <v>645877.9300000001</v>
      </c>
      <c r="H25" s="180">
        <f>ROUND(F25*G25,2)</f>
        <v/>
      </c>
      <c r="I25" s="162" t="n"/>
    </row>
    <row r="26">
      <c r="A26" s="262" t="inlineStr">
        <is>
          <t>Материалы</t>
        </is>
      </c>
      <c r="B26" s="338" t="n"/>
      <c r="C26" s="338" t="n"/>
      <c r="D26" s="338" t="n"/>
      <c r="E26" s="339" t="n"/>
      <c r="F26" s="192" t="n"/>
      <c r="G26" s="154" t="n"/>
      <c r="H26" s="345">
        <f>SUM(H27:H53)</f>
        <v/>
      </c>
    </row>
    <row r="27">
      <c r="A27" s="166" t="n">
        <v>12</v>
      </c>
      <c r="B27" s="266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2.04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6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0.51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6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6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6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0.00902</v>
      </c>
      <c r="G31" s="186" t="n">
        <v>68037.69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6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6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6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0.01608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6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9.23</v>
      </c>
      <c r="G35" s="186" t="n">
        <v>6.9</v>
      </c>
      <c r="H35" s="180">
        <f>ROUND(F35*G35,2)</f>
        <v/>
      </c>
      <c r="I35" s="162" t="n"/>
      <c r="J35" s="167" t="n"/>
    </row>
    <row r="36">
      <c r="A36" s="166" t="n">
        <v>21</v>
      </c>
      <c r="B36" s="266" t="n"/>
      <c r="C36" s="181" t="inlineStr">
        <is>
          <t>20.1.02.06-0001</t>
        </is>
      </c>
      <c r="D36" s="186" t="inlineStr">
        <is>
          <t>Жир паяльный</t>
        </is>
      </c>
      <c r="E36" s="181" t="inlineStr">
        <is>
          <t>кг</t>
        </is>
      </c>
      <c r="F36" s="181" t="n">
        <v>0.52</v>
      </c>
      <c r="G36" s="186" t="n">
        <v>101</v>
      </c>
      <c r="H36" s="180">
        <f>ROUND(F36*G36,2)</f>
        <v/>
      </c>
      <c r="I36" s="162" t="n"/>
      <c r="J36" s="167" t="n"/>
    </row>
    <row r="37" ht="25.5" customHeight="1">
      <c r="A37" s="166" t="n">
        <v>22</v>
      </c>
      <c r="B37" s="266" t="n"/>
      <c r="C37" s="181" t="inlineStr">
        <is>
          <t>999-9950</t>
        </is>
      </c>
      <c r="D37" s="186" t="inlineStr">
        <is>
          <t>Вспомогательные ненормируемые материальные ресурсы</t>
        </is>
      </c>
      <c r="E37" s="181" t="inlineStr">
        <is>
          <t>руб</t>
        </is>
      </c>
      <c r="F37" s="181" t="n">
        <v>51.075936</v>
      </c>
      <c r="G37" s="186" t="n">
        <v>1</v>
      </c>
      <c r="H37" s="180">
        <f>ROUND(F37*G37,2)</f>
        <v/>
      </c>
      <c r="I37" s="162" t="n"/>
      <c r="J37" s="167" t="n"/>
    </row>
    <row r="38">
      <c r="A38" s="166" t="n">
        <v>23</v>
      </c>
      <c r="B38" s="266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1.16</v>
      </c>
      <c r="G38" s="186" t="n">
        <v>30.74</v>
      </c>
      <c r="H38" s="180">
        <f>ROUND(F38*G38,2)</f>
        <v/>
      </c>
      <c r="I38" s="162" t="n"/>
      <c r="J38" s="167" t="n"/>
    </row>
    <row r="39">
      <c r="A39" s="166" t="n">
        <v>24</v>
      </c>
      <c r="B39" s="266" t="n"/>
      <c r="C39" s="181" t="inlineStr">
        <is>
          <t>01.7.15.14-0165</t>
        </is>
      </c>
      <c r="D39" s="186" t="inlineStr">
        <is>
          <t>Шурупы с полукруглой головкой 4x40 мм</t>
        </is>
      </c>
      <c r="E39" s="181" t="inlineStr">
        <is>
          <t>т</t>
        </is>
      </c>
      <c r="F39" s="181" t="n">
        <v>0.00242</v>
      </c>
      <c r="G39" s="186" t="n">
        <v>12454.55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6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0.58</v>
      </c>
      <c r="G40" s="186" t="n">
        <v>30.23</v>
      </c>
      <c r="H40" s="180">
        <f>ROUND(F40*G40,2)</f>
        <v/>
      </c>
      <c r="I40" s="162" t="n"/>
      <c r="J40" s="167" t="n"/>
    </row>
    <row r="41">
      <c r="A41" s="166" t="n">
        <v>26</v>
      </c>
      <c r="B41" s="266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6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6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6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6" t="n"/>
      <c r="C45" s="181" t="inlineStr">
        <is>
          <t>20.2.02.01-0013</t>
        </is>
      </c>
      <c r="D45" s="186" t="inlineStr">
        <is>
          <t>Втулки, диаметр 28 мм</t>
        </is>
      </c>
      <c r="E45" s="181" t="inlineStr">
        <is>
          <t>1000 шт</t>
        </is>
      </c>
      <c r="F45" s="181" t="n">
        <v>0.0122</v>
      </c>
      <c r="G45" s="186" t="n">
        <v>176.23</v>
      </c>
      <c r="H45" s="180">
        <f>ROUND(F45*G45,2)</f>
        <v/>
      </c>
      <c r="I45" s="162" t="n"/>
      <c r="J45" s="167" t="n"/>
    </row>
    <row r="46">
      <c r="A46" s="166" t="n">
        <v>31</v>
      </c>
      <c r="B46" s="266" t="n"/>
      <c r="C46" s="181" t="inlineStr">
        <is>
          <t>01.3.01.05-0009</t>
        </is>
      </c>
      <c r="D46" s="186" t="inlineStr">
        <is>
          <t>Парафин нефтяной твердый Т-1</t>
        </is>
      </c>
      <c r="E46" s="181" t="inlineStr">
        <is>
          <t>т</t>
        </is>
      </c>
      <c r="F46" s="181" t="n">
        <v>0.00026</v>
      </c>
      <c r="G46" s="186" t="n">
        <v>8000</v>
      </c>
      <c r="H46" s="180">
        <f>ROUND(F46*G46,2)</f>
        <v/>
      </c>
      <c r="I46" s="162" t="n"/>
      <c r="J46" s="167" t="n"/>
    </row>
    <row r="47">
      <c r="A47" s="166" t="n">
        <v>32</v>
      </c>
      <c r="B47" s="266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6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6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6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6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6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6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 xml:space="preserve">Наименование разрабатываемого показателя УНЦ — Шкафы ПА 1 архитектуры. Шкаф АЛАР, АОПО, ФОТ, ФОДТ автотрансформатора 220 кВ </t>
        </is>
      </c>
    </row>
    <row r="8">
      <c r="B8" s="268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7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tabSelected="1" view="pageBreakPreview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7" t="n"/>
      <c r="C6" s="134" t="n"/>
      <c r="D6" s="287" t="inlineStr">
        <is>
          <t xml:space="preserve">Шкафы ПА 1 архитектуры. Шкаф АЛАР, АОПО, ФОТ, ФОДТ автотрансформатора 220 кВ 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5" t="inlineStr">
        <is>
          <t>№ пп.</t>
        </is>
      </c>
      <c r="B10" s="275" t="inlineStr">
        <is>
          <t>Код ресурса</t>
        </is>
      </c>
      <c r="C10" s="275" t="inlineStr">
        <is>
          <t>Наименование</t>
        </is>
      </c>
      <c r="D10" s="275" t="inlineStr">
        <is>
          <t>Ед. изм.</t>
        </is>
      </c>
      <c r="E10" s="275" t="inlineStr">
        <is>
          <t>Кол-во единиц по проектным данным</t>
        </is>
      </c>
      <c r="F10" s="275" t="inlineStr">
        <is>
          <t>Сметная стоимость в ценах на 01.01.2000 (руб.)</t>
        </is>
      </c>
      <c r="G10" s="339" t="n"/>
      <c r="H10" s="275" t="inlineStr">
        <is>
          <t>Удельный вес, %</t>
        </is>
      </c>
      <c r="I10" s="275" t="inlineStr">
        <is>
          <t>Сметная стоимость в ценах на 01.01.2023 (руб.)</t>
        </is>
      </c>
      <c r="J10" s="339" t="n"/>
      <c r="M10" s="12" t="n"/>
      <c r="N10" s="12" t="n"/>
    </row>
    <row r="11" ht="28.5" customHeight="1">
      <c r="A11" s="341" t="n"/>
      <c r="B11" s="341" t="n"/>
      <c r="C11" s="341" t="n"/>
      <c r="D11" s="341" t="n"/>
      <c r="E11" s="341" t="n"/>
      <c r="F11" s="275" t="inlineStr">
        <is>
          <t>на ед. изм.</t>
        </is>
      </c>
      <c r="G11" s="275" t="inlineStr">
        <is>
          <t>общая</t>
        </is>
      </c>
      <c r="H11" s="341" t="n"/>
      <c r="I11" s="275" t="inlineStr">
        <is>
          <t>на ед. изм.</t>
        </is>
      </c>
      <c r="J11" s="275" t="inlineStr">
        <is>
          <t>общая</t>
        </is>
      </c>
      <c r="M11" s="12" t="n"/>
      <c r="N11" s="12" t="n"/>
    </row>
    <row r="12">
      <c r="A12" s="275" t="n">
        <v>1</v>
      </c>
      <c r="B12" s="275" t="n">
        <v>2</v>
      </c>
      <c r="C12" s="25" t="n">
        <v>3</v>
      </c>
      <c r="D12" s="275" t="n">
        <v>4</v>
      </c>
      <c r="E12" s="275" t="n">
        <v>5</v>
      </c>
      <c r="F12" s="275" t="n">
        <v>6</v>
      </c>
      <c r="G12" s="275" t="n">
        <v>7</v>
      </c>
      <c r="H12" s="275" t="n">
        <v>8</v>
      </c>
      <c r="I12" s="270" t="n">
        <v>9</v>
      </c>
      <c r="J12" s="270" t="n">
        <v>10</v>
      </c>
      <c r="M12" s="12" t="n"/>
      <c r="N12" s="12" t="n"/>
    </row>
    <row r="13">
      <c r="A13" s="275" t="n"/>
      <c r="B13" s="261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9" t="n"/>
      <c r="I13" s="124" t="n"/>
      <c r="J13" s="124" t="n"/>
    </row>
    <row r="14" ht="25.5" customHeight="1">
      <c r="A14" s="275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5" t="inlineStr">
        <is>
          <t>чел.-ч.</t>
        </is>
      </c>
      <c r="E14" s="348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5" t="n"/>
      <c r="B15" s="275" t="n"/>
      <c r="C15" s="10" t="inlineStr">
        <is>
          <t>Итого по разделу "Затраты труда рабочих-строителей"</t>
        </is>
      </c>
      <c r="D15" s="275" t="inlineStr">
        <is>
          <t>чел.-ч.</t>
        </is>
      </c>
      <c r="E15" s="348">
        <f>SUM(E14:E14)</f>
        <v/>
      </c>
      <c r="F15" s="32" t="n"/>
      <c r="G15" s="32">
        <f>SUM(G14:G14)</f>
        <v/>
      </c>
      <c r="H15" s="278" t="n">
        <v>1</v>
      </c>
      <c r="I15" s="124" t="n"/>
      <c r="J15" s="32">
        <f>SUM(J14:J14)</f>
        <v/>
      </c>
    </row>
    <row r="16" ht="14.25" customFormat="1" customHeight="1" s="12">
      <c r="A16" s="275" t="n"/>
      <c r="B16" s="274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9" t="n"/>
      <c r="I16" s="124" t="n"/>
      <c r="J16" s="124" t="n"/>
    </row>
    <row r="17" ht="14.25" customFormat="1" customHeight="1" s="12">
      <c r="A17" s="275" t="n">
        <v>2</v>
      </c>
      <c r="B17" s="275" t="n">
        <v>2</v>
      </c>
      <c r="C17" s="25" t="inlineStr">
        <is>
          <t>Затраты труда машинистов</t>
        </is>
      </c>
      <c r="D17" s="275" t="inlineStr">
        <is>
          <t>чел.-ч.</t>
        </is>
      </c>
      <c r="E17" s="349" t="n">
        <v>11.2</v>
      </c>
      <c r="F17" s="32">
        <f>G17/E17</f>
        <v/>
      </c>
      <c r="G17" s="32">
        <f>'Прил. 3'!H16</f>
        <v/>
      </c>
      <c r="H17" s="27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5" t="n"/>
      <c r="B18" s="261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24" t="n"/>
      <c r="J18" s="124" t="n"/>
    </row>
    <row r="19" ht="14.25" customFormat="1" customHeight="1" s="12">
      <c r="A19" s="275" t="n"/>
      <c r="B19" s="274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9" t="n"/>
      <c r="I19" s="124" t="n"/>
      <c r="J19" s="124" t="n"/>
    </row>
    <row r="20" ht="25.5" customFormat="1" customHeight="1" s="12">
      <c r="A20" s="275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0" t="n">
        <v>5.6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5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0" t="n">
        <v>5.6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5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0" t="n">
        <v>53.88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5" t="n"/>
      <c r="B23" s="275" t="n"/>
      <c r="C23" s="25" t="inlineStr">
        <is>
          <t>Итого основные машины и механизмы</t>
        </is>
      </c>
      <c r="D23" s="275" t="n"/>
      <c r="E23" s="349" t="n"/>
      <c r="F23" s="32" t="n"/>
      <c r="G23" s="32">
        <f>SUM(G20:G22)</f>
        <v/>
      </c>
      <c r="H23" s="278">
        <f>G23/G27</f>
        <v/>
      </c>
      <c r="I23" s="126" t="n"/>
      <c r="J23" s="32">
        <f>SUM(J20:J22)</f>
        <v/>
      </c>
    </row>
    <row r="24" outlineLevel="1" ht="25.5" customFormat="1" customHeight="1" s="12">
      <c r="A24" s="275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0" t="n">
        <v>53.88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5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0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5" t="n"/>
      <c r="B26" s="275" t="n"/>
      <c r="C26" s="25" t="inlineStr">
        <is>
          <t>Итого прочие машины и механизмы</t>
        </is>
      </c>
      <c r="D26" s="275" t="n"/>
      <c r="E26" s="276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5" t="n"/>
      <c r="B27" s="275" t="n"/>
      <c r="C27" s="10" t="inlineStr">
        <is>
          <t>Итого по разделу «Машины и механизмы»</t>
        </is>
      </c>
      <c r="D27" s="275" t="n"/>
      <c r="E27" s="276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5" t="n"/>
      <c r="B28" s="261" t="inlineStr">
        <is>
          <t>Оборудование</t>
        </is>
      </c>
      <c r="C28" s="338" t="n"/>
      <c r="D28" s="338" t="n"/>
      <c r="E28" s="338" t="n"/>
      <c r="F28" s="338" t="n"/>
      <c r="G28" s="338" t="n"/>
      <c r="H28" s="339" t="n"/>
      <c r="I28" s="124" t="n"/>
      <c r="J28" s="124" t="n"/>
    </row>
    <row r="29">
      <c r="A29" s="275" t="n"/>
      <c r="B29" s="274" t="inlineStr">
        <is>
          <t>Основное оборудование</t>
        </is>
      </c>
      <c r="C29" s="338" t="n"/>
      <c r="D29" s="338" t="n"/>
      <c r="E29" s="338" t="n"/>
      <c r="F29" s="338" t="n"/>
      <c r="G29" s="338" t="n"/>
      <c r="H29" s="339" t="n"/>
      <c r="I29" s="124" t="n"/>
      <c r="J29" s="124" t="n"/>
    </row>
    <row r="30" ht="72.59999999999999" customFormat="1" customHeight="1" s="12">
      <c r="A30" s="275" t="n">
        <v>8</v>
      </c>
      <c r="B30" s="275" t="inlineStr">
        <is>
          <t>БЦ.31_1.11</t>
        </is>
      </c>
      <c r="C30" s="25" t="inlineStr">
        <is>
          <t xml:space="preserve">ШЭТ 610.01-0. Шкафы ПА 1 архитектуры. Шкаф АЛАР, АОПО, ФОТ, ФОДТ автотрансформатора 220 кВ </t>
        </is>
      </c>
      <c r="D30" s="275" t="inlineStr">
        <is>
          <t>шт</t>
        </is>
      </c>
      <c r="E30" s="349" t="n">
        <v>1</v>
      </c>
      <c r="F30" s="292">
        <f>ROUND(I30/'Прил. 10'!$D$14,2)</f>
        <v/>
      </c>
      <c r="G30" s="32">
        <f>ROUND(E30*F30,2)</f>
        <v/>
      </c>
      <c r="H30" s="127">
        <f>G30/$G$33</f>
        <v/>
      </c>
      <c r="I30" s="178" t="n">
        <v>4492440</v>
      </c>
      <c r="J30" s="32">
        <f>ROUND(I30*E30,2)</f>
        <v/>
      </c>
    </row>
    <row r="31">
      <c r="A31" s="275" t="n"/>
      <c r="B31" s="275" t="n"/>
      <c r="C31" s="25" t="inlineStr">
        <is>
          <t>Итого основное оборудование</t>
        </is>
      </c>
      <c r="D31" s="275" t="n"/>
      <c r="E31" s="349" t="n"/>
      <c r="F31" s="277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5" t="n"/>
      <c r="B32" s="275" t="n"/>
      <c r="C32" s="25" t="inlineStr">
        <is>
          <t>Итого прочее оборудование</t>
        </is>
      </c>
      <c r="D32" s="183" t="n"/>
      <c r="E32" s="349" t="n"/>
      <c r="F32" s="277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5" t="n"/>
      <c r="B33" s="275" t="n"/>
      <c r="C33" s="10" t="inlineStr">
        <is>
          <t>Итого по разделу «Оборудование»</t>
        </is>
      </c>
      <c r="D33" s="275" t="n"/>
      <c r="E33" s="276" t="n"/>
      <c r="F33" s="277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5" t="n"/>
      <c r="B34" s="275" t="n"/>
      <c r="C34" s="25" t="inlineStr">
        <is>
          <t>в том числе технологическое оборудование</t>
        </is>
      </c>
      <c r="D34" s="275" t="n"/>
      <c r="E34" s="349" t="n"/>
      <c r="F34" s="277" t="n"/>
      <c r="G34" s="32">
        <f>'Прил.6 Расчет ОБ'!G13</f>
        <v/>
      </c>
      <c r="H34" s="278" t="n"/>
      <c r="I34" s="126" t="n"/>
      <c r="J34" s="32">
        <f>J33</f>
        <v/>
      </c>
    </row>
    <row r="35" ht="14.25" customFormat="1" customHeight="1" s="12">
      <c r="A35" s="275" t="n"/>
      <c r="B35" s="261" t="inlineStr">
        <is>
          <t>Материалы</t>
        </is>
      </c>
      <c r="C35" s="338" t="n"/>
      <c r="D35" s="338" t="n"/>
      <c r="E35" s="338" t="n"/>
      <c r="F35" s="338" t="n"/>
      <c r="G35" s="338" t="n"/>
      <c r="H35" s="339" t="n"/>
      <c r="I35" s="124" t="n"/>
      <c r="J35" s="124" t="n"/>
    </row>
    <row r="36" ht="14.25" customFormat="1" customHeight="1" s="12">
      <c r="A36" s="270" t="n"/>
      <c r="B36" s="269" t="inlineStr">
        <is>
          <t>Основные материалы</t>
        </is>
      </c>
      <c r="C36" s="351" t="n"/>
      <c r="D36" s="351" t="n"/>
      <c r="E36" s="351" t="n"/>
      <c r="F36" s="351" t="n"/>
      <c r="G36" s="351" t="n"/>
      <c r="H36" s="352" t="n"/>
      <c r="I36" s="136" t="n"/>
      <c r="J36" s="136" t="n"/>
    </row>
    <row r="37" ht="14.25" customFormat="1" customHeight="1" s="12">
      <c r="A37" s="275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0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5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3" t="n">
        <v>2.04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5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53" t="n">
        <v>0.51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5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3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5" t="n"/>
      <c r="B41" s="137" t="n"/>
      <c r="C41" s="210" t="inlineStr">
        <is>
          <t>Итого основные материалы</t>
        </is>
      </c>
      <c r="D41" s="286" t="n"/>
      <c r="E41" s="354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5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0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5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0" t="n">
        <v>0.00902</v>
      </c>
      <c r="F43" s="185" t="n">
        <v>68037.69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5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0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5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0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5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50" t="n">
        <v>0.01608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5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50" t="n">
        <v>9.23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5" t="n">
        <v>16</v>
      </c>
      <c r="B48" s="184" t="inlineStr">
        <is>
          <t>20.1.02.06-0001</t>
        </is>
      </c>
      <c r="C48" s="185" t="inlineStr">
        <is>
          <t>Жир паяльный</t>
        </is>
      </c>
      <c r="D48" s="184" t="inlineStr">
        <is>
          <t>кг</t>
        </is>
      </c>
      <c r="E48" s="350" t="n">
        <v>0.52</v>
      </c>
      <c r="F48" s="185" t="n">
        <v>101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75" t="n">
        <v>17</v>
      </c>
      <c r="B49" s="184" t="inlineStr">
        <is>
          <t>999-9950</t>
        </is>
      </c>
      <c r="C49" s="185" t="inlineStr">
        <is>
          <t>Вспомогательные ненормируемые материальные ресурсы</t>
        </is>
      </c>
      <c r="D49" s="184" t="inlineStr">
        <is>
          <t>руб</t>
        </is>
      </c>
      <c r="E49" s="350" t="n">
        <v>51.075936</v>
      </c>
      <c r="F49" s="185" t="n">
        <v>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5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50" t="n">
        <v>1.16</v>
      </c>
      <c r="F50" s="185" t="n">
        <v>30.74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5" t="n">
        <v>19</v>
      </c>
      <c r="B51" s="184" t="inlineStr">
        <is>
          <t>01.7.15.14-0165</t>
        </is>
      </c>
      <c r="C51" s="185" t="inlineStr">
        <is>
          <t>Шурупы с полукруглой головкой 4x40 мм</t>
        </is>
      </c>
      <c r="D51" s="184" t="inlineStr">
        <is>
          <t>т</t>
        </is>
      </c>
      <c r="E51" s="350" t="n">
        <v>0.00242</v>
      </c>
      <c r="F51" s="185" t="n">
        <v>12454.55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75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0" t="n">
        <v>0.58</v>
      </c>
      <c r="F52" s="185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5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50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5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50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5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50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5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50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5" t="n">
        <v>25</v>
      </c>
      <c r="B57" s="184" t="inlineStr">
        <is>
          <t>20.2.02.01-0013</t>
        </is>
      </c>
      <c r="C57" s="185" t="inlineStr">
        <is>
          <t>Втулки, диаметр 28 мм</t>
        </is>
      </c>
      <c r="D57" s="184" t="inlineStr">
        <is>
          <t>1000 шт</t>
        </is>
      </c>
      <c r="E57" s="350" t="n">
        <v>0.0122</v>
      </c>
      <c r="F57" s="185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5" t="n">
        <v>26</v>
      </c>
      <c r="B58" s="184" t="inlineStr">
        <is>
          <t>01.3.01.05-0009</t>
        </is>
      </c>
      <c r="C58" s="185" t="inlineStr">
        <is>
          <t>Парафин нефтяной твердый Т-1</t>
        </is>
      </c>
      <c r="D58" s="184" t="inlineStr">
        <is>
          <t>т</t>
        </is>
      </c>
      <c r="E58" s="350" t="n">
        <v>0.00026</v>
      </c>
      <c r="F58" s="185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5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50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5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50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5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50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5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50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5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0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5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50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5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5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5" t="n"/>
      <c r="B66" s="275" t="n"/>
      <c r="C66" s="25" t="inlineStr">
        <is>
          <t>Итого прочие материалы</t>
        </is>
      </c>
      <c r="D66" s="275" t="n"/>
      <c r="E66" s="349" t="n"/>
      <c r="F66" s="277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5" t="n"/>
      <c r="B67" s="275" t="n"/>
      <c r="C67" s="10" t="inlineStr">
        <is>
          <t>Итого по разделу «Материалы»</t>
        </is>
      </c>
      <c r="D67" s="275" t="n"/>
      <c r="E67" s="276" t="n"/>
      <c r="F67" s="277" t="n"/>
      <c r="G67" s="32">
        <f>G41+G66</f>
        <v/>
      </c>
      <c r="H67" s="278">
        <f>G67/$G$67</f>
        <v/>
      </c>
      <c r="I67" s="32" t="n"/>
      <c r="J67" s="32">
        <f>J41+J66</f>
        <v/>
      </c>
    </row>
    <row r="68" ht="14.25" customFormat="1" customHeight="1" s="12">
      <c r="A68" s="275" t="n"/>
      <c r="B68" s="275" t="n"/>
      <c r="C68" s="25" t="inlineStr">
        <is>
          <t>ИТОГО ПО РМ</t>
        </is>
      </c>
      <c r="D68" s="275" t="n"/>
      <c r="E68" s="276" t="n"/>
      <c r="F68" s="277" t="n"/>
      <c r="G68" s="32">
        <f>G15+G27+G67</f>
        <v/>
      </c>
      <c r="H68" s="278" t="n"/>
      <c r="I68" s="32" t="n"/>
      <c r="J68" s="32">
        <f>J15+J27+J67</f>
        <v/>
      </c>
    </row>
    <row r="69" ht="14.25" customFormat="1" customHeight="1" s="12">
      <c r="A69" s="275" t="n"/>
      <c r="B69" s="275" t="n"/>
      <c r="C69" s="25" t="inlineStr">
        <is>
          <t>Накладные расходы</t>
        </is>
      </c>
      <c r="D69" s="206">
        <f>ROUND(G69/(G$17+$G$15),2)</f>
        <v/>
      </c>
      <c r="E69" s="276" t="n"/>
      <c r="F69" s="277" t="n"/>
      <c r="G69" s="32" t="n">
        <v>2606.19</v>
      </c>
      <c r="H69" s="278" t="n"/>
      <c r="I69" s="32" t="n"/>
      <c r="J69" s="32">
        <f>ROUND(D69*(J15+J17),2)</f>
        <v/>
      </c>
    </row>
    <row r="70" ht="14.25" customFormat="1" customHeight="1" s="12">
      <c r="A70" s="275" t="n"/>
      <c r="B70" s="275" t="n"/>
      <c r="C70" s="25" t="inlineStr">
        <is>
          <t>Сметная прибыль</t>
        </is>
      </c>
      <c r="D70" s="206">
        <f>ROUND(G70/(G$15+G$17),2)</f>
        <v/>
      </c>
      <c r="E70" s="276" t="n"/>
      <c r="F70" s="277" t="n"/>
      <c r="G70" s="32" t="n">
        <v>1368.88</v>
      </c>
      <c r="H70" s="278" t="n"/>
      <c r="I70" s="32" t="n"/>
      <c r="J70" s="32">
        <f>ROUND(D70*(J15+J17),2)</f>
        <v/>
      </c>
    </row>
    <row r="71" ht="14.25" customFormat="1" customHeight="1" s="12">
      <c r="A71" s="275" t="n"/>
      <c r="B71" s="275" t="n"/>
      <c r="C71" s="25" t="inlineStr">
        <is>
          <t>Итого СМР (с НР и СП)</t>
        </is>
      </c>
      <c r="D71" s="275" t="n"/>
      <c r="E71" s="276" t="n"/>
      <c r="F71" s="277" t="n"/>
      <c r="G71" s="32">
        <f>G15+G27+G67+G69+G70</f>
        <v/>
      </c>
      <c r="H71" s="278" t="n"/>
      <c r="I71" s="32" t="n"/>
      <c r="J71" s="32">
        <f>J15+J27+J67+J69+J70</f>
        <v/>
      </c>
    </row>
    <row r="72" ht="14.25" customFormat="1" customHeight="1" s="12">
      <c r="A72" s="275" t="n"/>
      <c r="B72" s="275" t="n"/>
      <c r="C72" s="25" t="inlineStr">
        <is>
          <t>ВСЕГО СМР + ОБОРУДОВАНИЕ</t>
        </is>
      </c>
      <c r="D72" s="275" t="n"/>
      <c r="E72" s="276" t="n"/>
      <c r="F72" s="277" t="n"/>
      <c r="G72" s="32">
        <f>G71+G33</f>
        <v/>
      </c>
      <c r="H72" s="278" t="n"/>
      <c r="I72" s="32" t="n"/>
      <c r="J72" s="32">
        <f>J71+J33</f>
        <v/>
      </c>
    </row>
    <row r="73" ht="34.5" customFormat="1" customHeight="1" s="12">
      <c r="A73" s="275" t="n"/>
      <c r="B73" s="275" t="n"/>
      <c r="C73" s="25" t="inlineStr">
        <is>
          <t>ИТОГО ПОКАЗАТЕЛЬ НА ЕД. ИЗМ.</t>
        </is>
      </c>
      <c r="D73" s="275" t="inlineStr">
        <is>
          <t>1 ед.</t>
        </is>
      </c>
      <c r="E73" s="356" t="n">
        <v>1</v>
      </c>
      <c r="F73" s="277" t="n"/>
      <c r="G73" s="32">
        <f>G72/E73</f>
        <v/>
      </c>
      <c r="H73" s="278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8" t="inlineStr">
        <is>
          <t>Приложение №6</t>
        </is>
      </c>
    </row>
    <row r="2" ht="21.75" customHeight="1">
      <c r="A2" s="288" t="n"/>
      <c r="B2" s="288" t="n"/>
      <c r="C2" s="288" t="n"/>
      <c r="D2" s="288" t="n"/>
      <c r="E2" s="288" t="n"/>
      <c r="F2" s="288" t="n"/>
      <c r="G2" s="288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 xml:space="preserve">Наименование разрабатываемого показателя УНЦ — Шкафы ПА 1 архитектуры. Шкаф АЛАР, АОПО, ФОТ, ФОДТ автотрансформатора 220 кВ 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5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>
      <c r="A9" s="25" t="n"/>
      <c r="B9" s="27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>
      <c r="A10" s="275" t="n"/>
      <c r="B10" s="261" t="n"/>
      <c r="C10" s="274" t="inlineStr">
        <is>
          <t>ИТОГО ИНЖЕНЕРНОЕ ОБОРУДОВАНИЕ</t>
        </is>
      </c>
      <c r="D10" s="261" t="n"/>
      <c r="E10" s="105" t="n"/>
      <c r="F10" s="277" t="n"/>
      <c r="G10" s="277" t="n">
        <v>0</v>
      </c>
    </row>
    <row r="11">
      <c r="A11" s="275" t="n"/>
      <c r="B11" s="27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70.90000000000001" customHeight="1">
      <c r="A12" s="275" t="n">
        <v>1</v>
      </c>
      <c r="B12" s="182">
        <f>'Прил.5 Расчет СМР и ОБ'!B30</f>
        <v/>
      </c>
      <c r="C12" s="274">
        <f>'Прил.5 Расчет СМР и ОБ'!C30</f>
        <v/>
      </c>
      <c r="D12" s="275">
        <f>'Прил.5 Расчет СМР и ОБ'!D30</f>
        <v/>
      </c>
      <c r="E12" s="349">
        <f>'Прил.5 Расчет СМР и ОБ'!E30</f>
        <v/>
      </c>
      <c r="F12" s="292">
        <f>'Прил.5 Расчет СМР и ОБ'!F30</f>
        <v/>
      </c>
      <c r="G12" s="32">
        <f>ROUND(E12*F12,2)</f>
        <v/>
      </c>
    </row>
    <row r="13" ht="25.5" customHeight="1">
      <c r="A13" s="275" t="n"/>
      <c r="B13" s="274" t="n"/>
      <c r="C13" s="274" t="inlineStr">
        <is>
          <t>ИТОГО ТЕХНОЛОГИЧЕСКОЕ ОБОРУДОВАНИЕ</t>
        </is>
      </c>
      <c r="D13" s="274" t="n"/>
      <c r="E13" s="292" t="n"/>
      <c r="F13" s="277" t="n"/>
      <c r="G13" s="32">
        <f>SUM(G12:G12)</f>
        <v/>
      </c>
    </row>
    <row r="14" ht="19.5" customHeight="1">
      <c r="A14" s="275" t="n"/>
      <c r="B14" s="274" t="n"/>
      <c r="C14" s="274" t="inlineStr">
        <is>
          <t>Всего по разделу «Оборудование»</t>
        </is>
      </c>
      <c r="D14" s="274" t="n"/>
      <c r="E14" s="292" t="n"/>
      <c r="F14" s="277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8" t="inlineStr">
        <is>
          <t>Приложение №7</t>
        </is>
      </c>
    </row>
    <row r="2">
      <c r="A2" s="288" t="n"/>
      <c r="B2" s="288" t="n"/>
      <c r="C2" s="288" t="n"/>
      <c r="D2" s="288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1" t="n"/>
      <c r="B9" s="341" t="n"/>
      <c r="C9" s="341" t="n"/>
      <c r="D9" s="341" t="n"/>
    </row>
    <row r="10">
      <c r="A10" s="275" t="n">
        <v>1</v>
      </c>
      <c r="B10" s="275" t="n">
        <v>2</v>
      </c>
      <c r="C10" s="275" t="n">
        <v>3</v>
      </c>
      <c r="D10" s="275" t="n">
        <v>4</v>
      </c>
    </row>
    <row r="11" ht="41.45" customHeight="1">
      <c r="A11" s="275" t="inlineStr">
        <is>
          <t>А8-03</t>
        </is>
      </c>
      <c r="B11" s="275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0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0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7" t="n"/>
      <c r="D10" s="257" t="n"/>
      <c r="E10" s="357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8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2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9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2025-01-24T11:52:53Z</dcterms:modified>
  <cp:lastModifiedBy>112</cp:lastModifiedBy>
</cp:coreProperties>
</file>