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4" t="n"/>
      <c r="C6" s="164" t="n"/>
      <c r="D6" s="164" t="n"/>
    </row>
    <row r="7" ht="51.6" customHeight="1">
      <c r="B7" s="251" t="inlineStr">
        <is>
          <t>Наименование разрабатываемого показателя УНЦ - Шкафы ПА 2 архитектуры. Шкаф АЛАР, АОПО, АОПН, ФОЛ, ФОДЛ ЛЭП 110-750 кВ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29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49" t="n"/>
    </row>
    <row r="12" ht="96.75" customHeight="1">
      <c r="B12" s="254" t="n">
        <v>1</v>
      </c>
      <c r="C12" s="144" t="inlineStr">
        <is>
          <t>Наименование объекта-представителя</t>
        </is>
      </c>
      <c r="D12" s="254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4" t="inlineStr">
        <is>
          <t>Наименование субъекта Российской Федерации</t>
        </is>
      </c>
      <c r="D13" s="254" t="inlineStr">
        <is>
          <t>Московская область</t>
        </is>
      </c>
    </row>
    <row r="14">
      <c r="B14" s="254" t="n">
        <v>3</v>
      </c>
      <c r="C14" s="144" t="inlineStr">
        <is>
          <t>Климатический район и подрайон</t>
        </is>
      </c>
      <c r="D14" s="254" t="inlineStr">
        <is>
          <t>IIВ</t>
        </is>
      </c>
    </row>
    <row r="15">
      <c r="B15" s="254" t="n">
        <v>4</v>
      </c>
      <c r="C15" s="144" t="inlineStr">
        <is>
          <t>Мощность объекта</t>
        </is>
      </c>
      <c r="D15" s="254" t="n">
        <v>1</v>
      </c>
    </row>
    <row r="16" ht="77.45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4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4" t="n">
        <v>10</v>
      </c>
      <c r="C25" s="144" t="inlineStr">
        <is>
          <t>Примечание</t>
        </is>
      </c>
      <c r="D25" s="254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9" t="inlineStr">
        <is>
          <t>Приложение № 2</t>
        </is>
      </c>
      <c r="K3" s="141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9.5" customHeight="1">
      <c r="B12" s="216" t="n">
        <v>1</v>
      </c>
      <c r="C12" s="144" t="inlineStr">
        <is>
          <t>Шкаф ПА</t>
        </is>
      </c>
      <c r="D12" s="225" t="inlineStr">
        <is>
          <t>02-03-02</t>
        </is>
      </c>
      <c r="E12" s="144" t="inlineStr">
        <is>
          <t>Релейная защита и автоматика ПС Тютчево</t>
        </is>
      </c>
      <c r="F12" s="226" t="n"/>
      <c r="G12" s="226" t="n">
        <v>770.73</v>
      </c>
      <c r="H12" s="226" t="n">
        <v>3917.87</v>
      </c>
      <c r="I12" s="226" t="n"/>
      <c r="J12" s="227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8">
        <f>SUM(F12:F12)</f>
        <v/>
      </c>
      <c r="G13" s="228">
        <f>SUM(G12:G12)</f>
        <v/>
      </c>
      <c r="H13" s="228">
        <f>SUM(H12:H12)</f>
        <v/>
      </c>
      <c r="I13" s="228" t="n"/>
      <c r="J13" s="228">
        <f>SUM(F13:I13)</f>
        <v/>
      </c>
    </row>
    <row r="14" ht="25.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8">
        <f>F13</f>
        <v/>
      </c>
      <c r="G14" s="228">
        <f>G13</f>
        <v/>
      </c>
      <c r="H14" s="228">
        <f>H13</f>
        <v/>
      </c>
      <c r="I14" s="228">
        <f>'Прил.1 Сравнит табл'!D21</f>
        <v/>
      </c>
      <c r="J14" s="22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0" t="n"/>
      <c r="B4" s="170" t="n"/>
      <c r="C4" s="256" t="n"/>
    </row>
    <row r="5">
      <c r="A5" s="251" t="n"/>
    </row>
    <row r="6" ht="33.6" customHeight="1">
      <c r="A6" s="255" t="inlineStr">
        <is>
          <t>Наименование разрабатываемого показателя УНЦ -  Шкафы ПА 2 архитектуры. Шкаф АЛАР, АОПО, АОПН, ФОЛ, ФОДЛ ЛЭП 110-750 кВ</t>
        </is>
      </c>
    </row>
    <row r="7">
      <c r="A7" s="151" t="n"/>
      <c r="B7" s="151" t="n"/>
      <c r="D7" s="191" t="n"/>
      <c r="G7" s="191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211.3232</v>
      </c>
      <c r="G11" s="195" t="n"/>
      <c r="H11" s="339">
        <f>SUM(H12:H15)</f>
        <v/>
      </c>
    </row>
    <row r="12">
      <c r="A12" s="289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181.25</v>
      </c>
      <c r="G12" s="186" t="n">
        <v>9.4</v>
      </c>
      <c r="H12" s="158">
        <f>ROUND(F12*G12,2)</f>
        <v/>
      </c>
      <c r="M12" s="340" t="n"/>
    </row>
    <row r="13">
      <c r="A13" s="289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0" t="n"/>
    </row>
    <row r="14">
      <c r="A14" s="289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0" t="n"/>
    </row>
    <row r="15">
      <c r="A15" s="289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0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2" t="n"/>
      <c r="G16" s="154" t="n"/>
      <c r="H16" s="339">
        <f>H17</f>
        <v/>
      </c>
    </row>
    <row r="17">
      <c r="A17" s="289" t="n">
        <v>5</v>
      </c>
      <c r="B17" s="262" t="n"/>
      <c r="C17" s="175" t="n">
        <v>2</v>
      </c>
      <c r="D17" s="176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9.199999999999999</v>
      </c>
      <c r="G17" s="165" t="n"/>
      <c r="H17" s="177" t="n">
        <v>115.47</v>
      </c>
    </row>
    <row r="18" customFormat="1" s="153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2" t="n"/>
      <c r="G18" s="154" t="n"/>
      <c r="H18" s="339">
        <f>SUM(H19:H23)</f>
        <v/>
      </c>
    </row>
    <row r="19" ht="25.5" customHeight="1">
      <c r="A19" s="289" t="n">
        <v>6</v>
      </c>
      <c r="B19" s="262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4.6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89" t="n">
        <v>7</v>
      </c>
      <c r="B20" s="262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4.6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89" t="n">
        <v>8</v>
      </c>
      <c r="B21" s="262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39.56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89" t="n">
        <v>9</v>
      </c>
      <c r="B22" s="262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39.56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89" t="n">
        <v>10</v>
      </c>
      <c r="B23" s="262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4" t="n"/>
      <c r="G24" s="195" t="n"/>
      <c r="H24" s="339">
        <f>SUM(H25:H25)</f>
        <v/>
      </c>
    </row>
    <row r="25" ht="33.6" customHeight="1">
      <c r="A25" s="166" t="n">
        <v>11</v>
      </c>
      <c r="B25" s="257" t="n"/>
      <c r="C25" s="181" t="inlineStr">
        <is>
          <t>Прайс из СД ОП</t>
        </is>
      </c>
      <c r="D25" s="197" t="inlineStr">
        <is>
          <t>ШЭТ 620.01-1. Шкафы ПА 2 архитектуры. Шкаф АЛАР, АОПО, АОПН, ФОЛ, ФОДЛ ЛЭП 110-750 кВ</t>
        </is>
      </c>
      <c r="E25" s="181" t="inlineStr">
        <is>
          <t>шт</t>
        </is>
      </c>
      <c r="F25" s="181" t="n">
        <v>1</v>
      </c>
      <c r="G25" s="224" t="n">
        <v>704652.85</v>
      </c>
      <c r="H25" s="180">
        <f>ROUND(F25*G25,2)</f>
        <v/>
      </c>
      <c r="I25" s="162" t="n"/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2" t="n"/>
      <c r="G26" s="154" t="n"/>
      <c r="H26" s="339">
        <f>SUM(H27:H53)</f>
        <v/>
      </c>
    </row>
    <row r="27">
      <c r="A27" s="166" t="n">
        <v>12</v>
      </c>
      <c r="B27" s="262" t="n"/>
      <c r="C27" s="181" t="inlineStr">
        <is>
          <t>21.1.08.03-0579</t>
        </is>
      </c>
      <c r="D27" s="186" t="inlineStr">
        <is>
          <t>Кабель контрольный КВВГЭнг(А)-LS 5x2,5</t>
        </is>
      </c>
      <c r="E27" s="181" t="inlineStr">
        <is>
          <t>1000 м</t>
        </is>
      </c>
      <c r="F27" s="181" t="n">
        <v>1.02</v>
      </c>
      <c r="G27" s="186" t="n">
        <v>38348.22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2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2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2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2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0.00868</v>
      </c>
      <c r="G31" s="186" t="n">
        <v>68042.63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2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2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2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0.00984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2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10.865</v>
      </c>
      <c r="G35" s="186" t="n">
        <v>6.9</v>
      </c>
      <c r="H35" s="180">
        <f>ROUND(F35*G35,2)</f>
        <v/>
      </c>
      <c r="I35" s="162" t="n"/>
      <c r="J35" s="167" t="n"/>
    </row>
    <row r="36">
      <c r="A36" s="166" t="n">
        <v>21</v>
      </c>
      <c r="B36" s="262" t="n"/>
      <c r="C36" s="181" t="inlineStr">
        <is>
          <t>20.1.02.06-0001</t>
        </is>
      </c>
      <c r="D36" s="186" t="inlineStr">
        <is>
          <t>Жир паяльный</t>
        </is>
      </c>
      <c r="E36" s="181" t="inlineStr">
        <is>
          <t>кг</t>
        </is>
      </c>
      <c r="F36" s="181" t="n">
        <v>0.52</v>
      </c>
      <c r="G36" s="186" t="n">
        <v>101</v>
      </c>
      <c r="H36" s="180">
        <f>ROUND(F36*G36,2)</f>
        <v/>
      </c>
      <c r="I36" s="162" t="n"/>
      <c r="J36" s="167" t="n"/>
    </row>
    <row r="37" ht="25.5" customHeight="1">
      <c r="A37" s="166" t="n">
        <v>22</v>
      </c>
      <c r="B37" s="262" t="n"/>
      <c r="C37" s="181" t="inlineStr">
        <is>
          <t>999-9950</t>
        </is>
      </c>
      <c r="D37" s="186" t="inlineStr">
        <is>
          <t>Вспомогательные ненормируемые материальные ресурсы</t>
        </is>
      </c>
      <c r="E37" s="181" t="inlineStr">
        <is>
          <t>руб</t>
        </is>
      </c>
      <c r="F37" s="181" t="n">
        <v>39.780936</v>
      </c>
      <c r="G37" s="186" t="n">
        <v>1</v>
      </c>
      <c r="H37" s="180">
        <f>ROUND(F37*G37,2)</f>
        <v/>
      </c>
      <c r="I37" s="162" t="n"/>
      <c r="J37" s="167" t="n"/>
    </row>
    <row r="38">
      <c r="A38" s="166" t="n">
        <v>23</v>
      </c>
      <c r="B38" s="262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1.16</v>
      </c>
      <c r="G38" s="186" t="n">
        <v>30.74</v>
      </c>
      <c r="H38" s="180">
        <f>ROUND(F38*G38,2)</f>
        <v/>
      </c>
      <c r="I38" s="162" t="n"/>
      <c r="J38" s="167" t="n"/>
    </row>
    <row r="39">
      <c r="A39" s="166" t="n">
        <v>24</v>
      </c>
      <c r="B39" s="262" t="n"/>
      <c r="C39" s="181" t="inlineStr">
        <is>
          <t>01.7.15.14-0165</t>
        </is>
      </c>
      <c r="D39" s="186" t="inlineStr">
        <is>
          <t>Шурупы с полукруглой головкой 4x40 мм</t>
        </is>
      </c>
      <c r="E39" s="181" t="inlineStr">
        <is>
          <t>т</t>
        </is>
      </c>
      <c r="F39" s="181" t="n">
        <v>0.00143</v>
      </c>
      <c r="G39" s="186" t="n">
        <v>12454.55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2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0.58</v>
      </c>
      <c r="G40" s="186" t="n">
        <v>30.23</v>
      </c>
      <c r="H40" s="180">
        <f>ROUND(F40*G40,2)</f>
        <v/>
      </c>
      <c r="I40" s="162" t="n"/>
      <c r="J40" s="167" t="n"/>
    </row>
    <row r="41">
      <c r="A41" s="166" t="n">
        <v>26</v>
      </c>
      <c r="B41" s="262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2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2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2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2" t="n"/>
      <c r="C45" s="181" t="inlineStr">
        <is>
          <t>20.2.02.01-0013</t>
        </is>
      </c>
      <c r="D45" s="186" t="inlineStr">
        <is>
          <t>Втулки, диаметр 28 мм</t>
        </is>
      </c>
      <c r="E45" s="181" t="inlineStr">
        <is>
          <t>1000 шт</t>
        </is>
      </c>
      <c r="F45" s="181" t="n">
        <v>0.0122</v>
      </c>
      <c r="G45" s="186" t="n">
        <v>176.23</v>
      </c>
      <c r="H45" s="180">
        <f>ROUND(F45*G45,2)</f>
        <v/>
      </c>
      <c r="I45" s="162" t="n"/>
      <c r="J45" s="167" t="n"/>
    </row>
    <row r="46">
      <c r="A46" s="166" t="n">
        <v>31</v>
      </c>
      <c r="B46" s="262" t="n"/>
      <c r="C46" s="181" t="inlineStr">
        <is>
          <t>01.3.01.05-0009</t>
        </is>
      </c>
      <c r="D46" s="186" t="inlineStr">
        <is>
          <t>Парафин нефтяной твердый Т-1</t>
        </is>
      </c>
      <c r="E46" s="181" t="inlineStr">
        <is>
          <t>т</t>
        </is>
      </c>
      <c r="F46" s="181" t="n">
        <v>0.00026</v>
      </c>
      <c r="G46" s="186" t="n">
        <v>8000</v>
      </c>
      <c r="H46" s="180">
        <f>ROUND(F46*G46,2)</f>
        <v/>
      </c>
      <c r="I46" s="162" t="n"/>
      <c r="J46" s="167" t="n"/>
    </row>
    <row r="47">
      <c r="A47" s="166" t="n">
        <v>32</v>
      </c>
      <c r="B47" s="262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2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2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2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2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2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2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48" t="inlineStr">
        <is>
          <t>Наименование разрабатываемого показателя УНЦ — Шкафы ПА 2 архитектуры. Шкаф АЛАР, АОПО, АОПН, ФОЛ, ФОДЛ ЛЭП 110-750 кВ</t>
        </is>
      </c>
    </row>
    <row r="8">
      <c r="B8" s="264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1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09" t="n"/>
      <c r="D5" s="239" t="n"/>
      <c r="E5" s="239" t="n"/>
      <c r="F5" s="239" t="n"/>
      <c r="G5" s="239" t="n"/>
      <c r="H5" s="239" t="n"/>
      <c r="I5" s="239" t="n"/>
      <c r="J5" s="239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ПА 2 архитектуры. Шкаф АЛАР, АОПО, АОПН, ФОЛ, ФОДЛ ЛЭП 110-750 кВ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5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2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10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2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5" t="inlineStr">
        <is>
          <t>Затраты труда машинистов</t>
        </is>
      </c>
      <c r="D17" s="271" t="inlineStr">
        <is>
          <t>чел.-ч.</t>
        </is>
      </c>
      <c r="E17" s="343" t="n">
        <v>9.199999999999999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4" t="n">
        <v>4.6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4" t="n">
        <v>4.6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1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4" t="n">
        <v>39.56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1" t="n"/>
      <c r="B23" s="271" t="n"/>
      <c r="C23" s="25" t="inlineStr">
        <is>
          <t>Итого основные машины и механизмы</t>
        </is>
      </c>
      <c r="D23" s="271" t="n"/>
      <c r="E23" s="343" t="n"/>
      <c r="F23" s="32" t="n"/>
      <c r="G23" s="32">
        <f>SUM(G20:G22)</f>
        <v/>
      </c>
      <c r="H23" s="274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1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4" t="n">
        <v>39.56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4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5" t="inlineStr">
        <is>
          <t>Итого прочие машины и механизмы</t>
        </is>
      </c>
      <c r="D26" s="271" t="n"/>
      <c r="E26" s="272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1" t="n"/>
      <c r="B27" s="271" t="n"/>
      <c r="C27" s="10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72.59999999999999" customFormat="1" customHeight="1" s="12">
      <c r="A30" s="271" t="n">
        <v>8</v>
      </c>
      <c r="B30" s="271" t="inlineStr">
        <is>
          <t>БЦ.31_2.12</t>
        </is>
      </c>
      <c r="C30" s="25" t="inlineStr">
        <is>
          <t>ШЭТ 620.01-1. Шкафы ПА 2 архитектуры. Шкаф АЛАР, АОПО, АОПН, ФОЛ, ФОДЛ ЛЭП 110-750 кВ</t>
        </is>
      </c>
      <c r="D30" s="271" t="inlineStr">
        <is>
          <t>шт</t>
        </is>
      </c>
      <c r="E30" s="343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8" t="n">
        <v>4901252.04</v>
      </c>
      <c r="J30" s="32">
        <f>ROUND(I30*E30,2)</f>
        <v/>
      </c>
    </row>
    <row r="31">
      <c r="A31" s="271" t="n"/>
      <c r="B31" s="271" t="n"/>
      <c r="C31" s="25" t="inlineStr">
        <is>
          <t>Итого основное оборудование</t>
        </is>
      </c>
      <c r="D31" s="271" t="n"/>
      <c r="E31" s="343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5" t="inlineStr">
        <is>
          <t>Итого прочее оборудование</t>
        </is>
      </c>
      <c r="D32" s="183" t="n"/>
      <c r="E32" s="343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10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5" t="inlineStr">
        <is>
          <t>в том числе технологическое оборудование</t>
        </is>
      </c>
      <c r="D34" s="271" t="n"/>
      <c r="E34" s="343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5" t="n"/>
      <c r="D36" s="345" t="n"/>
      <c r="E36" s="345" t="n"/>
      <c r="F36" s="345" t="n"/>
      <c r="G36" s="345" t="n"/>
      <c r="H36" s="346" t="n"/>
      <c r="I36" s="136" t="n"/>
      <c r="J36" s="136" t="n"/>
    </row>
    <row r="37" ht="14.25" customFormat="1" customHeight="1" s="12">
      <c r="A37" s="271" t="n">
        <v>9</v>
      </c>
      <c r="B37" s="181" t="inlineStr">
        <is>
          <t>21.1.08.03-0579</t>
        </is>
      </c>
      <c r="C37" s="186" t="inlineStr">
        <is>
          <t>Кабель контрольный КВВГЭнг(А)-LS 5x2,5</t>
        </is>
      </c>
      <c r="D37" s="184" t="inlineStr">
        <is>
          <t>1000 м</t>
        </is>
      </c>
      <c r="E37" s="344">
        <f>G37/F37</f>
        <v/>
      </c>
      <c r="F37" s="186" t="n">
        <v>38348.22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4.25" customFormat="1" customHeight="1" s="12">
      <c r="A38" s="271" t="n"/>
      <c r="B38" s="181" t="inlineStr">
        <is>
          <t>21.1.08.03-0579</t>
        </is>
      </c>
      <c r="C38" s="186" t="inlineStr">
        <is>
          <t>Кабель контрольный КВВГЭнг(А)-LS 5x2,5</t>
        </is>
      </c>
      <c r="D38" s="181" t="inlineStr">
        <is>
          <t>1000 м</t>
        </is>
      </c>
      <c r="E38" s="347" t="n">
        <v>1.02</v>
      </c>
      <c r="F38" s="186" t="n">
        <v>38348.22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1" t="n"/>
      <c r="B39" s="181" t="inlineStr">
        <is>
          <t>21.1.08.03-0581</t>
        </is>
      </c>
      <c r="C39" s="186" t="inlineStr">
        <is>
          <t>Кабель контрольный КВВГЭнг(A)-LS 7х1,5</t>
        </is>
      </c>
      <c r="D39" s="181" t="inlineStr">
        <is>
          <t>1000 м</t>
        </is>
      </c>
      <c r="E39" s="347" t="n">
        <v>1.02</v>
      </c>
      <c r="F39" s="186" t="n">
        <v>37014.5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1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7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1" t="n"/>
      <c r="B41" s="137" t="n"/>
      <c r="C41" s="210" t="inlineStr">
        <is>
          <t>Итого основные материалы</t>
        </is>
      </c>
      <c r="D41" s="282" t="n"/>
      <c r="E41" s="348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8.25" customFormat="1" customHeight="1" s="12">
      <c r="A42" s="271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4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3.15" customFormat="1" customHeight="1" s="12">
      <c r="A43" s="271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4" t="n">
        <v>0.00868</v>
      </c>
      <c r="F43" s="185" t="n">
        <v>68042.63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4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1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4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1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44" t="n">
        <v>0.00984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1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44" t="n">
        <v>10.865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16</v>
      </c>
      <c r="B48" s="184" t="inlineStr">
        <is>
          <t>20.1.02.06-0001</t>
        </is>
      </c>
      <c r="C48" s="185" t="inlineStr">
        <is>
          <t>Жир паяльный</t>
        </is>
      </c>
      <c r="D48" s="184" t="inlineStr">
        <is>
          <t>кг</t>
        </is>
      </c>
      <c r="E48" s="344" t="n">
        <v>0.52</v>
      </c>
      <c r="F48" s="185" t="n">
        <v>101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1" t="n">
        <v>17</v>
      </c>
      <c r="B49" s="184" t="inlineStr">
        <is>
          <t>999-9950</t>
        </is>
      </c>
      <c r="C49" s="185" t="inlineStr">
        <is>
          <t>Вспомогательные ненормируемые материальные ресурсы</t>
        </is>
      </c>
      <c r="D49" s="184" t="inlineStr">
        <is>
          <t>руб</t>
        </is>
      </c>
      <c r="E49" s="344" t="n">
        <v>39.780936</v>
      </c>
      <c r="F49" s="185" t="n">
        <v>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4" t="n">
        <v>1.16</v>
      </c>
      <c r="F50" s="185" t="n">
        <v>30.74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1" t="n">
        <v>19</v>
      </c>
      <c r="B51" s="184" t="inlineStr">
        <is>
          <t>01.7.15.14-0165</t>
        </is>
      </c>
      <c r="C51" s="185" t="inlineStr">
        <is>
          <t>Шурупы с полукруглой головкой 4x40 мм</t>
        </is>
      </c>
      <c r="D51" s="184" t="inlineStr">
        <is>
          <t>т</t>
        </is>
      </c>
      <c r="E51" s="344" t="n">
        <v>0.00143</v>
      </c>
      <c r="F51" s="185" t="n">
        <v>12454.55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1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4" t="n">
        <v>0.58</v>
      </c>
      <c r="F52" s="185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1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44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2">
      <c r="A54" s="271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44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44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1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44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25</v>
      </c>
      <c r="B57" s="184" t="inlineStr">
        <is>
          <t>20.2.02.01-0013</t>
        </is>
      </c>
      <c r="C57" s="185" t="inlineStr">
        <is>
          <t>Втулки, диаметр 28 мм</t>
        </is>
      </c>
      <c r="D57" s="184" t="inlineStr">
        <is>
          <t>1000 шт</t>
        </is>
      </c>
      <c r="E57" s="344" t="n">
        <v>0.0122</v>
      </c>
      <c r="F57" s="185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26</v>
      </c>
      <c r="B58" s="184" t="inlineStr">
        <is>
          <t>01.3.01.05-0009</t>
        </is>
      </c>
      <c r="C58" s="185" t="inlineStr">
        <is>
          <t>Парафин нефтяной твердый Т-1</t>
        </is>
      </c>
      <c r="D58" s="184" t="inlineStr">
        <is>
          <t>т</t>
        </is>
      </c>
      <c r="E58" s="344" t="n">
        <v>0.00026</v>
      </c>
      <c r="F58" s="185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30" customFormat="1" customHeight="1" s="12">
      <c r="A59" s="271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44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1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44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44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25.5" customFormat="1" customHeight="1" s="12">
      <c r="A62" s="271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44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1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44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1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44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1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44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71" t="n"/>
      <c r="B66" s="271" t="n"/>
      <c r="C66" s="25" t="inlineStr">
        <is>
          <t>Итого прочие материалы</t>
        </is>
      </c>
      <c r="D66" s="271" t="n"/>
      <c r="E66" s="343" t="n"/>
      <c r="F66" s="273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1" t="n"/>
      <c r="B67" s="271" t="n"/>
      <c r="C67" s="10" t="inlineStr">
        <is>
          <t>Итого по разделу «Материалы»</t>
        </is>
      </c>
      <c r="D67" s="271" t="n"/>
      <c r="E67" s="272" t="n"/>
      <c r="F67" s="273" t="n"/>
      <c r="G67" s="32">
        <f>G41+G66</f>
        <v/>
      </c>
      <c r="H67" s="274">
        <f>G67/$G$67</f>
        <v/>
      </c>
      <c r="I67" s="32" t="n"/>
      <c r="J67" s="32">
        <f>J41+J66</f>
        <v/>
      </c>
    </row>
    <row r="68" ht="14.25" customFormat="1" customHeight="1" s="12">
      <c r="A68" s="271" t="n"/>
      <c r="B68" s="271" t="n"/>
      <c r="C68" s="25" t="inlineStr">
        <is>
          <t>ИТОГО ПО РМ</t>
        </is>
      </c>
      <c r="D68" s="271" t="n"/>
      <c r="E68" s="272" t="n"/>
      <c r="F68" s="273" t="n"/>
      <c r="G68" s="32">
        <f>G15+G27+G67</f>
        <v/>
      </c>
      <c r="H68" s="274" t="n"/>
      <c r="I68" s="32" t="n"/>
      <c r="J68" s="32">
        <f>J15+J27+J67</f>
        <v/>
      </c>
    </row>
    <row r="69" ht="14.25" customFormat="1" customHeight="1" s="12">
      <c r="A69" s="271" t="n"/>
      <c r="B69" s="271" t="n"/>
      <c r="C69" s="25" t="inlineStr">
        <is>
          <t>Накладные расходы</t>
        </is>
      </c>
      <c r="D69" s="206">
        <f>ROUND(G69/(G$17+$G$15),2)</f>
        <v/>
      </c>
      <c r="E69" s="272" t="n"/>
      <c r="F69" s="273" t="n"/>
      <c r="G69" s="32" t="n">
        <v>2034.03</v>
      </c>
      <c r="H69" s="274" t="n"/>
      <c r="I69" s="32" t="n"/>
      <c r="J69" s="32">
        <f>ROUND(D69*(J15+J17),2)</f>
        <v/>
      </c>
    </row>
    <row r="70" ht="14.25" customFormat="1" customHeight="1" s="12">
      <c r="A70" s="271" t="n"/>
      <c r="B70" s="271" t="n"/>
      <c r="C70" s="25" t="inlineStr">
        <is>
          <t>Сметная прибыль</t>
        </is>
      </c>
      <c r="D70" s="206">
        <f>ROUND(G70/(G$15+G$17),2)</f>
        <v/>
      </c>
      <c r="E70" s="272" t="n"/>
      <c r="F70" s="273" t="n"/>
      <c r="G70" s="32" t="n">
        <v>1068.06</v>
      </c>
      <c r="H70" s="274" t="n"/>
      <c r="I70" s="32" t="n"/>
      <c r="J70" s="32">
        <f>ROUND(D70*(J15+J17),2)</f>
        <v/>
      </c>
    </row>
    <row r="71" ht="14.25" customFormat="1" customHeight="1" s="12">
      <c r="A71" s="271" t="n"/>
      <c r="B71" s="271" t="n"/>
      <c r="C71" s="25" t="inlineStr">
        <is>
          <t>Итого СМР (с НР и СП)</t>
        </is>
      </c>
      <c r="D71" s="271" t="n"/>
      <c r="E71" s="272" t="n"/>
      <c r="F71" s="273" t="n"/>
      <c r="G71" s="32">
        <f>G15+G27+G67+G69+G70</f>
        <v/>
      </c>
      <c r="H71" s="274" t="n"/>
      <c r="I71" s="32" t="n"/>
      <c r="J71" s="32">
        <f>J15+J27+J67+J69+J70</f>
        <v/>
      </c>
    </row>
    <row r="72" ht="14.25" customFormat="1" customHeight="1" s="12">
      <c r="A72" s="271" t="n"/>
      <c r="B72" s="271" t="n"/>
      <c r="C72" s="25" t="inlineStr">
        <is>
          <t>ВСЕГО СМР + ОБОРУДОВАНИЕ</t>
        </is>
      </c>
      <c r="D72" s="271" t="n"/>
      <c r="E72" s="272" t="n"/>
      <c r="F72" s="273" t="n"/>
      <c r="G72" s="32">
        <f>G71+G33</f>
        <v/>
      </c>
      <c r="H72" s="274" t="n"/>
      <c r="I72" s="32" t="n"/>
      <c r="J72" s="32">
        <f>J71+J33</f>
        <v/>
      </c>
    </row>
    <row r="73" ht="34.5" customFormat="1" customHeight="1" s="12">
      <c r="A73" s="271" t="n"/>
      <c r="B73" s="271" t="n"/>
      <c r="C73" s="25" t="inlineStr">
        <is>
          <t>ИТОГО ПОКАЗАТЕЛЬ НА ЕД. ИЗМ.</t>
        </is>
      </c>
      <c r="D73" s="271" t="inlineStr">
        <is>
          <t>1 ед.</t>
        </is>
      </c>
      <c r="E73" s="349" t="n">
        <v>1</v>
      </c>
      <c r="F73" s="273" t="n"/>
      <c r="G73" s="32">
        <f>G72/E73</f>
        <v/>
      </c>
      <c r="H73" s="274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ПА 2 архитектуры. Шкаф АЛАР, АОПО, АОПН, ФОЛ, ФОДЛ ЛЭП 110-750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4" customHeight="1">
      <c r="A12" s="271" t="n">
        <v>1</v>
      </c>
      <c r="B12" s="182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3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А8-15</t>
        </is>
      </c>
      <c r="B11" s="271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1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0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0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4" t="n"/>
      <c r="D10" s="254" t="n"/>
      <c r="E10" s="350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1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2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2025-01-24T11:52:58Z</dcterms:modified>
  <cp:lastModifiedBy>112</cp:lastModifiedBy>
</cp:coreProperties>
</file>