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4" t="n"/>
      <c r="C6" s="164" t="n"/>
      <c r="D6" s="164" t="n"/>
    </row>
    <row r="7" ht="51.6" customHeight="1">
      <c r="B7" s="254" t="inlineStr">
        <is>
          <t>Наименование разрабатываемого показателя УНЦ - Шкафы УПАСК ВЧ 1 архитектуры. Приемопередатчик по ВЧКС на 16 передаваемых и 16 принимаемых команд</t>
        </is>
      </c>
    </row>
    <row r="8" ht="31.5" customHeight="1">
      <c r="B8" s="254" t="inlineStr">
        <is>
          <t>Сопоставимый уровень цен: 3 кв. 2021 г.</t>
        </is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  <c r="E11" s="149" t="n"/>
    </row>
    <row r="12" ht="96.75" customHeight="1">
      <c r="B12" s="258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8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8" t="n">
        <v>3</v>
      </c>
      <c r="C14" s="144" t="inlineStr">
        <is>
          <t>Климатический район и подрайон</t>
        </is>
      </c>
      <c r="D14" s="231" t="inlineStr">
        <is>
          <t>IIВ</t>
        </is>
      </c>
    </row>
    <row r="15">
      <c r="B15" s="258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79.5" customHeight="1">
      <c r="B17" s="25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 t="n">
        <v>695.8099999999999</v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 t="n">
        <v>3916.87</v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8" t="n">
        <v>7</v>
      </c>
      <c r="C22" s="147" t="inlineStr">
        <is>
          <t>Сопоставимый уровень цен</t>
        </is>
      </c>
      <c r="D22" s="232" t="inlineStr">
        <is>
          <t>3 кв. 2021 г.</t>
        </is>
      </c>
      <c r="E22" s="145" t="n"/>
    </row>
    <row r="23" ht="123" customHeight="1">
      <c r="B23" s="25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8" t="n">
        <v>10</v>
      </c>
      <c r="C25" s="144" t="inlineStr">
        <is>
          <t>Примечание</t>
        </is>
      </c>
      <c r="D25" s="258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2" t="inlineStr">
        <is>
          <t>Приложение № 2</t>
        </is>
      </c>
      <c r="K3" s="141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4">
        <f>'Прил.1 Сравнит табл'!B7:D7</f>
        <v/>
      </c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>
      <c r="B10" s="341" t="n"/>
      <c r="C10" s="341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3 кв. 2021 г., тыс. руб.</t>
        </is>
      </c>
      <c r="G10" s="339" t="n"/>
      <c r="H10" s="339" t="n"/>
      <c r="I10" s="339" t="n"/>
      <c r="J10" s="340" t="n"/>
    </row>
    <row r="11" ht="31.5" customHeight="1">
      <c r="B11" s="342" t="n"/>
      <c r="C11" s="342" t="n"/>
      <c r="D11" s="342" t="n"/>
      <c r="E11" s="342" t="n"/>
      <c r="F11" s="259" t="inlineStr">
        <is>
          <t>Строительные работы</t>
        </is>
      </c>
      <c r="G11" s="259" t="inlineStr">
        <is>
          <t>Монтажные работы</t>
        </is>
      </c>
      <c r="H11" s="259" t="inlineStr">
        <is>
          <t>Оборудование</t>
        </is>
      </c>
      <c r="I11" s="259" t="inlineStr">
        <is>
          <t>Прочее</t>
        </is>
      </c>
      <c r="J11" s="259" t="inlineStr">
        <is>
          <t>Всего</t>
        </is>
      </c>
    </row>
    <row r="12" ht="49.5" customHeight="1">
      <c r="B12" s="258" t="n">
        <v>1</v>
      </c>
      <c r="C12" s="144" t="inlineStr">
        <is>
          <t>Шкаф УПАСК</t>
        </is>
      </c>
      <c r="D12" s="227" t="inlineStr">
        <is>
          <t>02-03-02</t>
        </is>
      </c>
      <c r="E12" s="144" t="inlineStr">
        <is>
          <t>Релейная защита и автоматика ПС Тютчево</t>
        </is>
      </c>
      <c r="F12" s="144" t="n"/>
      <c r="G12" s="228" t="n">
        <v>695.81292</v>
      </c>
      <c r="H12" s="228" t="n">
        <v>3916.8689</v>
      </c>
      <c r="I12" s="228" t="n"/>
      <c r="J12" s="228">
        <f>SUM(F12:I12)</f>
        <v/>
      </c>
    </row>
    <row r="13" ht="15" customHeight="1">
      <c r="B13" s="256" t="inlineStr">
        <is>
          <t>Всего по объекту:</t>
        </is>
      </c>
      <c r="C13" s="343" t="n"/>
      <c r="D13" s="343" t="n"/>
      <c r="E13" s="344" t="n"/>
      <c r="F13" s="229" t="n"/>
      <c r="G13" s="230">
        <f>G12</f>
        <v/>
      </c>
      <c r="H13" s="230">
        <f>H12</f>
        <v/>
      </c>
      <c r="I13" s="230" t="n"/>
      <c r="J13" s="230">
        <f>SUM(F13:I13)</f>
        <v/>
      </c>
    </row>
    <row r="14" ht="22.5" customHeight="1">
      <c r="B14" s="257" t="inlineStr">
        <is>
          <t>Всего по объекту в сопоставимом уровне цен 3 кв. 2021 г.:</t>
        </is>
      </c>
      <c r="C14" s="339" t="n"/>
      <c r="D14" s="339" t="n"/>
      <c r="E14" s="340" t="n"/>
      <c r="F14" s="229" t="n"/>
      <c r="G14" s="230">
        <f>G13</f>
        <v/>
      </c>
      <c r="H14" s="230">
        <f>H13</f>
        <v/>
      </c>
      <c r="I14" s="230" t="n"/>
      <c r="J14" s="23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37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0" t="n"/>
      <c r="B4" s="170" t="n"/>
      <c r="C4" s="268" t="n"/>
    </row>
    <row r="5">
      <c r="A5" s="254" t="n"/>
    </row>
    <row r="6" ht="33.6" customHeight="1">
      <c r="A6" s="267" t="inlineStr">
        <is>
          <t>Наименование разрабатываемого показателя УНЦ -  Шкафы УПАСК ВЧ 1 архитектуры. Приемопередатчик по ВЧКС на 16 передаваемых и 16 принимаемых команд</t>
        </is>
      </c>
    </row>
    <row r="7">
      <c r="A7" s="151" t="n"/>
      <c r="B7" s="151" t="n"/>
      <c r="D7" s="191" t="n"/>
      <c r="G7" s="191" t="n"/>
    </row>
    <row r="8" ht="38.25" customHeight="1">
      <c r="A8" s="258" t="inlineStr">
        <is>
          <t>п/п</t>
        </is>
      </c>
      <c r="B8" s="258" t="inlineStr">
        <is>
          <t>№ЛСР</t>
        </is>
      </c>
      <c r="C8" s="258" t="inlineStr">
        <is>
          <t>Код ресурса</t>
        </is>
      </c>
      <c r="D8" s="258" t="inlineStr">
        <is>
          <t>Наименование ресурса</t>
        </is>
      </c>
      <c r="E8" s="258" t="inlineStr">
        <is>
          <t>Ед. изм.</t>
        </is>
      </c>
      <c r="F8" s="258" t="inlineStr">
        <is>
          <t>Кол-во единиц по данным объекта-представителя</t>
        </is>
      </c>
      <c r="G8" s="258" t="inlineStr">
        <is>
          <t>Сметная стоимость в ценах на 01.01.2000 (руб.)</t>
        </is>
      </c>
      <c r="H8" s="340" t="n"/>
    </row>
    <row r="9" ht="40.5" customHeight="1">
      <c r="A9" s="342" t="n"/>
      <c r="B9" s="342" t="n"/>
      <c r="C9" s="342" t="n"/>
      <c r="D9" s="342" t="n"/>
      <c r="E9" s="342" t="n"/>
      <c r="F9" s="342" t="n"/>
      <c r="G9" s="258" t="inlineStr">
        <is>
          <t>на ед.изм.</t>
        </is>
      </c>
      <c r="H9" s="258" t="inlineStr">
        <is>
          <t>общая</t>
        </is>
      </c>
    </row>
    <row r="10">
      <c r="A10" s="259" t="n">
        <v>1</v>
      </c>
      <c r="B10" s="259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59" t="n">
        <v>7</v>
      </c>
    </row>
    <row r="11" customFormat="1" s="153">
      <c r="A11" s="264" t="inlineStr">
        <is>
          <t>Затраты труда рабочих</t>
        </is>
      </c>
      <c r="B11" s="339" t="n"/>
      <c r="C11" s="339" t="n"/>
      <c r="D11" s="339" t="n"/>
      <c r="E11" s="340" t="n"/>
      <c r="F11" s="345" t="n">
        <v>233.8472</v>
      </c>
      <c r="G11" s="195" t="n"/>
      <c r="H11" s="346">
        <f>SUM(H12:H15)</f>
        <v/>
      </c>
    </row>
    <row r="12">
      <c r="A12" s="294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192.65</v>
      </c>
      <c r="G12" s="186" t="n">
        <v>9.4</v>
      </c>
      <c r="H12" s="158">
        <f>ROUND(F12*G12,2)</f>
        <v/>
      </c>
      <c r="M12" s="347" t="n"/>
    </row>
    <row r="13">
      <c r="A13" s="294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21.8772</v>
      </c>
      <c r="G13" s="186" t="n">
        <v>9.76</v>
      </c>
      <c r="H13" s="158">
        <f>ROUND(F13*G13,2)</f>
        <v/>
      </c>
      <c r="M13" s="347" t="n"/>
    </row>
    <row r="14">
      <c r="A14" s="294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7" t="n"/>
    </row>
    <row r="15">
      <c r="A15" s="294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7" t="n"/>
    </row>
    <row r="16">
      <c r="A16" s="260" t="inlineStr">
        <is>
          <t>Затраты труда машинистов</t>
        </is>
      </c>
      <c r="B16" s="339" t="n"/>
      <c r="C16" s="339" t="n"/>
      <c r="D16" s="339" t="n"/>
      <c r="E16" s="340" t="n"/>
      <c r="F16" s="192" t="n"/>
      <c r="G16" s="154" t="n"/>
      <c r="H16" s="346">
        <f>H17</f>
        <v/>
      </c>
    </row>
    <row r="17">
      <c r="A17" s="294" t="n">
        <v>5</v>
      </c>
      <c r="B17" s="265" t="n"/>
      <c r="C17" s="175" t="n">
        <v>2</v>
      </c>
      <c r="D17" s="176" t="inlineStr">
        <is>
          <t>Затраты труда машинистов(справочно)</t>
        </is>
      </c>
      <c r="E17" s="294" t="inlineStr">
        <is>
          <t>чел.-ч</t>
        </is>
      </c>
      <c r="F17" s="294" t="n">
        <v>9.199999999999999</v>
      </c>
      <c r="G17" s="165" t="n"/>
      <c r="H17" s="177" t="n">
        <v>115.47</v>
      </c>
    </row>
    <row r="18" customFormat="1" s="153">
      <c r="A18" s="261" t="inlineStr">
        <is>
          <t>Машины и механизмы</t>
        </is>
      </c>
      <c r="B18" s="339" t="n"/>
      <c r="C18" s="339" t="n"/>
      <c r="D18" s="339" t="n"/>
      <c r="E18" s="340" t="n"/>
      <c r="F18" s="192" t="n"/>
      <c r="G18" s="154" t="n"/>
      <c r="H18" s="346">
        <f>SUM(H19:H23)</f>
        <v/>
      </c>
    </row>
    <row r="19" ht="25.5" customHeight="1">
      <c r="A19" s="294" t="n">
        <v>6</v>
      </c>
      <c r="B19" s="265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4.6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4" t="n">
        <v>7</v>
      </c>
      <c r="B20" s="265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4.6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4" t="n">
        <v>8</v>
      </c>
      <c r="B21" s="265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39.56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 ht="26.45" customHeight="1">
      <c r="A22" s="294" t="n">
        <v>9</v>
      </c>
      <c r="B22" s="265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39.56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4" t="n">
        <v>10</v>
      </c>
      <c r="B23" s="265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0" t="inlineStr">
        <is>
          <t>Оборудование</t>
        </is>
      </c>
      <c r="B24" s="339" t="n"/>
      <c r="C24" s="339" t="n"/>
      <c r="D24" s="339" t="n"/>
      <c r="E24" s="340" t="n"/>
      <c r="F24" s="194" t="n"/>
      <c r="G24" s="195" t="n"/>
      <c r="H24" s="346">
        <f>SUM(H25:H25)</f>
        <v/>
      </c>
    </row>
    <row r="25" ht="45" customHeight="1">
      <c r="A25" s="166" t="n">
        <v>11</v>
      </c>
      <c r="B25" s="260" t="n"/>
      <c r="C25" s="181" t="inlineStr">
        <is>
          <t>Прайс из СД ОП</t>
        </is>
      </c>
      <c r="D25" s="197" t="inlineStr">
        <is>
          <t>ШЭТ ВЧ-16/16-0. Шкафы УПАСК ВЧ 1 архитектуры. Приемопередатчик по ВЧКС на 16 передаваемых и 16 принимаемых команд</t>
        </is>
      </c>
      <c r="E25" s="181" t="inlineStr">
        <is>
          <t>шт</t>
        </is>
      </c>
      <c r="F25" s="181" t="n">
        <v>1</v>
      </c>
      <c r="G25" s="198" t="n">
        <v>704472.84</v>
      </c>
      <c r="H25" s="180">
        <f>ROUND(F25*G25,2)</f>
        <v/>
      </c>
      <c r="I25" s="162" t="n"/>
    </row>
    <row r="26">
      <c r="A26" s="261" t="inlineStr">
        <is>
          <t>Материалы</t>
        </is>
      </c>
      <c r="B26" s="339" t="n"/>
      <c r="C26" s="339" t="n"/>
      <c r="D26" s="339" t="n"/>
      <c r="E26" s="340" t="n"/>
      <c r="F26" s="192" t="n"/>
      <c r="G26" s="154" t="n"/>
      <c r="H26" s="346">
        <f>SUM(H27:H54)</f>
        <v/>
      </c>
    </row>
    <row r="27">
      <c r="A27" s="166" t="n">
        <v>12</v>
      </c>
      <c r="B27" s="265" t="n"/>
      <c r="C27" s="181" t="inlineStr">
        <is>
          <t>21.1.08.03-0586</t>
        </is>
      </c>
      <c r="D27" s="186" t="inlineStr">
        <is>
          <t>Кабель контрольный КВВГЭнг(А)-LS 10x1,5</t>
        </is>
      </c>
      <c r="E27" s="181" t="inlineStr">
        <is>
          <t>1000 м</t>
        </is>
      </c>
      <c r="F27" s="181" t="n">
        <v>1.02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5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5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5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5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0.01018</v>
      </c>
      <c r="G31" s="186" t="n">
        <v>68036.35000000001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5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5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5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5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1.12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5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0.00984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5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10.865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5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2.36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5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44.096456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5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1.08</v>
      </c>
      <c r="G40" s="186" t="n">
        <v>30.31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5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0.0001888</v>
      </c>
      <c r="G41" s="186" t="n">
        <v>114247.88</v>
      </c>
      <c r="H41" s="180">
        <f>ROUND(F41*G41,2)</f>
        <v/>
      </c>
      <c r="I41" s="162" t="n"/>
      <c r="J41" s="167" t="n"/>
    </row>
    <row r="42">
      <c r="A42" s="166" t="n">
        <v>27</v>
      </c>
      <c r="B42" s="265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0.00143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5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5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5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0.00056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5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0.0944</v>
      </c>
      <c r="G46" s="186" t="n">
        <v>35.7</v>
      </c>
      <c r="H46" s="180">
        <f>ROUND(F46*G46,2)</f>
        <v/>
      </c>
      <c r="I46" s="162" t="n"/>
      <c r="J46" s="167" t="n"/>
    </row>
    <row r="47">
      <c r="A47" s="166" t="n">
        <v>32</v>
      </c>
      <c r="B47" s="265" t="n"/>
      <c r="C47" s="181" t="inlineStr">
        <is>
          <t>01.7.11.07-0034</t>
        </is>
      </c>
      <c r="D47" s="186" t="inlineStr">
        <is>
          <t>Электроды сварочные Э42А, диаметр 4 мм</t>
        </is>
      </c>
      <c r="E47" s="181" t="inlineStr">
        <is>
          <t>кг</t>
        </is>
      </c>
      <c r="F47" s="181" t="n">
        <v>0.3</v>
      </c>
      <c r="G47" s="186" t="n">
        <v>10.57</v>
      </c>
      <c r="H47" s="180">
        <f>ROUND(F47*G47,2)</f>
        <v/>
      </c>
      <c r="I47" s="162" t="n"/>
      <c r="J47" s="167" t="n"/>
    </row>
    <row r="48">
      <c r="A48" s="166" t="n">
        <v>33</v>
      </c>
      <c r="B48" s="265" t="n"/>
      <c r="C48" s="181" t="inlineStr">
        <is>
          <t>01.3.01.07-0009</t>
        </is>
      </c>
      <c r="D48" s="186" t="inlineStr">
        <is>
          <t>Спирт этиловый ректификованный технический, сорт I</t>
        </is>
      </c>
      <c r="E48" s="181" t="inlineStr">
        <is>
          <t>кг</t>
        </is>
      </c>
      <c r="F48" s="181" t="n">
        <v>0.06844</v>
      </c>
      <c r="G48" s="186" t="n">
        <v>39.01</v>
      </c>
      <c r="H48" s="180">
        <f>ROUND(F48*G48,2)</f>
        <v/>
      </c>
      <c r="I48" s="162" t="n"/>
      <c r="J48" s="167" t="n"/>
    </row>
    <row r="49">
      <c r="A49" s="166" t="n">
        <v>34</v>
      </c>
      <c r="B49" s="265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5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5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65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0.04484</v>
      </c>
      <c r="G52" s="186" t="n">
        <v>27.88</v>
      </c>
      <c r="H52" s="180">
        <f>ROUND(F52*G52,2)</f>
        <v/>
      </c>
      <c r="I52" s="162" t="n"/>
      <c r="J52" s="167" t="n"/>
    </row>
    <row r="53">
      <c r="A53" s="166" t="n">
        <v>38</v>
      </c>
      <c r="B53" s="265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4.72e-05</v>
      </c>
      <c r="G54" s="186" t="n">
        <v>5084.75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1" t="inlineStr">
        <is>
          <t>Наименование разрабатываемого показателя УНЦ — Шкафы УПАСК ВЧ 1 архитектуры. Приемопередатчик по ВЧКС на 16 передаваемых и 16 принимаемых команд</t>
        </is>
      </c>
    </row>
    <row r="8">
      <c r="B8" s="269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8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09" t="n"/>
      <c r="D5" s="242" t="n"/>
      <c r="E5" s="242" t="n"/>
      <c r="F5" s="242" t="n"/>
      <c r="G5" s="242" t="n"/>
      <c r="H5" s="242" t="n"/>
      <c r="I5" s="242" t="n"/>
      <c r="J5" s="24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6" t="n"/>
      <c r="C6" s="134" t="n"/>
      <c r="D6" s="276" t="inlineStr">
        <is>
          <t>Шкафы УПАСК ВЧ 1 архитектуры. Приемопередатчик по ВЧКС на 16 передаваемых и 16 принимаемых команд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40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40" t="n"/>
      <c r="M10" s="12" t="n"/>
      <c r="N10" s="12" t="n"/>
    </row>
    <row r="11" ht="28.5" customHeight="1">
      <c r="A11" s="342" t="n"/>
      <c r="B11" s="342" t="n"/>
      <c r="C11" s="342" t="n"/>
      <c r="D11" s="342" t="n"/>
      <c r="E11" s="342" t="n"/>
      <c r="F11" s="273" t="inlineStr">
        <is>
          <t>на ед. изм.</t>
        </is>
      </c>
      <c r="G11" s="273" t="inlineStr">
        <is>
          <t>общая</t>
        </is>
      </c>
      <c r="H11" s="342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5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74" t="n">
        <v>9</v>
      </c>
      <c r="J12" s="274" t="n">
        <v>10</v>
      </c>
      <c r="M12" s="12" t="n"/>
      <c r="N12" s="12" t="n"/>
    </row>
    <row r="13">
      <c r="A13" s="273" t="n"/>
      <c r="B13" s="260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40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9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1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9">
        <f>SUM(E14:E14)</f>
        <v/>
      </c>
      <c r="F15" s="32" t="n"/>
      <c r="G15" s="32">
        <f>SUM(G14:G14)</f>
        <v/>
      </c>
      <c r="H15" s="284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81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40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5" t="inlineStr">
        <is>
          <t>Затраты труда машинистов</t>
        </is>
      </c>
      <c r="D17" s="273" t="inlineStr">
        <is>
          <t>чел.-ч.</t>
        </is>
      </c>
      <c r="E17" s="350" t="n">
        <v>9.199999999999999</v>
      </c>
      <c r="F17" s="32">
        <f>G17/E17</f>
        <v/>
      </c>
      <c r="G17" s="32">
        <f>'Прил. 3'!H16</f>
        <v/>
      </c>
      <c r="H17" s="28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60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24" t="n"/>
      <c r="J18" s="124" t="n"/>
    </row>
    <row r="19" ht="14.25" customFormat="1" customHeight="1" s="12">
      <c r="A19" s="273" t="n"/>
      <c r="B19" s="281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40" t="n"/>
      <c r="I19" s="124" t="n"/>
      <c r="J19" s="124" t="n"/>
    </row>
    <row r="20" ht="25.5" customFormat="1" customHeight="1" s="12">
      <c r="A20" s="273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1" t="n">
        <v>4.6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1" t="n">
        <v>4.6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3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1" t="n">
        <v>39.56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3" t="n"/>
      <c r="B23" s="273" t="n"/>
      <c r="C23" s="25" t="inlineStr">
        <is>
          <t>Итого основные машины и механизмы</t>
        </is>
      </c>
      <c r="D23" s="273" t="n"/>
      <c r="E23" s="350" t="n"/>
      <c r="F23" s="32" t="n"/>
      <c r="G23" s="32">
        <f>SUM(G20:G22)</f>
        <v/>
      </c>
      <c r="H23" s="284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3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1" t="n">
        <v>39.56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1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5" t="inlineStr">
        <is>
          <t>Итого прочие машины и механизмы</t>
        </is>
      </c>
      <c r="D26" s="273" t="n"/>
      <c r="E26" s="282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3" t="n"/>
      <c r="B27" s="273" t="n"/>
      <c r="C27" s="10" t="inlineStr">
        <is>
          <t>Итого по разделу «Машины и механизмы»</t>
        </is>
      </c>
      <c r="D27" s="273" t="n"/>
      <c r="E27" s="282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3" t="n"/>
      <c r="B28" s="260" t="inlineStr">
        <is>
          <t>Оборудование</t>
        </is>
      </c>
      <c r="C28" s="339" t="n"/>
      <c r="D28" s="339" t="n"/>
      <c r="E28" s="339" t="n"/>
      <c r="F28" s="339" t="n"/>
      <c r="G28" s="339" t="n"/>
      <c r="H28" s="340" t="n"/>
      <c r="I28" s="124" t="n"/>
      <c r="J28" s="124" t="n"/>
    </row>
    <row r="29">
      <c r="A29" s="273" t="n"/>
      <c r="B29" s="281" t="inlineStr">
        <is>
          <t>Основное оборудование</t>
        </is>
      </c>
      <c r="C29" s="339" t="n"/>
      <c r="D29" s="339" t="n"/>
      <c r="E29" s="339" t="n"/>
      <c r="F29" s="339" t="n"/>
      <c r="G29" s="339" t="n"/>
      <c r="H29" s="340" t="n"/>
      <c r="I29" s="124" t="n"/>
      <c r="J29" s="124" t="n"/>
    </row>
    <row r="30" ht="72.59999999999999" customFormat="1" customHeight="1" s="12">
      <c r="A30" s="273" t="n">
        <v>8</v>
      </c>
      <c r="B30" s="273" t="inlineStr">
        <is>
          <t>БЦ.32_1.15</t>
        </is>
      </c>
      <c r="C30" s="25" t="inlineStr">
        <is>
          <t>ШЭТ ВЧ-16/16-0. Шкафы УПАСК ВЧ 1 архитектуры. Приемопередатчик по ВЧКС на 16 передаваемых и 16 принимаемых команд</t>
        </is>
      </c>
      <c r="D30" s="273" t="inlineStr">
        <is>
          <t>шт</t>
        </is>
      </c>
      <c r="E30" s="350" t="n">
        <v>1</v>
      </c>
      <c r="F30" s="293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3" t="n"/>
      <c r="B31" s="273" t="n"/>
      <c r="C31" s="25" t="inlineStr">
        <is>
          <t>Итого основное оборудование</t>
        </is>
      </c>
      <c r="D31" s="273" t="n"/>
      <c r="E31" s="350" t="n"/>
      <c r="F31" s="28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5" t="inlineStr">
        <is>
          <t>Итого прочее оборудование</t>
        </is>
      </c>
      <c r="D32" s="183" t="n"/>
      <c r="E32" s="350" t="n"/>
      <c r="F32" s="28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10" t="inlineStr">
        <is>
          <t>Итого по разделу «Оборудование»</t>
        </is>
      </c>
      <c r="D33" s="273" t="n"/>
      <c r="E33" s="282" t="n"/>
      <c r="F33" s="28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5" t="inlineStr">
        <is>
          <t>в том числе технологическое оборудование</t>
        </is>
      </c>
      <c r="D34" s="273" t="n"/>
      <c r="E34" s="350" t="n"/>
      <c r="F34" s="283" t="n"/>
      <c r="G34" s="32">
        <f>'Прил.6 Расчет ОБ'!G13</f>
        <v/>
      </c>
      <c r="H34" s="284" t="n"/>
      <c r="I34" s="126" t="n"/>
      <c r="J34" s="32">
        <f>J33</f>
        <v/>
      </c>
    </row>
    <row r="35" ht="14.25" customFormat="1" customHeight="1" s="12">
      <c r="A35" s="273" t="n"/>
      <c r="B35" s="260" t="inlineStr">
        <is>
          <t>Материалы</t>
        </is>
      </c>
      <c r="C35" s="339" t="n"/>
      <c r="D35" s="339" t="n"/>
      <c r="E35" s="339" t="n"/>
      <c r="F35" s="339" t="n"/>
      <c r="G35" s="339" t="n"/>
      <c r="H35" s="340" t="n"/>
      <c r="I35" s="124" t="n"/>
      <c r="J35" s="124" t="n"/>
    </row>
    <row r="36" ht="14.25" customFormat="1" customHeight="1" s="12">
      <c r="A36" s="274" t="n"/>
      <c r="B36" s="277" t="inlineStr">
        <is>
          <t>Основные материалы</t>
        </is>
      </c>
      <c r="C36" s="352" t="n"/>
      <c r="D36" s="352" t="n"/>
      <c r="E36" s="352" t="n"/>
      <c r="F36" s="352" t="n"/>
      <c r="G36" s="352" t="n"/>
      <c r="H36" s="353" t="n"/>
      <c r="I36" s="136" t="n"/>
      <c r="J36" s="136" t="n"/>
    </row>
    <row r="37" ht="15" customFormat="1" customHeight="1" s="12">
      <c r="A37" s="273" t="n">
        <v>9</v>
      </c>
      <c r="B37" s="184" t="inlineStr">
        <is>
          <t>21.1.08.03-0586</t>
        </is>
      </c>
      <c r="C37" s="185" t="inlineStr">
        <is>
          <t>Кабель контрольный КВВГЭнг(А)-LS 10x1,5</t>
        </is>
      </c>
      <c r="D37" s="184" t="inlineStr">
        <is>
          <t>1000 м</t>
        </is>
      </c>
      <c r="E37" s="351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6.9" customFormat="1" customHeight="1" s="12">
      <c r="A38" s="273" t="n"/>
      <c r="B38" s="184" t="inlineStr">
        <is>
          <t>21.1.08.03-0586</t>
        </is>
      </c>
      <c r="C38" s="185" t="inlineStr">
        <is>
          <t>Кабель контрольный КВВГЭнг(А)-LS 10x1,5</t>
        </is>
      </c>
      <c r="D38" s="184" t="inlineStr">
        <is>
          <t>1000 м</t>
        </is>
      </c>
      <c r="E38" s="351" t="n">
        <v>1.02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3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51" t="n">
        <v>1.02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3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4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3" t="n"/>
      <c r="B41" s="137" t="n"/>
      <c r="C41" s="210" t="inlineStr">
        <is>
          <t>Итого основные материалы</t>
        </is>
      </c>
      <c r="D41" s="275" t="n"/>
      <c r="E41" s="355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3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1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3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1" t="n">
        <v>0.01018</v>
      </c>
      <c r="F43" s="185" t="n">
        <v>68036.35000000001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1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3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1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3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51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3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51" t="n">
        <v>1.12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51" t="n">
        <v>0.00984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3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51" t="n">
        <v>10.865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51" t="n">
        <v>2.36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3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51" t="n">
        <v>44.096456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3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1" t="n">
        <v>1.08</v>
      </c>
      <c r="F52" s="185" t="n">
        <v>30.31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3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51" t="n">
        <v>0.0001888</v>
      </c>
      <c r="F53" s="185" t="n">
        <v>114247.88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51" t="n">
        <v>0.00143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51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3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51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1" t="n">
        <v>0.00056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51" t="n">
        <v>0.0944</v>
      </c>
      <c r="F58" s="185" t="n">
        <v>35.7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3" t="n">
        <v>27</v>
      </c>
      <c r="B59" s="184" t="inlineStr">
        <is>
          <t>01.7.11.07-0034</t>
        </is>
      </c>
      <c r="C59" s="185" t="inlineStr">
        <is>
          <t>Электроды сварочные Э42А, диаметр 4 мм</t>
        </is>
      </c>
      <c r="D59" s="184" t="inlineStr">
        <is>
          <t>кг</t>
        </is>
      </c>
      <c r="E59" s="351" t="n">
        <v>0.3</v>
      </c>
      <c r="F59" s="185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28</v>
      </c>
      <c r="B60" s="184" t="inlineStr">
        <is>
          <t>01.3.01.07-0009</t>
        </is>
      </c>
      <c r="C60" s="185" t="inlineStr">
        <is>
          <t>Спирт этиловый ректификованный технический, сорт I</t>
        </is>
      </c>
      <c r="D60" s="184" t="inlineStr">
        <is>
          <t>кг</t>
        </is>
      </c>
      <c r="E60" s="351" t="n">
        <v>0.06844</v>
      </c>
      <c r="F60" s="185" t="n">
        <v>39.01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51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51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3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51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3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51" t="n">
        <v>0.04484</v>
      </c>
      <c r="F64" s="185" t="n">
        <v>27.88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3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51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3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6" t="n">
        <v>4.72e-05</v>
      </c>
      <c r="F66" s="185" t="n">
        <v>5084.75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3" t="n"/>
      <c r="B67" s="273" t="n"/>
      <c r="C67" s="25" t="inlineStr">
        <is>
          <t>Итого прочие материалы</t>
        </is>
      </c>
      <c r="D67" s="273" t="n"/>
      <c r="E67" s="350" t="n"/>
      <c r="F67" s="283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3" t="n"/>
      <c r="B68" s="273" t="n"/>
      <c r="C68" s="10" t="inlineStr">
        <is>
          <t>Итого по разделу «Материалы»</t>
        </is>
      </c>
      <c r="D68" s="273" t="n"/>
      <c r="E68" s="282" t="n"/>
      <c r="F68" s="283" t="n"/>
      <c r="G68" s="32">
        <f>G41+G67</f>
        <v/>
      </c>
      <c r="H68" s="284">
        <f>G68/$G$68</f>
        <v/>
      </c>
      <c r="I68" s="32" t="n"/>
      <c r="J68" s="32">
        <f>J41+J67</f>
        <v/>
      </c>
    </row>
    <row r="69" ht="14.25" customFormat="1" customHeight="1" s="12">
      <c r="A69" s="273" t="n"/>
      <c r="B69" s="273" t="n"/>
      <c r="C69" s="25" t="inlineStr">
        <is>
          <t>ИТОГО ПО РМ</t>
        </is>
      </c>
      <c r="D69" s="273" t="n"/>
      <c r="E69" s="282" t="n"/>
      <c r="F69" s="283" t="n"/>
      <c r="G69" s="32">
        <f>G15+G27+G68</f>
        <v/>
      </c>
      <c r="H69" s="284" t="n"/>
      <c r="I69" s="32" t="n"/>
      <c r="J69" s="32">
        <f>J15+J27+J68</f>
        <v/>
      </c>
    </row>
    <row r="70" ht="14.25" customFormat="1" customHeight="1" s="12">
      <c r="A70" s="273" t="n"/>
      <c r="B70" s="273" t="n"/>
      <c r="C70" s="25" t="inlineStr">
        <is>
          <t>Накладные расходы</t>
        </is>
      </c>
      <c r="D70" s="206">
        <f>ROUND(G70/(G$17+$G$15),2)</f>
        <v/>
      </c>
      <c r="E70" s="282" t="n"/>
      <c r="F70" s="283" t="n"/>
      <c r="G70" s="32" t="n">
        <v>2235.73</v>
      </c>
      <c r="H70" s="284" t="n"/>
      <c r="I70" s="32" t="n"/>
      <c r="J70" s="32">
        <f>ROUND(D70*(J15+J17),2)</f>
        <v/>
      </c>
    </row>
    <row r="71" ht="14.25" customFormat="1" customHeight="1" s="12">
      <c r="A71" s="273" t="n"/>
      <c r="B71" s="273" t="n"/>
      <c r="C71" s="25" t="inlineStr">
        <is>
          <t>Сметная прибыль</t>
        </is>
      </c>
      <c r="D71" s="206">
        <f>ROUND(G71/(G$15+G$17),2)</f>
        <v/>
      </c>
      <c r="E71" s="282" t="n"/>
      <c r="F71" s="283" t="n"/>
      <c r="G71" s="32" t="n">
        <v>1172.67</v>
      </c>
      <c r="H71" s="284" t="n"/>
      <c r="I71" s="32" t="n"/>
      <c r="J71" s="32">
        <f>ROUND(D71*(J15+J17),2)</f>
        <v/>
      </c>
    </row>
    <row r="72" ht="14.25" customFormat="1" customHeight="1" s="12">
      <c r="A72" s="273" t="n"/>
      <c r="B72" s="273" t="n"/>
      <c r="C72" s="25" t="inlineStr">
        <is>
          <t>Итого СМР (с НР и СП)</t>
        </is>
      </c>
      <c r="D72" s="273" t="n"/>
      <c r="E72" s="282" t="n"/>
      <c r="F72" s="283" t="n"/>
      <c r="G72" s="32">
        <f>G15+G27+G68+G70+G71</f>
        <v/>
      </c>
      <c r="H72" s="284" t="n"/>
      <c r="I72" s="32" t="n"/>
      <c r="J72" s="32">
        <f>J15+J27+J68+J70+J71</f>
        <v/>
      </c>
    </row>
    <row r="73" ht="14.25" customFormat="1" customHeight="1" s="12">
      <c r="A73" s="273" t="n"/>
      <c r="B73" s="273" t="n"/>
      <c r="C73" s="25" t="inlineStr">
        <is>
          <t>ВСЕГО СМР + ОБОРУДОВАНИЕ</t>
        </is>
      </c>
      <c r="D73" s="273" t="n"/>
      <c r="E73" s="282" t="n"/>
      <c r="F73" s="283" t="n"/>
      <c r="G73" s="32">
        <f>G72+G33</f>
        <v/>
      </c>
      <c r="H73" s="284" t="n"/>
      <c r="I73" s="32" t="n"/>
      <c r="J73" s="32">
        <f>J72+J33</f>
        <v/>
      </c>
    </row>
    <row r="74" ht="34.5" customFormat="1" customHeight="1" s="12">
      <c r="A74" s="273" t="n"/>
      <c r="B74" s="273" t="n"/>
      <c r="C74" s="25" t="inlineStr">
        <is>
          <t>ИТОГО ПОКАЗАТЕЛЬ НА ЕД. ИЗМ.</t>
        </is>
      </c>
      <c r="D74" s="273" t="inlineStr">
        <is>
          <t>1 ед.</t>
        </is>
      </c>
      <c r="E74" s="357" t="n">
        <v>1</v>
      </c>
      <c r="F74" s="283" t="n"/>
      <c r="G74" s="32">
        <f>G73/E74</f>
        <v/>
      </c>
      <c r="H74" s="284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9" t="inlineStr">
        <is>
          <t>Приложение №6</t>
        </is>
      </c>
    </row>
    <row r="2" ht="21.75" customHeight="1">
      <c r="A2" s="289" t="n"/>
      <c r="B2" s="289" t="n"/>
      <c r="C2" s="289" t="n"/>
      <c r="D2" s="289" t="n"/>
      <c r="E2" s="289" t="n"/>
      <c r="F2" s="289" t="n"/>
      <c r="G2" s="289" t="n"/>
    </row>
    <row r="3">
      <c r="A3" s="242" t="inlineStr">
        <is>
          <t>Расчет стоимости оборудования</t>
        </is>
      </c>
    </row>
    <row r="4" ht="29.45" customHeight="1">
      <c r="A4" s="245" t="inlineStr">
        <is>
          <t>Наименование разрабатываемого показателя УНЦ — Шкафы УПАСК ВЧ 1 архитектуры. Приемопередатчик по ВЧКС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81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>
      <c r="A10" s="273" t="n"/>
      <c r="B10" s="260" t="n"/>
      <c r="C10" s="281" t="inlineStr">
        <is>
          <t>ИТОГО ИНЖЕНЕРНОЕ ОБОРУДОВАНИЕ</t>
        </is>
      </c>
      <c r="D10" s="260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54" customHeight="1">
      <c r="A12" s="273" t="n">
        <v>1</v>
      </c>
      <c r="B12" s="182">
        <f>'Прил.5 Расчет СМР и ОБ'!B30</f>
        <v/>
      </c>
      <c r="C12" s="281">
        <f>'Прил.5 Расчет СМР и ОБ'!C30</f>
        <v/>
      </c>
      <c r="D12" s="273">
        <f>'Прил.5 Расчет СМР и ОБ'!D30</f>
        <v/>
      </c>
      <c r="E12" s="350">
        <f>'Прил.5 Расчет СМР и ОБ'!E30</f>
        <v/>
      </c>
      <c r="F12" s="293">
        <f>'Прил.5 Расчет СМР и ОБ'!F30</f>
        <v/>
      </c>
      <c r="G12" s="32">
        <f>ROUND(E12*F12,2)</f>
        <v/>
      </c>
    </row>
    <row r="13" ht="25.5" customHeight="1">
      <c r="A13" s="273" t="n"/>
      <c r="B13" s="281" t="n"/>
      <c r="C13" s="281" t="inlineStr">
        <is>
          <t>ИТОГО ТЕХНОЛОГИЧЕСКОЕ ОБОРУДОВАНИЕ</t>
        </is>
      </c>
      <c r="D13" s="281" t="n"/>
      <c r="E13" s="293" t="n"/>
      <c r="F13" s="283" t="n"/>
      <c r="G13" s="32">
        <f>SUM(G12:G12)</f>
        <v/>
      </c>
    </row>
    <row r="14" ht="19.5" customHeight="1">
      <c r="A14" s="273" t="n"/>
      <c r="B14" s="281" t="n"/>
      <c r="C14" s="281" t="inlineStr">
        <is>
          <t>Всего по разделу «Оборудование»</t>
        </is>
      </c>
      <c r="D14" s="281" t="n"/>
      <c r="E14" s="293" t="n"/>
      <c r="F14" s="28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>
      <c r="A9" s="342" t="n"/>
      <c r="B9" s="342" t="n"/>
      <c r="C9" s="342" t="n"/>
      <c r="D9" s="342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А8-29</t>
        </is>
      </c>
      <c r="B11" s="273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6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>
      <c r="B10" s="258" t="n">
        <v>1</v>
      </c>
      <c r="C10" s="258" t="n">
        <v>2</v>
      </c>
      <c r="D10" s="258" t="n">
        <v>3</v>
      </c>
    </row>
    <row r="11" ht="31.5" customHeight="1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31.5" customHeight="1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13.47</v>
      </c>
    </row>
    <row r="13" ht="31.5" customHeight="1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8.039999999999999</v>
      </c>
    </row>
    <row r="14" ht="31.5" customHeight="1">
      <c r="B14" s="25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8" t="n">
        <v>6.26</v>
      </c>
    </row>
    <row r="15" ht="78.75" customHeight="1">
      <c r="B15" s="258" t="inlineStr">
        <is>
          <t>Временные здания и сооружения</t>
        </is>
      </c>
      <c r="C15" s="2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8" t="n"/>
      <c r="C17" s="258" t="n"/>
      <c r="D17" s="120" t="n"/>
    </row>
    <row r="18" ht="31.5" customHeight="1">
      <c r="B18" s="258" t="inlineStr">
        <is>
          <t>Строительный контроль</t>
        </is>
      </c>
      <c r="C18" s="25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8" t="inlineStr">
        <is>
          <t>Авторский надзор - 0,2%</t>
        </is>
      </c>
      <c r="C19" s="258" t="inlineStr">
        <is>
          <t>Приказ от 4.08.2020 № 421/пр п.173</t>
        </is>
      </c>
      <c r="D19" s="120" t="n">
        <v>0.002</v>
      </c>
    </row>
    <row r="20" ht="15.75" customHeight="1">
      <c r="B20" s="258" t="inlineStr">
        <is>
          <t>Непредвиденные расходы</t>
        </is>
      </c>
      <c r="C20" s="25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8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6" customHeight="1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140" t="n"/>
    </row>
    <row r="6" ht="15.6" customHeight="1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140" t="n"/>
    </row>
    <row r="7" ht="109.15" customHeight="1">
      <c r="A7" s="220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61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15" customHeight="1">
      <c r="A8" s="220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22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6" customHeight="1">
      <c r="A9" s="220" t="inlineStr">
        <is>
          <t>1.3</t>
        </is>
      </c>
      <c r="B9" s="221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22" t="n">
        <v>1</v>
      </c>
      <c r="F9" s="221" t="n"/>
      <c r="G9" s="223" t="n"/>
    </row>
    <row r="10" ht="15.6" customHeight="1">
      <c r="A10" s="220" t="inlineStr">
        <is>
          <t>1.4</t>
        </is>
      </c>
      <c r="B10" s="221" t="inlineStr">
        <is>
          <t>Средний разряд работ</t>
        </is>
      </c>
      <c r="C10" s="258" t="n"/>
      <c r="D10" s="258" t="n"/>
      <c r="E10" s="358" t="n">
        <v>3.8</v>
      </c>
      <c r="F10" s="221" t="inlineStr">
        <is>
          <t>РТМ</t>
        </is>
      </c>
      <c r="G10" s="223" t="n"/>
    </row>
    <row r="11" ht="78" customHeight="1">
      <c r="A11" s="220" t="inlineStr">
        <is>
          <t>1.5</t>
        </is>
      </c>
      <c r="B11" s="221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59" t="n">
        <v>1.308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" customHeight="1">
      <c r="A12" s="226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60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2025-01-24T11:53:03Z</dcterms:modified>
  <cp:lastModifiedBy>112</cp:lastModifiedBy>
</cp:coreProperties>
</file>