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52" t="inlineStr">
        <is>
          <t>Приложение № 1</t>
        </is>
      </c>
    </row>
    <row r="4">
      <c r="B4" s="253" t="inlineStr">
        <is>
          <t>Сравнительная таблица отбора объекта-представителя</t>
        </is>
      </c>
    </row>
    <row r="5" ht="24.6" customHeight="1">
      <c r="B5" s="255" t="n"/>
    </row>
    <row r="6" ht="18.75" customHeight="1">
      <c r="B6" s="165" t="n"/>
      <c r="C6" s="165" t="n"/>
      <c r="D6" s="165" t="n"/>
    </row>
    <row r="7" ht="38.45" customHeight="1">
      <c r="B7" s="254" t="inlineStr">
        <is>
          <t>Наименование разрабатываемого показателя УНЦ - Шкафы УПАСК ВЧ 2 архитектуры. Приемопередатчик по ВЧКС на 16 передаваемых и 16 принимаемых команд</t>
        </is>
      </c>
    </row>
    <row r="8" ht="31.5" customHeight="1">
      <c r="B8" s="254" t="inlineStr">
        <is>
          <t>Сопоставимый уровень цен: 3 кв. 2021 г.</t>
        </is>
      </c>
    </row>
    <row r="9" ht="15.75" customHeight="1">
      <c r="B9" s="254" t="inlineStr">
        <is>
          <t>Единица измерения  — 1 ед.</t>
        </is>
      </c>
    </row>
    <row r="10">
      <c r="B10" s="254" t="n"/>
    </row>
    <row r="11">
      <c r="B11" s="258" t="inlineStr">
        <is>
          <t>№ п/п</t>
        </is>
      </c>
      <c r="C11" s="258" t="inlineStr">
        <is>
          <t>Параметр</t>
        </is>
      </c>
      <c r="D11" s="258" t="inlineStr">
        <is>
          <t xml:space="preserve">Объект-представитель </t>
        </is>
      </c>
      <c r="E11" s="150" t="n"/>
    </row>
    <row r="12" ht="96.75" customHeight="1">
      <c r="B12" s="258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8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8" t="n">
        <v>3</v>
      </c>
      <c r="C14" s="145" t="inlineStr">
        <is>
          <t>Климатический район и подрайон</t>
        </is>
      </c>
      <c r="D14" s="224" t="inlineStr">
        <is>
          <t>IIВ</t>
        </is>
      </c>
    </row>
    <row r="15">
      <c r="B15" s="258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ПА</t>
        </is>
      </c>
    </row>
    <row r="17" ht="79.5" customHeight="1">
      <c r="B17" s="25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стоим'!F12+'Прил.2 Расч стоим'!G12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стоим'!H12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8" t="n">
        <v>7</v>
      </c>
      <c r="C22" s="148" t="inlineStr">
        <is>
          <t>Сопоставимый уровень цен</t>
        </is>
      </c>
      <c r="D22" s="225" t="inlineStr">
        <is>
          <t>3 кв. 2021 г.</t>
        </is>
      </c>
      <c r="E22" s="146" t="n"/>
    </row>
    <row r="23" ht="123" customHeight="1">
      <c r="B23" s="258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8" t="n">
        <v>10</v>
      </c>
      <c r="C25" s="145" t="inlineStr">
        <is>
          <t>Примечание</t>
        </is>
      </c>
      <c r="D25" s="258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52" t="inlineStr">
        <is>
          <t>Приложение № 2</t>
        </is>
      </c>
      <c r="K3" s="142" t="n"/>
    </row>
    <row r="4">
      <c r="B4" s="253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4">
        <f>'Прил.1 Сравнит табл'!B7:D7</f>
        <v/>
      </c>
    </row>
    <row r="7">
      <c r="B7" s="254">
        <f>'Прил.1 Сравнит табл'!B9:D9</f>
        <v/>
      </c>
    </row>
    <row r="8" ht="18.75" customHeight="1">
      <c r="B8" s="118" t="n"/>
    </row>
    <row r="9" ht="15.75" customHeight="1">
      <c r="B9" s="258" t="inlineStr">
        <is>
          <t>№ п/п</t>
        </is>
      </c>
      <c r="C9" s="2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8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>
      <c r="B10" s="341" t="n"/>
      <c r="C10" s="341" t="n"/>
      <c r="D10" s="258" t="inlineStr">
        <is>
          <t>Номер сметы</t>
        </is>
      </c>
      <c r="E10" s="258" t="inlineStr">
        <is>
          <t>Наименование сметы</t>
        </is>
      </c>
      <c r="F10" s="258" t="inlineStr">
        <is>
          <t>Сметная стоимость в уровне цен 3 кв. 2021 г., тыс. руб.</t>
        </is>
      </c>
      <c r="G10" s="339" t="n"/>
      <c r="H10" s="339" t="n"/>
      <c r="I10" s="339" t="n"/>
      <c r="J10" s="340" t="n"/>
    </row>
    <row r="11" ht="31.5" customHeight="1">
      <c r="B11" s="342" t="n"/>
      <c r="C11" s="342" t="n"/>
      <c r="D11" s="342" t="n"/>
      <c r="E11" s="342" t="n"/>
      <c r="F11" s="259" t="inlineStr">
        <is>
          <t>Строительные работы</t>
        </is>
      </c>
      <c r="G11" s="259" t="inlineStr">
        <is>
          <t>Монтажные работы</t>
        </is>
      </c>
      <c r="H11" s="259" t="inlineStr">
        <is>
          <t>Оборудование</t>
        </is>
      </c>
      <c r="I11" s="259" t="inlineStr">
        <is>
          <t>Прочее</t>
        </is>
      </c>
      <c r="J11" s="259" t="inlineStr">
        <is>
          <t>Всего</t>
        </is>
      </c>
    </row>
    <row r="12" ht="39.75" customHeight="1">
      <c r="B12" s="226" t="n">
        <v>1</v>
      </c>
      <c r="C12" s="227" t="inlineStr">
        <is>
          <t>Шкаф ПА</t>
        </is>
      </c>
      <c r="D12" s="228" t="inlineStr">
        <is>
          <t>02-03-02</t>
        </is>
      </c>
      <c r="E12" s="227" t="inlineStr">
        <is>
          <t>Релейная защита и автоматика ПС Тютчево</t>
        </is>
      </c>
      <c r="F12" s="227" t="n">
        <v>0</v>
      </c>
      <c r="G12" s="229" t="n">
        <v>90.18000000000001</v>
      </c>
      <c r="H12" s="229" t="n">
        <v>3916.87</v>
      </c>
      <c r="I12" s="227" t="n">
        <v>0</v>
      </c>
      <c r="J12" s="227">
        <f>SUM(F12:I12)</f>
        <v/>
      </c>
    </row>
    <row r="13" ht="15.75" customHeight="1">
      <c r="B13" s="256" t="inlineStr">
        <is>
          <t>Всего по объекту:</t>
        </is>
      </c>
      <c r="C13" s="343" t="n"/>
      <c r="D13" s="343" t="n"/>
      <c r="E13" s="344" t="n"/>
      <c r="F13" s="230">
        <f>F12</f>
        <v/>
      </c>
      <c r="G13" s="230">
        <f>G12</f>
        <v/>
      </c>
      <c r="H13" s="230">
        <f>H12</f>
        <v/>
      </c>
      <c r="I13" s="230">
        <f>I12</f>
        <v/>
      </c>
      <c r="J13" s="230">
        <f>SUM(F13:I13)</f>
        <v/>
      </c>
    </row>
    <row r="14" ht="15.75" customHeight="1">
      <c r="B14" s="257" t="inlineStr">
        <is>
          <t>Всего по объекту в сопоставимом уровне цен 3 кв. 2021 г.:</t>
        </is>
      </c>
      <c r="C14" s="339" t="n"/>
      <c r="D14" s="339" t="n"/>
      <c r="E14" s="340" t="n"/>
      <c r="F14" s="230">
        <f>F13</f>
        <v/>
      </c>
      <c r="G14" s="230">
        <f>G13</f>
        <v/>
      </c>
      <c r="H14" s="230">
        <f>H13</f>
        <v/>
      </c>
      <c r="I14" s="231">
        <f>'Прил.1 Сравнит табл'!D21</f>
        <v/>
      </c>
      <c r="J14" s="23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52" t="inlineStr">
        <is>
          <t xml:space="preserve">Приложение № 3 </t>
        </is>
      </c>
    </row>
    <row r="3">
      <c r="A3" s="253" t="inlineStr">
        <is>
          <t>Объектная ресурсная ведомость</t>
        </is>
      </c>
    </row>
    <row r="4" ht="18.75" customHeight="1">
      <c r="A4" s="171" t="n"/>
      <c r="B4" s="171" t="n"/>
      <c r="C4" s="268" t="n"/>
    </row>
    <row r="5">
      <c r="A5" s="254" t="n"/>
    </row>
    <row r="6">
      <c r="A6" s="267" t="inlineStr">
        <is>
          <t>Наименование разрабатываемого показателя УНЦ -  Шкафы УПАСК ВЧ 2 архитектуры. Приемопередатчик по ВЧКС на 16 передаваемых и 16 принимаемых команд</t>
        </is>
      </c>
    </row>
    <row r="7">
      <c r="A7" s="267" t="n"/>
      <c r="B7" s="267" t="n"/>
      <c r="D7" s="267" t="n"/>
      <c r="G7" s="195" t="n"/>
    </row>
    <row r="8" ht="38.25" customHeight="1">
      <c r="A8" s="258" t="inlineStr">
        <is>
          <t>п/п</t>
        </is>
      </c>
      <c r="B8" s="258" t="inlineStr">
        <is>
          <t>№ЛСР</t>
        </is>
      </c>
      <c r="C8" s="258" t="inlineStr">
        <is>
          <t>Код ресурса</t>
        </is>
      </c>
      <c r="D8" s="258" t="inlineStr">
        <is>
          <t>Наименование ресурса</t>
        </is>
      </c>
      <c r="E8" s="258" t="inlineStr">
        <is>
          <t>Ед. изм.</t>
        </is>
      </c>
      <c r="F8" s="258" t="inlineStr">
        <is>
          <t>Кол-во единиц по данным объекта-представителя</t>
        </is>
      </c>
      <c r="G8" s="258" t="inlineStr">
        <is>
          <t>Сметная стоимость в ценах на 01.01.2000 (руб.)</t>
        </is>
      </c>
      <c r="H8" s="340" t="n"/>
    </row>
    <row r="9" ht="40.5" customHeight="1">
      <c r="A9" s="342" t="n"/>
      <c r="B9" s="342" t="n"/>
      <c r="C9" s="342" t="n"/>
      <c r="D9" s="342" t="n"/>
      <c r="E9" s="342" t="n"/>
      <c r="F9" s="342" t="n"/>
      <c r="G9" s="258" t="inlineStr">
        <is>
          <t>на ед.изм.</t>
        </is>
      </c>
      <c r="H9" s="258" t="inlineStr">
        <is>
          <t>общая</t>
        </is>
      </c>
    </row>
    <row r="10">
      <c r="A10" s="259" t="n">
        <v>1</v>
      </c>
      <c r="B10" s="259" t="n"/>
      <c r="C10" s="192" t="n">
        <v>2</v>
      </c>
      <c r="D10" s="259" t="inlineStr">
        <is>
          <t>З</t>
        </is>
      </c>
      <c r="E10" s="192" t="n">
        <v>4</v>
      </c>
      <c r="F10" s="192" t="n">
        <v>5</v>
      </c>
      <c r="G10" s="192" t="n">
        <v>6</v>
      </c>
      <c r="H10" s="259" t="n">
        <v>7</v>
      </c>
    </row>
    <row r="11" customFormat="1" s="154">
      <c r="A11" s="264" t="inlineStr">
        <is>
          <t>Затраты труда рабочих</t>
        </is>
      </c>
      <c r="B11" s="339" t="n"/>
      <c r="C11" s="339" t="n"/>
      <c r="D11" s="339" t="n"/>
      <c r="E11" s="340" t="n"/>
      <c r="F11" s="345" t="n">
        <v>36.4716</v>
      </c>
      <c r="G11" s="199" t="n"/>
      <c r="H11" s="346">
        <f>SUM(H12:H15)</f>
        <v/>
      </c>
    </row>
    <row r="12">
      <c r="A12" s="294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7" t="n"/>
      <c r="M12" s="348" t="n"/>
    </row>
    <row r="13">
      <c r="A13" s="294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8" t="n"/>
    </row>
    <row r="14">
      <c r="A14" s="294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8" t="n"/>
    </row>
    <row r="15">
      <c r="A15" s="294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8" t="n"/>
    </row>
    <row r="16">
      <c r="A16" s="260" t="inlineStr">
        <is>
          <t>Затраты труда машинистов</t>
        </is>
      </c>
      <c r="B16" s="339" t="n"/>
      <c r="C16" s="339" t="n"/>
      <c r="D16" s="339" t="n"/>
      <c r="E16" s="340" t="n"/>
      <c r="F16" s="196" t="n"/>
      <c r="G16" s="155" t="n"/>
      <c r="H16" s="346">
        <f>H17</f>
        <v/>
      </c>
    </row>
    <row r="17">
      <c r="A17" s="294" t="n">
        <v>5</v>
      </c>
      <c r="B17" s="265" t="n"/>
      <c r="C17" s="176" t="n">
        <v>2</v>
      </c>
      <c r="D17" s="177" t="inlineStr">
        <is>
          <t>Затраты труда машинистов(справочно)</t>
        </is>
      </c>
      <c r="E17" s="294" t="inlineStr">
        <is>
          <t>чел.-ч</t>
        </is>
      </c>
      <c r="F17" s="294" t="n">
        <v>1.2</v>
      </c>
      <c r="G17" s="166" t="n"/>
      <c r="H17" s="178" t="n">
        <v>15.07</v>
      </c>
    </row>
    <row r="18" customFormat="1" s="154">
      <c r="A18" s="261" t="inlineStr">
        <is>
          <t>Машины и механизмы</t>
        </is>
      </c>
      <c r="B18" s="339" t="n"/>
      <c r="C18" s="339" t="n"/>
      <c r="D18" s="339" t="n"/>
      <c r="E18" s="340" t="n"/>
      <c r="F18" s="196" t="n"/>
      <c r="G18" s="155" t="n"/>
      <c r="H18" s="346">
        <f>SUM(H19:H23)</f>
        <v/>
      </c>
    </row>
    <row r="19" ht="25.5" customHeight="1">
      <c r="A19" s="294" t="n">
        <v>6</v>
      </c>
      <c r="B19" s="265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4" t="n">
        <v>7</v>
      </c>
      <c r="B20" s="265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94" t="n">
        <v>8</v>
      </c>
      <c r="B21" s="265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94" t="n">
        <v>9</v>
      </c>
      <c r="B22" s="265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>
      <c r="A23" s="294" t="n">
        <v>10</v>
      </c>
      <c r="B23" s="265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60" t="inlineStr">
        <is>
          <t>Оборудование</t>
        </is>
      </c>
      <c r="B24" s="339" t="n"/>
      <c r="C24" s="339" t="n"/>
      <c r="D24" s="339" t="n"/>
      <c r="E24" s="340" t="n"/>
      <c r="F24" s="198" t="n"/>
      <c r="G24" s="199" t="n"/>
      <c r="H24" s="346">
        <f>SUM(H25:H25)</f>
        <v/>
      </c>
    </row>
    <row r="25" ht="44.45" customHeight="1">
      <c r="A25" s="167" t="n">
        <v>11</v>
      </c>
      <c r="B25" s="260" t="n"/>
      <c r="C25" s="182" t="inlineStr">
        <is>
          <t>Прайс из СД ОП</t>
        </is>
      </c>
      <c r="D25" s="201" t="inlineStr">
        <is>
          <t>ШЭТ ВЧ-16/16-1.Шкафы УПАСК ВЧ 2 архитектуры. Приемопередатчик по ВЧКС на 16 передаваемых и 16 принимаемых команд</t>
        </is>
      </c>
      <c r="E25" s="182" t="inlineStr">
        <is>
          <t>шт</t>
        </is>
      </c>
      <c r="F25" s="182" t="n">
        <v>1</v>
      </c>
      <c r="G25" s="202" t="n">
        <v>704472.84</v>
      </c>
      <c r="H25" s="181">
        <f>ROUND(F25*G25,2)</f>
        <v/>
      </c>
      <c r="I25" s="163" t="n"/>
    </row>
    <row r="26">
      <c r="A26" s="261" t="inlineStr">
        <is>
          <t>Материалы</t>
        </is>
      </c>
      <c r="B26" s="339" t="n"/>
      <c r="C26" s="339" t="n"/>
      <c r="D26" s="339" t="n"/>
      <c r="E26" s="340" t="n"/>
      <c r="F26" s="196" t="n"/>
      <c r="G26" s="155" t="n"/>
      <c r="H26" s="346">
        <f>SUM(H27:H51)</f>
        <v/>
      </c>
    </row>
    <row r="27" ht="25.5" customHeight="1">
      <c r="A27" s="167" t="n">
        <v>12</v>
      </c>
      <c r="B27" s="265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5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5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5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5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5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5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5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5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5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5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5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5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5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5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5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5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5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5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5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5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5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5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5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5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2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51" t="inlineStr">
        <is>
          <t>Наименование разрабатываемого показателя УНЦ — Шкафы УПАСК ВЧ 2 архитектуры. Приемопередатчик по ВЧКС на 16 передаваемых и 16 принимаемых команд</t>
        </is>
      </c>
    </row>
    <row r="8">
      <c r="B8" s="269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9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2" t="inlineStr">
        <is>
          <t>Расчет стоимости СМР и оборудования</t>
        </is>
      </c>
    </row>
    <row r="5" ht="12.75" customFormat="1" customHeight="1" s="4">
      <c r="A5" s="242" t="n"/>
      <c r="B5" s="242" t="n"/>
      <c r="C5" s="296" t="n"/>
      <c r="D5" s="242" t="n"/>
      <c r="E5" s="242" t="n"/>
      <c r="F5" s="242" t="n"/>
      <c r="G5" s="242" t="n"/>
      <c r="H5" s="242" t="n"/>
      <c r="I5" s="242" t="n"/>
      <c r="J5" s="242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76" t="n"/>
      <c r="C6" s="134" t="n"/>
      <c r="D6" s="276" t="inlineStr">
        <is>
          <t>Шкафы УПАСК ВЧ 2 архитектуры. Приемопередатчик по ВЧКС на 16 передаваемых и 16 принимаемых команд</t>
        </is>
      </c>
    </row>
    <row r="7" ht="12.75" customFormat="1" customHeight="1" s="4">
      <c r="A7" s="245" t="inlineStr">
        <is>
          <t>Единица измерения  — 1 ед.</t>
        </is>
      </c>
      <c r="I7" s="251" t="n"/>
      <c r="J7" s="251" t="n"/>
    </row>
    <row r="8" ht="13.5" customFormat="1" customHeight="1" s="4">
      <c r="A8" s="245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40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40" t="n"/>
      <c r="M10" s="12" t="n"/>
      <c r="N10" s="12" t="n"/>
    </row>
    <row r="11" ht="28.5" customHeight="1">
      <c r="A11" s="342" t="n"/>
      <c r="B11" s="342" t="n"/>
      <c r="C11" s="342" t="n"/>
      <c r="D11" s="342" t="n"/>
      <c r="E11" s="342" t="n"/>
      <c r="F11" s="273" t="inlineStr">
        <is>
          <t>на ед. изм.</t>
        </is>
      </c>
      <c r="G11" s="273" t="inlineStr">
        <is>
          <t>общая</t>
        </is>
      </c>
      <c r="H11" s="342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73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74" t="n">
        <v>9</v>
      </c>
      <c r="J12" s="274" t="n">
        <v>10</v>
      </c>
      <c r="M12" s="12" t="n"/>
      <c r="N12" s="12" t="n"/>
    </row>
    <row r="13">
      <c r="A13" s="273" t="n"/>
      <c r="B13" s="260" t="inlineStr">
        <is>
          <t>Затраты труда рабочих-строителей</t>
        </is>
      </c>
      <c r="C13" s="339" t="n"/>
      <c r="D13" s="339" t="n"/>
      <c r="E13" s="339" t="n"/>
      <c r="F13" s="339" t="n"/>
      <c r="G13" s="339" t="n"/>
      <c r="H13" s="340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81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5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260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50">
        <f>SUM(E14:E14)</f>
        <v/>
      </c>
      <c r="F15" s="32" t="n"/>
      <c r="G15" s="32">
        <f>SUM(G14:G14)</f>
        <v/>
      </c>
      <c r="H15" s="284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81" t="inlineStr">
        <is>
          <t>Затраты труда машинистов</t>
        </is>
      </c>
      <c r="C16" s="339" t="n"/>
      <c r="D16" s="339" t="n"/>
      <c r="E16" s="339" t="n"/>
      <c r="F16" s="339" t="n"/>
      <c r="G16" s="339" t="n"/>
      <c r="H16" s="340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81" t="inlineStr">
        <is>
          <t>Затраты труда машинистов</t>
        </is>
      </c>
      <c r="D17" s="273" t="inlineStr">
        <is>
          <t>чел.-ч.</t>
        </is>
      </c>
      <c r="E17" s="351" t="n">
        <v>1.2</v>
      </c>
      <c r="F17" s="32">
        <f>G17/E17</f>
        <v/>
      </c>
      <c r="G17" s="32">
        <f>'Прил. 3'!H16</f>
        <v/>
      </c>
      <c r="H17" s="28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60" t="inlineStr">
        <is>
          <t>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24" t="n"/>
      <c r="J18" s="124" t="n"/>
    </row>
    <row r="19" ht="14.25" customFormat="1" customHeight="1" s="12">
      <c r="A19" s="273" t="n"/>
      <c r="B19" s="281" t="inlineStr">
        <is>
          <t>Основные машины и механизмы</t>
        </is>
      </c>
      <c r="C19" s="339" t="n"/>
      <c r="D19" s="339" t="n"/>
      <c r="E19" s="339" t="n"/>
      <c r="F19" s="339" t="n"/>
      <c r="G19" s="339" t="n"/>
      <c r="H19" s="340" t="n"/>
      <c r="I19" s="124" t="n"/>
      <c r="J19" s="124" t="n"/>
    </row>
    <row r="20" ht="25.5" customFormat="1" customHeight="1" s="12">
      <c r="A20" s="273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52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52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3" t="n"/>
      <c r="B22" s="273" t="n"/>
      <c r="C22" s="281" t="inlineStr">
        <is>
          <t>Итого основные машины и механизмы</t>
        </is>
      </c>
      <c r="D22" s="273" t="n"/>
      <c r="E22" s="351" t="n"/>
      <c r="F22" s="32" t="n"/>
      <c r="G22" s="32">
        <f>SUM(G20:G21)</f>
        <v/>
      </c>
      <c r="H22" s="284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3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52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3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52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52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81" t="inlineStr">
        <is>
          <t>Итого прочие машины и механизмы</t>
        </is>
      </c>
      <c r="D26" s="273" t="n"/>
      <c r="E26" s="282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3" t="n"/>
      <c r="B27" s="273" t="n"/>
      <c r="C27" s="260" t="inlineStr">
        <is>
          <t>Итого по разделу «Машины и механизмы»</t>
        </is>
      </c>
      <c r="D27" s="273" t="n"/>
      <c r="E27" s="282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3" t="n"/>
      <c r="B28" s="260" t="inlineStr">
        <is>
          <t>Оборудование</t>
        </is>
      </c>
      <c r="C28" s="339" t="n"/>
      <c r="D28" s="339" t="n"/>
      <c r="E28" s="339" t="n"/>
      <c r="F28" s="339" t="n"/>
      <c r="G28" s="339" t="n"/>
      <c r="H28" s="340" t="n"/>
      <c r="I28" s="124" t="n"/>
      <c r="J28" s="124" t="n"/>
    </row>
    <row r="29">
      <c r="A29" s="273" t="n"/>
      <c r="B29" s="281" t="inlineStr">
        <is>
          <t>Основное оборудование</t>
        </is>
      </c>
      <c r="C29" s="339" t="n"/>
      <c r="D29" s="339" t="n"/>
      <c r="E29" s="339" t="n"/>
      <c r="F29" s="339" t="n"/>
      <c r="G29" s="339" t="n"/>
      <c r="H29" s="340" t="n"/>
      <c r="I29" s="124" t="n"/>
      <c r="J29" s="124" t="n"/>
    </row>
    <row r="30" ht="60" customFormat="1" customHeight="1" s="12">
      <c r="A30" s="273" t="n">
        <v>8</v>
      </c>
      <c r="B30" s="273" t="inlineStr">
        <is>
          <t>БЦ.32_2.15</t>
        </is>
      </c>
      <c r="C30" s="281" t="inlineStr">
        <is>
          <t>ШЭТ ВЧ-16/16-1.Шкафы УПАСК ВЧ 2 архитектуры. Приемопередатчик по ВЧКС на 16 передаваемых и 16 принимаемых команд</t>
        </is>
      </c>
      <c r="D30" s="273" t="inlineStr">
        <is>
          <t>шт</t>
        </is>
      </c>
      <c r="E30" s="351" t="n">
        <v>1</v>
      </c>
      <c r="F30" s="293">
        <f>ROUND(I30/'Прил. 10'!$D$14,2)</f>
        <v/>
      </c>
      <c r="G30" s="32">
        <f>ROUND(E30*F30,2)</f>
        <v/>
      </c>
      <c r="H30" s="127">
        <f>G30/$G$33</f>
        <v/>
      </c>
      <c r="I30" s="179" t="n">
        <v>4900000</v>
      </c>
      <c r="J30" s="32">
        <f>ROUND(I30*E30,2)</f>
        <v/>
      </c>
    </row>
    <row r="31">
      <c r="A31" s="273" t="n"/>
      <c r="B31" s="273" t="n"/>
      <c r="C31" s="281" t="inlineStr">
        <is>
          <t>Итого основное оборудование</t>
        </is>
      </c>
      <c r="D31" s="273" t="n"/>
      <c r="E31" s="351" t="n"/>
      <c r="F31" s="283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81" t="inlineStr">
        <is>
          <t>Итого прочее оборудование</t>
        </is>
      </c>
      <c r="D32" s="184" t="n"/>
      <c r="E32" s="351" t="n"/>
      <c r="F32" s="283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260" t="inlineStr">
        <is>
          <t>Итого по разделу «Оборудование»</t>
        </is>
      </c>
      <c r="D33" s="273" t="n"/>
      <c r="E33" s="282" t="n"/>
      <c r="F33" s="283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81" t="inlineStr">
        <is>
          <t>в том числе технологическое оборудование</t>
        </is>
      </c>
      <c r="D34" s="273" t="n"/>
      <c r="E34" s="351" t="n"/>
      <c r="F34" s="283" t="n"/>
      <c r="G34" s="32">
        <f>'Прил.6 Расчет ОБ'!G13</f>
        <v/>
      </c>
      <c r="H34" s="284" t="n"/>
      <c r="I34" s="126" t="n"/>
      <c r="J34" s="32">
        <f>J33</f>
        <v/>
      </c>
    </row>
    <row r="35" ht="14.25" customFormat="1" customHeight="1" s="12">
      <c r="A35" s="273" t="n"/>
      <c r="B35" s="260" t="inlineStr">
        <is>
          <t>Материалы</t>
        </is>
      </c>
      <c r="C35" s="339" t="n"/>
      <c r="D35" s="339" t="n"/>
      <c r="E35" s="339" t="n"/>
      <c r="F35" s="339" t="n"/>
      <c r="G35" s="339" t="n"/>
      <c r="H35" s="340" t="n"/>
      <c r="I35" s="124" t="n"/>
      <c r="J35" s="124" t="n"/>
    </row>
    <row r="36" ht="14.25" customFormat="1" customHeight="1" s="12">
      <c r="A36" s="274" t="n"/>
      <c r="B36" s="277" t="inlineStr">
        <is>
          <t>Основные материалы</t>
        </is>
      </c>
      <c r="C36" s="353" t="n"/>
      <c r="D36" s="353" t="n"/>
      <c r="E36" s="353" t="n"/>
      <c r="F36" s="353" t="n"/>
      <c r="G36" s="353" t="n"/>
      <c r="H36" s="354" t="n"/>
      <c r="I36" s="136" t="n"/>
      <c r="J36" s="136" t="n"/>
    </row>
    <row r="37" ht="38.25" customFormat="1" customHeight="1" s="12">
      <c r="A37" s="273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52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3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3" t="n"/>
      <c r="B39" s="137" t="n"/>
      <c r="C39" s="138" t="inlineStr">
        <is>
          <t>Итого основные материалы</t>
        </is>
      </c>
      <c r="D39" s="275" t="n"/>
      <c r="E39" s="355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3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56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3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56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3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56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3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56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56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3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56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3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56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3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56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56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3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56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56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3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56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3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56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3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56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56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56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3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56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56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56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3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56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56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56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7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3" t="n"/>
      <c r="B63" s="273" t="n"/>
      <c r="C63" s="281" t="inlineStr">
        <is>
          <t>Итого прочие материалы</t>
        </is>
      </c>
      <c r="D63" s="273" t="n"/>
      <c r="E63" s="351" t="n"/>
      <c r="F63" s="283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3" t="n"/>
      <c r="B64" s="273" t="n"/>
      <c r="C64" s="260" t="inlineStr">
        <is>
          <t>Итого по разделу «Материалы»</t>
        </is>
      </c>
      <c r="D64" s="273" t="n"/>
      <c r="E64" s="282" t="n"/>
      <c r="F64" s="283" t="n"/>
      <c r="G64" s="32">
        <f>G39+G63</f>
        <v/>
      </c>
      <c r="H64" s="284">
        <f>G64/$G$64</f>
        <v/>
      </c>
      <c r="I64" s="32" t="n"/>
      <c r="J64" s="32">
        <f>J39+J63</f>
        <v/>
      </c>
    </row>
    <row r="65" ht="14.25" customFormat="1" customHeight="1" s="12">
      <c r="A65" s="273" t="n"/>
      <c r="B65" s="273" t="n"/>
      <c r="C65" s="281" t="inlineStr">
        <is>
          <t>ИТОГО ПО РМ</t>
        </is>
      </c>
      <c r="D65" s="273" t="n"/>
      <c r="E65" s="282" t="n"/>
      <c r="F65" s="283" t="n"/>
      <c r="G65" s="32">
        <f>G15+G27+G64</f>
        <v/>
      </c>
      <c r="H65" s="284" t="n"/>
      <c r="I65" s="32" t="n"/>
      <c r="J65" s="32">
        <f>J15+J27+J64</f>
        <v/>
      </c>
    </row>
    <row r="66" ht="14.25" customFormat="1" customHeight="1" s="12">
      <c r="A66" s="273" t="n"/>
      <c r="B66" s="273" t="n"/>
      <c r="C66" s="281" t="inlineStr">
        <is>
          <t>Накладные расходы</t>
        </is>
      </c>
      <c r="D66" s="210">
        <f>ROUND(G66/(G$17+$G$15),2)</f>
        <v/>
      </c>
      <c r="E66" s="282" t="n"/>
      <c r="F66" s="283" t="n"/>
      <c r="G66" s="32" t="n">
        <v>345.74</v>
      </c>
      <c r="H66" s="284" t="n"/>
      <c r="I66" s="32" t="n"/>
      <c r="J66" s="32">
        <f>ROUND(D66*(J15+J17),2)</f>
        <v/>
      </c>
    </row>
    <row r="67" ht="14.25" customFormat="1" customHeight="1" s="12">
      <c r="A67" s="273" t="n"/>
      <c r="B67" s="273" t="n"/>
      <c r="C67" s="281" t="inlineStr">
        <is>
          <t>Сметная прибыль</t>
        </is>
      </c>
      <c r="D67" s="210">
        <f>ROUND(G67/(G$15+G$17),2)</f>
        <v/>
      </c>
      <c r="E67" s="282" t="n"/>
      <c r="F67" s="283" t="n"/>
      <c r="G67" s="32" t="n">
        <v>181.69</v>
      </c>
      <c r="H67" s="284" t="n"/>
      <c r="I67" s="32" t="n"/>
      <c r="J67" s="32">
        <f>ROUND(D67*(J15+J17),2)</f>
        <v/>
      </c>
    </row>
    <row r="68" ht="14.25" customFormat="1" customHeight="1" s="12">
      <c r="A68" s="273" t="n"/>
      <c r="B68" s="273" t="n"/>
      <c r="C68" s="281" t="inlineStr">
        <is>
          <t>Итого СМР (с НР и СП)</t>
        </is>
      </c>
      <c r="D68" s="273" t="n"/>
      <c r="E68" s="282" t="n"/>
      <c r="F68" s="283" t="n"/>
      <c r="G68" s="32">
        <f>G15+G27+G64+G66+G67</f>
        <v/>
      </c>
      <c r="H68" s="284" t="n"/>
      <c r="I68" s="32" t="n"/>
      <c r="J68" s="32">
        <f>J15+J27+J64+J66+J67</f>
        <v/>
      </c>
    </row>
    <row r="69" ht="14.25" customFormat="1" customHeight="1" s="12">
      <c r="A69" s="273" t="n"/>
      <c r="B69" s="273" t="n"/>
      <c r="C69" s="281" t="inlineStr">
        <is>
          <t>ВСЕГО СМР + ОБОРУДОВАНИЕ</t>
        </is>
      </c>
      <c r="D69" s="273" t="n"/>
      <c r="E69" s="282" t="n"/>
      <c r="F69" s="283" t="n"/>
      <c r="G69" s="32">
        <f>G68+G33</f>
        <v/>
      </c>
      <c r="H69" s="284" t="n"/>
      <c r="I69" s="32" t="n"/>
      <c r="J69" s="32">
        <f>J68+J33</f>
        <v/>
      </c>
    </row>
    <row r="70" ht="34.5" customFormat="1" customHeight="1" s="12">
      <c r="A70" s="273" t="n"/>
      <c r="B70" s="273" t="n"/>
      <c r="C70" s="281" t="inlineStr">
        <is>
          <t>ИТОГО ПОКАЗАТЕЛЬ НА ЕД. ИЗМ.</t>
        </is>
      </c>
      <c r="D70" s="273" t="inlineStr">
        <is>
          <t>1 ед.</t>
        </is>
      </c>
      <c r="E70" s="358" t="n">
        <v>1</v>
      </c>
      <c r="F70" s="283" t="n"/>
      <c r="G70" s="32">
        <f>G69/E70</f>
        <v/>
      </c>
      <c r="H70" s="284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9" t="inlineStr">
        <is>
          <t>Приложение №6</t>
        </is>
      </c>
    </row>
    <row r="2" ht="21.75" customHeight="1">
      <c r="A2" s="289" t="n"/>
      <c r="B2" s="289" t="n"/>
      <c r="C2" s="289" t="n"/>
      <c r="D2" s="289" t="n"/>
      <c r="E2" s="289" t="n"/>
      <c r="F2" s="289" t="n"/>
      <c r="G2" s="289" t="n"/>
    </row>
    <row r="3">
      <c r="A3" s="242" t="inlineStr">
        <is>
          <t>Расчет стоимости оборудования</t>
        </is>
      </c>
    </row>
    <row r="4" ht="25.5" customHeight="1">
      <c r="A4" s="245" t="inlineStr">
        <is>
          <t>Наименование разрабатываемого показателя УНЦ — Шкафы УПАСК ВЧ 2 архитектуры. Приемопередатчик по ВЧКС на 16 передаваемых и 16 принимаемых команд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81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>
      <c r="A10" s="273" t="n"/>
      <c r="B10" s="260" t="n"/>
      <c r="C10" s="281" t="inlineStr">
        <is>
          <t>ИТОГО ИНЖЕНЕРНОЕ ОБОРУДОВАНИЕ</t>
        </is>
      </c>
      <c r="D10" s="260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54.6" customHeight="1">
      <c r="A12" s="273" t="n">
        <v>1</v>
      </c>
      <c r="B12" s="183">
        <f>'Прил.5 Расчет СМР и ОБ'!B30</f>
        <v/>
      </c>
      <c r="C12" s="281">
        <f>'Прил.5 Расчет СМР и ОБ'!C30</f>
        <v/>
      </c>
      <c r="D12" s="273">
        <f>'Прил.5 Расчет СМР и ОБ'!D30</f>
        <v/>
      </c>
      <c r="E12" s="351">
        <f>'Прил.5 Расчет СМР и ОБ'!E30</f>
        <v/>
      </c>
      <c r="F12" s="293">
        <f>'Прил.5 Расчет СМР и ОБ'!F30</f>
        <v/>
      </c>
      <c r="G12" s="32">
        <f>ROUND(E12*F12,2)</f>
        <v/>
      </c>
    </row>
    <row r="13" ht="25.5" customHeight="1">
      <c r="A13" s="273" t="n"/>
      <c r="B13" s="281" t="n"/>
      <c r="C13" s="281" t="inlineStr">
        <is>
          <t>ИТОГО ТЕХНОЛОГИЧЕСКОЕ ОБОРУДОВАНИЕ</t>
        </is>
      </c>
      <c r="D13" s="281" t="n"/>
      <c r="E13" s="293" t="n"/>
      <c r="F13" s="283" t="n"/>
      <c r="G13" s="32">
        <f>SUM(G12:G12)</f>
        <v/>
      </c>
    </row>
    <row r="14" ht="19.5" customHeight="1">
      <c r="A14" s="273" t="n"/>
      <c r="B14" s="281" t="n"/>
      <c r="C14" s="281" t="inlineStr">
        <is>
          <t>Всего по разделу «Оборудование»</t>
        </is>
      </c>
      <c r="D14" s="281" t="n"/>
      <c r="E14" s="293" t="n"/>
      <c r="F14" s="283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>
      <c r="A3" s="242" t="inlineStr">
        <is>
          <t>Расчет показателя УНЦ</t>
        </is>
      </c>
    </row>
    <row r="4" ht="24.75" customHeight="1">
      <c r="A4" s="242" t="n"/>
      <c r="B4" s="242" t="n"/>
      <c r="C4" s="242" t="n"/>
      <c r="D4" s="242" t="n"/>
    </row>
    <row r="5" ht="24.6" customHeight="1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>
      <c r="A6" s="245" t="inlineStr">
        <is>
          <t>Единица измерения  — 1 ед</t>
        </is>
      </c>
      <c r="D6" s="245" t="n"/>
    </row>
    <row r="7">
      <c r="A7" s="4" t="n"/>
      <c r="B7" s="4" t="n"/>
      <c r="C7" s="4" t="n"/>
      <c r="D7" s="4" t="n"/>
    </row>
    <row r="8" ht="14.45" customHeight="1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>
      <c r="A9" s="342" t="n"/>
      <c r="B9" s="342" t="n"/>
      <c r="C9" s="342" t="n"/>
      <c r="D9" s="342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А8-35</t>
        </is>
      </c>
      <c r="B11" s="273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2" t="inlineStr">
        <is>
          <t>Приложение № 10</t>
        </is>
      </c>
    </row>
    <row r="5" ht="18.75" customHeight="1">
      <c r="B5" s="117" t="n"/>
    </row>
    <row r="6" ht="15.75" customHeight="1">
      <c r="B6" s="253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>
      <c r="B9" s="258" t="inlineStr">
        <is>
          <t>Наименование индекса / норм сопутствующих затрат</t>
        </is>
      </c>
      <c r="C9" s="258" t="inlineStr">
        <is>
          <t>Дата применения и обоснование индекса / норм сопутствующих затрат</t>
        </is>
      </c>
      <c r="D9" s="258" t="inlineStr">
        <is>
          <t>Размер индекса / норма сопутствующих затрат</t>
        </is>
      </c>
    </row>
    <row r="10" ht="15.75" customHeight="1">
      <c r="B10" s="258" t="n">
        <v>1</v>
      </c>
      <c r="C10" s="258" t="n">
        <v>2</v>
      </c>
      <c r="D10" s="258" t="n">
        <v>3</v>
      </c>
    </row>
    <row r="11" ht="31.5" customHeight="1">
      <c r="B11" s="258" t="inlineStr">
        <is>
          <t xml:space="preserve">Индекс изменения сметной стоимости на 1 квартал 2023 года. ОЗП </t>
        </is>
      </c>
      <c r="C11" s="258" t="inlineStr">
        <is>
          <t>Письмо Минстроя России от 30.03.2023г. №17106-ИФ/09  прил.1</t>
        </is>
      </c>
      <c r="D11" s="258" t="n">
        <v>44.29</v>
      </c>
    </row>
    <row r="12" ht="31.5" customHeight="1">
      <c r="B12" s="258" t="inlineStr">
        <is>
          <t>Индекс изменения сметной стоимости на 1 квартал 2023 года. ЭМ</t>
        </is>
      </c>
      <c r="C12" s="258" t="inlineStr">
        <is>
          <t>Письмо Минстроя России от 30.03.2023г. №17106-ИФ/09  прил.1</t>
        </is>
      </c>
      <c r="D12" s="258" t="n">
        <v>13.47</v>
      </c>
    </row>
    <row r="13" ht="31.5" customHeight="1">
      <c r="B13" s="258" t="inlineStr">
        <is>
          <t>Индекс изменения сметной стоимости на 1 квартал 2023 года. МАТ</t>
        </is>
      </c>
      <c r="C13" s="258" t="inlineStr">
        <is>
          <t>Письмо Минстроя России от 30.03.2023г. №17106-ИФ/09  прил.1</t>
        </is>
      </c>
      <c r="D13" s="258" t="n">
        <v>8.039999999999999</v>
      </c>
    </row>
    <row r="14" ht="31.5" customHeight="1">
      <c r="B14" s="25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8" t="n">
        <v>6.26</v>
      </c>
    </row>
    <row r="15" ht="78.75" customHeight="1">
      <c r="B15" s="258" t="inlineStr">
        <is>
          <t>Временные здания и сооружения</t>
        </is>
      </c>
      <c r="C15" s="25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8" t="inlineStr">
        <is>
          <t>Дополнительные затраты при производстве строительно-монтажных работ в зимнее время</t>
        </is>
      </c>
      <c r="C16" s="2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8" t="n"/>
      <c r="C17" s="258" t="n"/>
      <c r="D17" s="120" t="n"/>
    </row>
    <row r="18" ht="31.5" customHeight="1">
      <c r="B18" s="258" t="inlineStr">
        <is>
          <t>Строительный контроль</t>
        </is>
      </c>
      <c r="C18" s="258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8" t="inlineStr">
        <is>
          <t>Авторский надзор - 0,2%</t>
        </is>
      </c>
      <c r="C19" s="258" t="inlineStr">
        <is>
          <t>Приказ от 4.08.2020 № 421/пр п.173</t>
        </is>
      </c>
      <c r="D19" s="120" t="n">
        <v>0.002</v>
      </c>
    </row>
    <row r="20" ht="15.75" customHeight="1">
      <c r="B20" s="258" t="inlineStr">
        <is>
          <t>Непредвиденные расходы</t>
        </is>
      </c>
      <c r="C20" s="258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3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75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10.2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8" t="inlineStr">
        <is>
          <t>С1ср</t>
        </is>
      </c>
      <c r="D7" s="258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8" t="inlineStr">
        <is>
          <t>tср</t>
        </is>
      </c>
      <c r="D8" s="258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>
      <c r="A9" s="217" t="inlineStr">
        <is>
          <t>1.3</t>
        </is>
      </c>
      <c r="B9" s="218" t="inlineStr">
        <is>
          <t>Коэффициент увеличения</t>
        </is>
      </c>
      <c r="C9" s="258" t="inlineStr">
        <is>
          <t>Кув</t>
        </is>
      </c>
      <c r="D9" s="258" t="inlineStr">
        <is>
          <t>-</t>
        </is>
      </c>
      <c r="E9" s="219" t="n">
        <v>1</v>
      </c>
      <c r="F9" s="218" t="n"/>
      <c r="G9" s="220" t="n"/>
    </row>
    <row r="10" ht="15.75" customHeight="1">
      <c r="A10" s="217" t="inlineStr">
        <is>
          <t>1.4</t>
        </is>
      </c>
      <c r="B10" s="218" t="inlineStr">
        <is>
          <t>Средний разряд работ</t>
        </is>
      </c>
      <c r="C10" s="258" t="n"/>
      <c r="D10" s="258" t="n"/>
      <c r="E10" s="359" t="n">
        <v>3.8</v>
      </c>
      <c r="F10" s="218" t="inlineStr">
        <is>
          <t>РТМ</t>
        </is>
      </c>
      <c r="G10" s="220" t="n"/>
    </row>
    <row r="11" ht="78.75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8" t="inlineStr">
        <is>
          <t>КТ</t>
        </is>
      </c>
      <c r="D11" s="258" t="inlineStr">
        <is>
          <t>-</t>
        </is>
      </c>
      <c r="E11" s="360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3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61" t="n">
        <v>1.139</v>
      </c>
      <c r="F12" s="2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7" t="inlineStr">
        <is>
          <t>1.7</t>
        </is>
      </c>
      <c r="B13" s="238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240">
        <f>((E7*E9/E8)*E11)*E12</f>
        <v/>
      </c>
      <c r="F13" s="2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2025-01-24T11:53:06Z</dcterms:modified>
  <cp:lastModifiedBy>112</cp:lastModifiedBy>
</cp:coreProperties>
</file>