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C27" sqref="C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Передатчик по ОВ на 64 команды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9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63" customHeight="1">
      <c r="B12" s="254" t="n">
        <v>1</v>
      </c>
      <c r="C12" s="145" t="inlineStr">
        <is>
          <t>Наименование объекта-представителя</t>
        </is>
      </c>
      <c r="D12" s="17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173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173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173" t="n">
        <v>1</v>
      </c>
    </row>
    <row r="16" ht="63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63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254" t="n">
        <v>0</v>
      </c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174" t="inlineStr">
        <is>
          <t>3 кв. 2021 г.</t>
        </is>
      </c>
      <c r="E22" s="146" t="n"/>
    </row>
    <row r="23" ht="78.75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</f>
        <v/>
      </c>
      <c r="E24" s="146" t="n"/>
    </row>
    <row r="25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16" t="n">
        <v>1</v>
      </c>
      <c r="C12" s="157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8713.035134</v>
      </c>
      <c r="I12" s="225" t="n"/>
      <c r="J12" s="226">
        <f>SUM(F12:I12)</f>
        <v/>
      </c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  <c r="K13" s="228" t="n"/>
    </row>
    <row r="14" ht="15.75" customHeight="1">
      <c r="B14" s="253" t="inlineStr">
        <is>
          <t>Всего по объекту в сопоставимом уровне цен 3 кв. 2021 г. :</t>
        </is>
      </c>
      <c r="C14" s="334" t="n"/>
      <c r="D14" s="334" t="n"/>
      <c r="E14" s="335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56" t="n"/>
    </row>
    <row r="5">
      <c r="A5" s="251" t="n"/>
    </row>
    <row r="6">
      <c r="A6" s="255" t="inlineStr">
        <is>
          <t>Наименование разрабатываемого показателя УНЦ -  Шкафы УПАСК с цифровой передачей данных 2 архитектуры. Передатчик по ОВ на 64 команды</t>
        </is>
      </c>
    </row>
    <row r="7">
      <c r="A7" s="255" t="n"/>
      <c r="B7" s="255" t="n"/>
      <c r="D7" s="255" t="n"/>
      <c r="G7" s="195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2" t="n">
        <v>2</v>
      </c>
      <c r="D10" s="157" t="inlineStr">
        <is>
          <t>З</t>
        </is>
      </c>
      <c r="E10" s="192" t="n">
        <v>4</v>
      </c>
      <c r="F10" s="192" t="n">
        <v>5</v>
      </c>
      <c r="G10" s="192" t="n">
        <v>6</v>
      </c>
      <c r="H10" s="157" t="n">
        <v>7</v>
      </c>
    </row>
    <row r="11" customFormat="1" s="154">
      <c r="A11" s="261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9" t="n"/>
      <c r="H11" s="339">
        <f>SUM(H12:H15)</f>
        <v/>
      </c>
    </row>
    <row r="12">
      <c r="A12" s="289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0" t="n"/>
      <c r="M12" s="341" t="n"/>
    </row>
    <row r="13">
      <c r="A13" s="289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1" t="n"/>
    </row>
    <row r="14">
      <c r="A14" s="289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1" t="n"/>
    </row>
    <row r="15">
      <c r="A15" s="289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1" t="n"/>
    </row>
    <row r="16">
      <c r="A16" s="257" t="inlineStr">
        <is>
          <t>Затраты труда машинистов</t>
        </is>
      </c>
      <c r="B16" s="334" t="n"/>
      <c r="C16" s="334" t="n"/>
      <c r="D16" s="334" t="n"/>
      <c r="E16" s="335" t="n"/>
      <c r="F16" s="196" t="n"/>
      <c r="G16" s="155" t="n"/>
      <c r="H16" s="339">
        <f>H17</f>
        <v/>
      </c>
    </row>
    <row r="17">
      <c r="A17" s="289" t="n">
        <v>5</v>
      </c>
      <c r="B17" s="262" t="n"/>
      <c r="C17" s="176" t="n">
        <v>2</v>
      </c>
      <c r="D17" s="177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8" t="n">
        <v>15.07</v>
      </c>
    </row>
    <row r="18" customFormat="1" s="154">
      <c r="A18" s="258" t="inlineStr">
        <is>
          <t>Машины и механизмы</t>
        </is>
      </c>
      <c r="B18" s="334" t="n"/>
      <c r="C18" s="334" t="n"/>
      <c r="D18" s="334" t="n"/>
      <c r="E18" s="335" t="n"/>
      <c r="F18" s="196" t="n"/>
      <c r="G18" s="155" t="n"/>
      <c r="H18" s="339">
        <f>SUM(H19:H23)</f>
        <v/>
      </c>
    </row>
    <row r="19" ht="25.5" customHeight="1">
      <c r="A19" s="289" t="n">
        <v>6</v>
      </c>
      <c r="B19" s="262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2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2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89" t="n">
        <v>9</v>
      </c>
      <c r="B22" s="262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>
      <c r="A23" s="289" t="n">
        <v>10</v>
      </c>
      <c r="B23" s="262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7" t="inlineStr">
        <is>
          <t>Оборудование</t>
        </is>
      </c>
      <c r="B24" s="334" t="n"/>
      <c r="C24" s="334" t="n"/>
      <c r="D24" s="334" t="n"/>
      <c r="E24" s="335" t="n"/>
      <c r="F24" s="198" t="n"/>
      <c r="G24" s="199" t="n"/>
      <c r="H24" s="339">
        <f>SUM(H25:H25)</f>
        <v/>
      </c>
    </row>
    <row r="25" ht="48.6" customHeight="1">
      <c r="A25" s="167" t="n">
        <v>11</v>
      </c>
      <c r="B25" s="257" t="n"/>
      <c r="C25" s="182" t="inlineStr">
        <is>
          <t>Прайс из СД ОП</t>
        </is>
      </c>
      <c r="D25" s="201" t="inlineStr">
        <is>
          <t>ШЭТ ОВ-64/00-1. Шкафы УПАСК с цифровой передачей данных 2 архитектуры. Передатчик по ОВ на 64 команды</t>
        </is>
      </c>
      <c r="E25" s="182" t="inlineStr">
        <is>
          <t>шт</t>
        </is>
      </c>
      <c r="F25" s="182" t="n">
        <v>1</v>
      </c>
      <c r="G25" s="202" t="n">
        <v>1567092.65</v>
      </c>
      <c r="H25" s="181">
        <f>ROUND(F25*G25,2)</f>
        <v/>
      </c>
      <c r="I25" s="163" t="n"/>
    </row>
    <row r="26">
      <c r="A26" s="258" t="inlineStr">
        <is>
          <t>Материалы</t>
        </is>
      </c>
      <c r="B26" s="334" t="n"/>
      <c r="C26" s="334" t="n"/>
      <c r="D26" s="334" t="n"/>
      <c r="E26" s="335" t="n"/>
      <c r="F26" s="196" t="n"/>
      <c r="G26" s="155" t="n"/>
      <c r="H26" s="339">
        <f>SUM(H27:H51)</f>
        <v/>
      </c>
    </row>
    <row r="27" ht="25.5" customHeight="1">
      <c r="A27" s="167" t="n">
        <v>12</v>
      </c>
      <c r="B27" s="262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2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2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2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2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2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2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2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2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2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2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2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2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2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2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2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2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2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2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2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2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2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2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2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2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Передатчик по ОВ на 64 команды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83" t="n"/>
      <c r="C6" s="134" t="n"/>
      <c r="D6" s="283" t="inlineStr">
        <is>
          <t>Шкафы УПАСК с цифровой передачей данных 2 архитектуры. Передатчик по ОВ на 64 команды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5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71" t="inlineStr">
        <is>
          <t>на ед. изм.</t>
        </is>
      </c>
      <c r="G11" s="271" t="inlineStr">
        <is>
          <t>общая</t>
        </is>
      </c>
      <c r="H11" s="337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71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66" t="n">
        <v>9</v>
      </c>
      <c r="J12" s="266" t="n">
        <v>10</v>
      </c>
      <c r="M12" s="12" t="n"/>
      <c r="N12" s="12" t="n"/>
    </row>
    <row r="13">
      <c r="A13" s="271" t="n"/>
      <c r="B13" s="257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70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3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257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74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0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70" t="inlineStr">
        <is>
          <t>Затраты труда машинистов</t>
        </is>
      </c>
      <c r="D17" s="271" t="inlineStr">
        <is>
          <t>чел.-ч.</t>
        </is>
      </c>
      <c r="E17" s="344" t="n">
        <v>1.2</v>
      </c>
      <c r="F17" s="32">
        <f>G17/E17</f>
        <v/>
      </c>
      <c r="G17" s="32">
        <f>'Прил. 3'!H16</f>
        <v/>
      </c>
      <c r="H17" s="27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7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71" t="n"/>
      <c r="B19" s="270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71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5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5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1" t="n"/>
      <c r="B22" s="271" t="n"/>
      <c r="C22" s="270" t="inlineStr">
        <is>
          <t>Итого основные машины и механизмы</t>
        </is>
      </c>
      <c r="D22" s="271" t="n"/>
      <c r="E22" s="344" t="n"/>
      <c r="F22" s="32" t="n"/>
      <c r="G22" s="32">
        <f>SUM(G20:G21)</f>
        <v/>
      </c>
      <c r="H22" s="274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1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5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1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5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5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70" t="inlineStr">
        <is>
          <t>Итого прочие машины и механизмы</t>
        </is>
      </c>
      <c r="D26" s="271" t="n"/>
      <c r="E26" s="272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1" t="n"/>
      <c r="B27" s="271" t="n"/>
      <c r="C27" s="257" t="inlineStr">
        <is>
          <t>Итого по разделу «Машины и механизмы»</t>
        </is>
      </c>
      <c r="D27" s="271" t="n"/>
      <c r="E27" s="272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1" t="n"/>
      <c r="B28" s="257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71" t="n"/>
      <c r="B29" s="270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56.45" customFormat="1" customHeight="1" s="12">
      <c r="A30" s="271" t="n">
        <v>8</v>
      </c>
      <c r="B30" s="271" t="inlineStr">
        <is>
          <t>БЦ.32_2.20</t>
        </is>
      </c>
      <c r="C30" s="270" t="inlineStr">
        <is>
          <t>ШЭТ ОВ-64/00-1. Шкафы УПАСК с цифровой передачей данных 2 архитектуры. Передатчик по ОВ на 64 команды</t>
        </is>
      </c>
      <c r="D30" s="271" t="inlineStr">
        <is>
          <t>шт</t>
        </is>
      </c>
      <c r="E30" s="344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9" t="n">
        <v>10900000</v>
      </c>
      <c r="J30" s="32">
        <f>ROUND(I30*E30,2)</f>
        <v/>
      </c>
    </row>
    <row r="31">
      <c r="A31" s="271" t="n"/>
      <c r="B31" s="271" t="n"/>
      <c r="C31" s="270" t="inlineStr">
        <is>
          <t>Итого основное оборудование</t>
        </is>
      </c>
      <c r="D31" s="271" t="n"/>
      <c r="E31" s="344" t="n"/>
      <c r="F31" s="27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70" t="inlineStr">
        <is>
          <t>Итого прочее оборудование</t>
        </is>
      </c>
      <c r="D32" s="184" t="n"/>
      <c r="E32" s="344" t="n"/>
      <c r="F32" s="27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257" t="inlineStr">
        <is>
          <t>Итого по разделу «Оборудование»</t>
        </is>
      </c>
      <c r="D33" s="271" t="n"/>
      <c r="E33" s="272" t="n"/>
      <c r="F33" s="27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70" t="inlineStr">
        <is>
          <t>в том числе технологическое оборудование</t>
        </is>
      </c>
      <c r="D34" s="271" t="n"/>
      <c r="E34" s="344" t="n"/>
      <c r="F34" s="273" t="n"/>
      <c r="G34" s="32">
        <f>'Прил.6 Расчет ОБ'!G13</f>
        <v/>
      </c>
      <c r="H34" s="274" t="n"/>
      <c r="I34" s="126" t="n"/>
      <c r="J34" s="32">
        <f>J33</f>
        <v/>
      </c>
    </row>
    <row r="35" ht="14.25" customFormat="1" customHeight="1" s="12">
      <c r="A35" s="271" t="n"/>
      <c r="B35" s="257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6" t="n"/>
      <c r="B36" s="265" t="inlineStr">
        <is>
          <t>Основные материалы</t>
        </is>
      </c>
      <c r="C36" s="346" t="n"/>
      <c r="D36" s="346" t="n"/>
      <c r="E36" s="346" t="n"/>
      <c r="F36" s="346" t="n"/>
      <c r="G36" s="346" t="n"/>
      <c r="H36" s="347" t="n"/>
      <c r="I36" s="136" t="n"/>
      <c r="J36" s="136" t="n"/>
    </row>
    <row r="37" ht="38.25" customFormat="1" customHeight="1" s="12">
      <c r="A37" s="271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5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1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1" t="n"/>
      <c r="B39" s="137" t="n"/>
      <c r="C39" s="138" t="inlineStr">
        <is>
          <t>Итого основные материалы</t>
        </is>
      </c>
      <c r="D39" s="282" t="n"/>
      <c r="E39" s="348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1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49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1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49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1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49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1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49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49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1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49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1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49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1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49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49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1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49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49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1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49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1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49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1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49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1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49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49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1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49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49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49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1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49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1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49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49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1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0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1" t="n"/>
      <c r="B63" s="271" t="n"/>
      <c r="C63" s="270" t="inlineStr">
        <is>
          <t>Итого прочие материалы</t>
        </is>
      </c>
      <c r="D63" s="271" t="n"/>
      <c r="E63" s="344" t="n"/>
      <c r="F63" s="273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1" t="n"/>
      <c r="B64" s="271" t="n"/>
      <c r="C64" s="257" t="inlineStr">
        <is>
          <t>Итого по разделу «Материалы»</t>
        </is>
      </c>
      <c r="D64" s="271" t="n"/>
      <c r="E64" s="272" t="n"/>
      <c r="F64" s="273" t="n"/>
      <c r="G64" s="32">
        <f>G39+G63</f>
        <v/>
      </c>
      <c r="H64" s="274">
        <f>G64/$G$64</f>
        <v/>
      </c>
      <c r="I64" s="32" t="n"/>
      <c r="J64" s="32">
        <f>J39+J63</f>
        <v/>
      </c>
    </row>
    <row r="65" ht="14.25" customFormat="1" customHeight="1" s="12">
      <c r="A65" s="271" t="n"/>
      <c r="B65" s="271" t="n"/>
      <c r="C65" s="270" t="inlineStr">
        <is>
          <t>ИТОГО ПО РМ</t>
        </is>
      </c>
      <c r="D65" s="271" t="n"/>
      <c r="E65" s="272" t="n"/>
      <c r="F65" s="273" t="n"/>
      <c r="G65" s="32">
        <f>G15+G27+G64</f>
        <v/>
      </c>
      <c r="H65" s="274" t="n"/>
      <c r="I65" s="32" t="n"/>
      <c r="J65" s="32">
        <f>J15+J27+J64</f>
        <v/>
      </c>
    </row>
    <row r="66" ht="14.25" customFormat="1" customHeight="1" s="12">
      <c r="A66" s="271" t="n"/>
      <c r="B66" s="271" t="n"/>
      <c r="C66" s="270" t="inlineStr">
        <is>
          <t>Накладные расходы</t>
        </is>
      </c>
      <c r="D66" s="210">
        <f>ROUND(G66/(G$17+$G$15),2)</f>
        <v/>
      </c>
      <c r="E66" s="272" t="n"/>
      <c r="F66" s="273" t="n"/>
      <c r="G66" s="32" t="n">
        <v>345.74</v>
      </c>
      <c r="H66" s="274" t="n"/>
      <c r="I66" s="32" t="n"/>
      <c r="J66" s="32">
        <f>ROUND(D66*(J15+J17),2)</f>
        <v/>
      </c>
    </row>
    <row r="67" ht="14.25" customFormat="1" customHeight="1" s="12">
      <c r="A67" s="271" t="n"/>
      <c r="B67" s="271" t="n"/>
      <c r="C67" s="270" t="inlineStr">
        <is>
          <t>Сметная прибыль</t>
        </is>
      </c>
      <c r="D67" s="210">
        <f>ROUND(G67/(G$15+G$17),2)</f>
        <v/>
      </c>
      <c r="E67" s="272" t="n"/>
      <c r="F67" s="273" t="n"/>
      <c r="G67" s="32" t="n">
        <v>181.69</v>
      </c>
      <c r="H67" s="274" t="n"/>
      <c r="I67" s="32" t="n"/>
      <c r="J67" s="32">
        <f>ROUND(D67*(J15+J17),2)</f>
        <v/>
      </c>
    </row>
    <row r="68" ht="14.25" customFormat="1" customHeight="1" s="12">
      <c r="A68" s="271" t="n"/>
      <c r="B68" s="271" t="n"/>
      <c r="C68" s="270" t="inlineStr">
        <is>
          <t>Итого СМР (с НР и СП)</t>
        </is>
      </c>
      <c r="D68" s="271" t="n"/>
      <c r="E68" s="272" t="n"/>
      <c r="F68" s="273" t="n"/>
      <c r="G68" s="32">
        <f>G15+G27+G64+G66+G67</f>
        <v/>
      </c>
      <c r="H68" s="274" t="n"/>
      <c r="I68" s="32" t="n"/>
      <c r="J68" s="32">
        <f>J15+J27+J64+J66+J67</f>
        <v/>
      </c>
    </row>
    <row r="69" ht="14.25" customFormat="1" customHeight="1" s="12">
      <c r="A69" s="271" t="n"/>
      <c r="B69" s="271" t="n"/>
      <c r="C69" s="270" t="inlineStr">
        <is>
          <t>ВСЕГО СМР + ОБОРУДОВАНИЕ</t>
        </is>
      </c>
      <c r="D69" s="271" t="n"/>
      <c r="E69" s="272" t="n"/>
      <c r="F69" s="273" t="n"/>
      <c r="G69" s="32">
        <f>G68+G33</f>
        <v/>
      </c>
      <c r="H69" s="274" t="n"/>
      <c r="I69" s="32" t="n"/>
      <c r="J69" s="32">
        <f>J68+J33</f>
        <v/>
      </c>
    </row>
    <row r="70" ht="34.5" customFormat="1" customHeight="1" s="12">
      <c r="A70" s="271" t="n"/>
      <c r="B70" s="271" t="n"/>
      <c r="C70" s="270" t="inlineStr">
        <is>
          <t>ИТОГО ПОКАЗАТЕЛЬ НА ЕД. ИЗМ.</t>
        </is>
      </c>
      <c r="D70" s="271" t="inlineStr">
        <is>
          <t>1 ед.</t>
        </is>
      </c>
      <c r="E70" s="351" t="n">
        <v>1</v>
      </c>
      <c r="F70" s="273" t="n"/>
      <c r="G70" s="32">
        <f>G69/E70</f>
        <v/>
      </c>
      <c r="H70" s="274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Передатчик по ОВ на 64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71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71" t="n"/>
      <c r="B10" s="257" t="n"/>
      <c r="C10" s="270" t="inlineStr">
        <is>
          <t>ИТОГО ИНЖЕНЕРНОЕ ОБОРУДОВАНИЕ</t>
        </is>
      </c>
      <c r="D10" s="257" t="n"/>
      <c r="E10" s="105" t="n"/>
      <c r="F10" s="273" t="n"/>
      <c r="G10" s="273" t="n">
        <v>0</v>
      </c>
    </row>
    <row r="11">
      <c r="A11" s="271" t="n"/>
      <c r="B11" s="27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3.45" customHeight="1">
      <c r="A12" s="271" t="n">
        <v>1</v>
      </c>
      <c r="B12" s="183">
        <f>'Прил.5 Расчет СМР и ОБ'!B30</f>
        <v/>
      </c>
      <c r="C12" s="270">
        <f>'Прил.5 Расчет СМР и ОБ'!C30</f>
        <v/>
      </c>
      <c r="D12" s="271">
        <f>'Прил.5 Расчет СМР и ОБ'!D30</f>
        <v/>
      </c>
      <c r="E12" s="344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71" t="n"/>
      <c r="B13" s="270" t="n"/>
      <c r="C13" s="270" t="inlineStr">
        <is>
          <t>ИТОГО ТЕХНОЛОГИЧЕСКОЕ ОБОРУДОВАНИЕ</t>
        </is>
      </c>
      <c r="D13" s="270" t="n"/>
      <c r="E13" s="288" t="n"/>
      <c r="F13" s="273" t="n"/>
      <c r="G13" s="32">
        <f>SUM(G12:G12)</f>
        <v/>
      </c>
    </row>
    <row r="14" ht="19.5" customHeight="1">
      <c r="A14" s="271" t="n"/>
      <c r="B14" s="270" t="n"/>
      <c r="C14" s="270" t="inlineStr">
        <is>
          <t>Всего по разделу «Оборудование»</t>
        </is>
      </c>
      <c r="D14" s="270" t="n"/>
      <c r="E14" s="288" t="n"/>
      <c r="F14" s="27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А8-54</t>
        </is>
      </c>
      <c r="B11" s="271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1" zoomScaleNormal="85" zoomScaleSheetLayoutView="100" workbookViewId="0">
      <selection activeCell="D30" sqref="D29:D30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31.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78.7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15.7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4" t="n"/>
      <c r="D10" s="254" t="n"/>
      <c r="E10" s="352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3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4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2025-01-24T11:53:13Z</dcterms:modified>
  <cp:lastModifiedBy>112</cp:lastModifiedBy>
</cp:coreProperties>
</file>