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pivotButton="0" quotePrefix="0" xfId="0"/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169" fontId="19" fillId="0" borderId="0" pivotButton="0" quotePrefix="0" xfId="0"/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9" fillId="0" borderId="0" pivotButton="0" quotePrefix="0" xfId="0"/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Приемопередатчик по ОВ на 32 передаваемые и 32 принимаемые команды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142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96.75" customHeight="1">
      <c r="B12" s="254" t="n">
        <v>1</v>
      </c>
      <c r="C12" s="145" t="inlineStr">
        <is>
          <t>Наименование объекта-представителя</t>
        </is>
      </c>
      <c r="D12" s="254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254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254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254" t="n">
        <v>1</v>
      </c>
    </row>
    <row r="16" ht="77.45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79.5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стоим'!G13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стоим'!H13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254" t="inlineStr">
        <is>
          <t>3 квартал 2021 г.</t>
        </is>
      </c>
      <c r="E22" s="146" t="n"/>
    </row>
    <row r="23" ht="123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2.85546875" customWidth="1" style="141" min="11" max="11"/>
    <col width="13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5">
        <f>'Прил.1 Сравнит табл'!B7:D7</f>
        <v/>
      </c>
      <c r="K6" s="142" t="n"/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квартал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23" t="n">
        <v>1</v>
      </c>
      <c r="C12" s="157">
        <f>'Прил.1 Сравнит табл'!D16</f>
        <v/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5515.5910568</v>
      </c>
      <c r="I12" s="225" t="n"/>
      <c r="J12" s="226">
        <f>SUM(F12:I12)</f>
        <v/>
      </c>
      <c r="K12" s="227" t="n"/>
      <c r="L12" s="227" t="n"/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8">
        <f>SUM(F12:F12)</f>
        <v/>
      </c>
      <c r="G13" s="228">
        <f>SUM(G12:G12)</f>
        <v/>
      </c>
      <c r="H13" s="228">
        <f>SUM(H12:H12)</f>
        <v/>
      </c>
      <c r="I13" s="228" t="n"/>
      <c r="J13" s="228">
        <f>SUM(F13:I13)</f>
        <v/>
      </c>
      <c r="K13" s="227" t="n"/>
      <c r="L13" s="227" t="n"/>
    </row>
    <row r="14">
      <c r="B14" s="253" t="inlineStr">
        <is>
          <t>Всего по объекту в сопоставимом уровне цен 3 квартал 2021 г. :</t>
        </is>
      </c>
      <c r="C14" s="334" t="n"/>
      <c r="D14" s="334" t="n"/>
      <c r="E14" s="335" t="n"/>
      <c r="F14" s="228">
        <f>F13</f>
        <v/>
      </c>
      <c r="G14" s="228">
        <f>G13</f>
        <v/>
      </c>
      <c r="H14" s="228">
        <f>H13</f>
        <v/>
      </c>
      <c r="I14" s="228">
        <f>'Прил.1 Сравнит табл'!D21</f>
        <v/>
      </c>
      <c r="J14" s="228">
        <f>SUM(F14:I14)</f>
        <v/>
      </c>
      <c r="L14" s="227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0" min="3" max="3"/>
    <col width="49.7109375" customWidth="1" style="141" min="4" max="4"/>
    <col width="10.140625" customWidth="1" style="190" min="5" max="5"/>
    <col width="20.7109375" customWidth="1" style="190" min="6" max="6"/>
    <col width="20" customWidth="1" style="193" min="7" max="7"/>
    <col width="16.7109375" customWidth="1" style="142" min="8" max="8"/>
    <col width="11.28515625" customWidth="1" style="141" min="9" max="9"/>
    <col width="13.140625" customWidth="1" style="141" min="10" max="10"/>
    <col width="11.2851562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63" t="n"/>
    </row>
    <row r="5">
      <c r="A5" s="251" t="n"/>
    </row>
    <row r="6" ht="33" customHeight="1">
      <c r="A6" s="255" t="inlineStr">
        <is>
          <t>Наименование разрабатываемого показателя УНЦ -  Шкафы УПАСК с цифровой передачей данных 2 архитектуры. Приемопередатчик по ОВ на 32 передаваемые и 32 принимаемые команды</t>
        </is>
      </c>
    </row>
    <row r="7">
      <c r="A7" s="152" t="n"/>
      <c r="B7" s="152" t="n"/>
      <c r="D7" s="152" t="n"/>
      <c r="G7" s="194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1" t="n">
        <v>2</v>
      </c>
      <c r="D10" s="157" t="inlineStr">
        <is>
          <t>З</t>
        </is>
      </c>
      <c r="E10" s="191" t="n">
        <v>4</v>
      </c>
      <c r="F10" s="191" t="n">
        <v>5</v>
      </c>
      <c r="G10" s="191" t="n">
        <v>6</v>
      </c>
      <c r="H10" s="157" t="n">
        <v>7</v>
      </c>
    </row>
    <row r="11" customFormat="1" s="154">
      <c r="A11" s="260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8" t="n"/>
      <c r="H11" s="339">
        <f>SUM(H12:H15)</f>
        <v/>
      </c>
      <c r="I11" s="340" t="n"/>
      <c r="J11" s="340" t="n"/>
    </row>
    <row r="12">
      <c r="A12" s="289" t="n">
        <v>1</v>
      </c>
      <c r="B12" s="156" t="n"/>
      <c r="C12" s="192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16.41</v>
      </c>
      <c r="G12" s="189" t="n">
        <v>9.4</v>
      </c>
      <c r="H12" s="159">
        <f>ROUND(F12*G12,2)</f>
        <v/>
      </c>
      <c r="L12" s="341" t="n"/>
      <c r="M12" s="342" t="n"/>
    </row>
    <row r="13">
      <c r="A13" s="289" t="n">
        <v>2</v>
      </c>
      <c r="B13" s="156" t="n"/>
      <c r="C13" s="192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9" t="n">
        <v>9.18</v>
      </c>
      <c r="H13" s="159">
        <f>ROUND(F13*G13,2)</f>
        <v/>
      </c>
      <c r="M13" s="342" t="n"/>
    </row>
    <row r="14">
      <c r="A14" s="289" t="n">
        <v>3</v>
      </c>
      <c r="B14" s="156" t="n"/>
      <c r="C14" s="192" t="inlineStr">
        <is>
          <t>1-4-2</t>
        </is>
      </c>
      <c r="D14" s="186" t="inlineStr">
        <is>
          <t>Затраты труда рабочих (средний разряд работы 4,2)</t>
        </is>
      </c>
      <c r="E14" s="181" t="inlineStr">
        <is>
          <t>чел.-ч</t>
        </is>
      </c>
      <c r="F14" s="181" t="n">
        <v>4.12</v>
      </c>
      <c r="G14" s="189" t="n">
        <v>9.92</v>
      </c>
      <c r="H14" s="159">
        <f>ROUND(F14*G14,2)</f>
        <v/>
      </c>
      <c r="M14" s="342" t="n"/>
    </row>
    <row r="15">
      <c r="A15" s="289" t="n">
        <v>4</v>
      </c>
      <c r="B15" s="156" t="n"/>
      <c r="C15" s="192" t="inlineStr">
        <is>
          <t>1-4-1</t>
        </is>
      </c>
      <c r="D15" s="186" t="inlineStr">
        <is>
          <t>Затраты труда рабочих (средний разряд работы 4,1)</t>
        </is>
      </c>
      <c r="E15" s="181" t="inlineStr">
        <is>
          <t>чел.-ч</t>
        </is>
      </c>
      <c r="F15" s="181" t="n">
        <v>0.7416</v>
      </c>
      <c r="G15" s="189" t="n">
        <v>9.76</v>
      </c>
      <c r="H15" s="159">
        <f>ROUND(F15*G15,2)</f>
        <v/>
      </c>
      <c r="M15" s="342" t="n"/>
    </row>
    <row r="16">
      <c r="A16" s="256" t="inlineStr">
        <is>
          <t>Затраты труда машинистов</t>
        </is>
      </c>
      <c r="B16" s="334" t="n"/>
      <c r="C16" s="334" t="n"/>
      <c r="D16" s="334" t="n"/>
      <c r="E16" s="335" t="n"/>
      <c r="F16" s="195" t="n"/>
      <c r="G16" s="155" t="n"/>
      <c r="H16" s="339">
        <f>H17</f>
        <v/>
      </c>
    </row>
    <row r="17">
      <c r="A17" s="289" t="n">
        <v>5</v>
      </c>
      <c r="B17" s="261" t="n"/>
      <c r="C17" s="175" t="n">
        <v>2</v>
      </c>
      <c r="D17" s="176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7" t="n">
        <v>15.07</v>
      </c>
    </row>
    <row r="18" customFormat="1" s="154">
      <c r="A18" s="257" t="inlineStr">
        <is>
          <t>Машины и механизмы</t>
        </is>
      </c>
      <c r="B18" s="334" t="n"/>
      <c r="C18" s="334" t="n"/>
      <c r="D18" s="334" t="n"/>
      <c r="E18" s="335" t="n"/>
      <c r="F18" s="195" t="n"/>
      <c r="G18" s="155" t="n"/>
      <c r="H18" s="339">
        <f>SUM(H19:H23)</f>
        <v/>
      </c>
      <c r="I18" s="340" t="n"/>
      <c r="J18" s="340" t="n"/>
    </row>
    <row r="19" ht="25.5" customHeight="1">
      <c r="A19" s="289" t="n">
        <v>6</v>
      </c>
      <c r="B19" s="261" t="n"/>
      <c r="C19" s="181" t="inlineStr">
        <is>
          <t>91.05.05-015</t>
        </is>
      </c>
      <c r="D19" s="189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0.6</v>
      </c>
      <c r="G19" s="201" t="n">
        <v>115.4</v>
      </c>
      <c r="H19" s="180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1" t="n"/>
      <c r="C20" s="181" t="inlineStr">
        <is>
          <t>91.14.02-001</t>
        </is>
      </c>
      <c r="D20" s="189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0.6</v>
      </c>
      <c r="G20" s="201" t="n">
        <v>65.7</v>
      </c>
      <c r="H20" s="180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1" t="n"/>
      <c r="C21" s="181" t="inlineStr">
        <is>
          <t>91.17.04-233</t>
        </is>
      </c>
      <c r="D21" s="189" t="inlineStr">
        <is>
          <t>Установки для сварки ручной дуговой (постоянного тока)</t>
        </is>
      </c>
      <c r="E21" s="181" t="inlineStr">
        <is>
          <t>маш.-ч.</t>
        </is>
      </c>
      <c r="F21" s="181" t="n">
        <v>0.9</v>
      </c>
      <c r="G21" s="201" t="n">
        <v>8.1</v>
      </c>
      <c r="H21" s="180">
        <f>ROUND(F21*G21,2)</f>
        <v/>
      </c>
      <c r="K21" s="141" t="n"/>
      <c r="L21" s="168" t="n"/>
    </row>
    <row r="22" ht="25.5" customHeight="1">
      <c r="A22" s="289" t="n">
        <v>9</v>
      </c>
      <c r="B22" s="261" t="n"/>
      <c r="C22" s="181" t="inlineStr">
        <is>
          <t>91.06.03-061</t>
        </is>
      </c>
      <c r="D22" s="189" t="inlineStr">
        <is>
          <t>Лебедки электрические тяговым усилием до 12,26 кН (1,25 т)</t>
        </is>
      </c>
      <c r="E22" s="181" t="inlineStr">
        <is>
          <t>маш.-ч.</t>
        </is>
      </c>
      <c r="F22" s="181" t="n">
        <v>2.2</v>
      </c>
      <c r="G22" s="201" t="n">
        <v>3.28</v>
      </c>
      <c r="H22" s="180">
        <f>ROUND(F22*G22,2)</f>
        <v/>
      </c>
      <c r="L22" s="168" t="n"/>
    </row>
    <row r="23">
      <c r="A23" s="289" t="n">
        <v>10</v>
      </c>
      <c r="B23" s="261" t="n"/>
      <c r="C23" s="181" t="inlineStr">
        <is>
          <t>91.06.01-003</t>
        </is>
      </c>
      <c r="D23" s="189" t="inlineStr">
        <is>
          <t>Домкраты гидравлические, грузоподъемность 63-100 т</t>
        </is>
      </c>
      <c r="E23" s="181" t="inlineStr">
        <is>
          <t>маш.-ч.</t>
        </is>
      </c>
      <c r="F23" s="181" t="n">
        <v>2.2</v>
      </c>
      <c r="G23" s="201" t="n">
        <v>0.9</v>
      </c>
      <c r="H23" s="180">
        <f>ROUND(F23*G23,2)</f>
        <v/>
      </c>
      <c r="L23" s="168" t="n"/>
    </row>
    <row r="24" ht="15" customHeight="1">
      <c r="A24" s="256" t="inlineStr">
        <is>
          <t>Оборудование</t>
        </is>
      </c>
      <c r="B24" s="334" t="n"/>
      <c r="C24" s="334" t="n"/>
      <c r="D24" s="334" t="n"/>
      <c r="E24" s="335" t="n"/>
      <c r="F24" s="197" t="n"/>
      <c r="G24" s="198" t="n"/>
      <c r="H24" s="339">
        <f>SUM(H25:H25)</f>
        <v/>
      </c>
      <c r="I24" s="340" t="n"/>
      <c r="J24" s="340" t="n"/>
    </row>
    <row r="25" ht="48.6" customHeight="1">
      <c r="A25" s="167" t="n">
        <v>11</v>
      </c>
      <c r="B25" s="256" t="n"/>
      <c r="C25" s="181" t="inlineStr">
        <is>
          <t>Прайс из СД ОП</t>
        </is>
      </c>
      <c r="D25" s="200" t="inlineStr">
        <is>
          <t>ШЭТ ОВ-32/32-1. Шкафы УПАСК с цифровой передачей данных 2 архитектуры. Приемопередатчик по ОВ на 32 передаваемые и 32 принимаемые команды</t>
        </is>
      </c>
      <c r="E25" s="181" t="inlineStr">
        <is>
          <t>шт</t>
        </is>
      </c>
      <c r="F25" s="181" t="n">
        <v>1</v>
      </c>
      <c r="G25" s="201" t="n">
        <v>992012.78</v>
      </c>
      <c r="H25" s="180">
        <f>ROUND(F25*G25,2)</f>
        <v/>
      </c>
    </row>
    <row r="26">
      <c r="A26" s="257" t="inlineStr">
        <is>
          <t>Материалы</t>
        </is>
      </c>
      <c r="B26" s="334" t="n"/>
      <c r="C26" s="334" t="n"/>
      <c r="D26" s="334" t="n"/>
      <c r="E26" s="335" t="n"/>
      <c r="F26" s="195" t="n"/>
      <c r="G26" s="155" t="n"/>
      <c r="H26" s="339">
        <f>SUM(H27:H51)</f>
        <v/>
      </c>
      <c r="I26" s="340" t="n"/>
      <c r="J26" s="340" t="n"/>
    </row>
    <row r="27" ht="25.5" customHeight="1">
      <c r="A27" s="167" t="n">
        <v>12</v>
      </c>
      <c r="B27" s="261" t="n"/>
      <c r="C27" s="181" t="inlineStr">
        <is>
          <t>21.1.01.01-0001</t>
        </is>
      </c>
      <c r="D27" s="189" t="inlineStr">
        <is>
          <t>Кабель волоконно-оптический самонесущий биэлектрический ДСт-49-6z-6/32</t>
        </is>
      </c>
      <c r="E27" s="181" t="inlineStr">
        <is>
          <t>1000 м</t>
        </is>
      </c>
      <c r="F27" s="181" t="n">
        <v>0.1</v>
      </c>
      <c r="G27" s="189" t="n">
        <v>45920.9</v>
      </c>
      <c r="H27" s="180">
        <f>ROUND(F27*G27,2)</f>
        <v/>
      </c>
      <c r="I27" s="340" t="n"/>
      <c r="J27" s="340" t="n"/>
      <c r="K27" s="340" t="n"/>
    </row>
    <row r="28">
      <c r="A28" s="167" t="n">
        <v>13</v>
      </c>
      <c r="B28" s="261" t="n"/>
      <c r="C28" s="181" t="inlineStr">
        <is>
          <t>21.1.08.03-0574</t>
        </is>
      </c>
      <c r="D28" s="189" t="inlineStr">
        <is>
          <t>Кабель контрольный КВВГЭнг(А)-LS 4x2,5</t>
        </is>
      </c>
      <c r="E28" s="181" t="inlineStr">
        <is>
          <t>1000 м</t>
        </is>
      </c>
      <c r="F28" s="181" t="n">
        <v>0.102</v>
      </c>
      <c r="G28" s="189" t="n">
        <v>32828.82</v>
      </c>
      <c r="H28" s="180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1" t="n"/>
      <c r="C29" s="181" t="inlineStr">
        <is>
          <t>24.3.01.02-0002</t>
        </is>
      </c>
      <c r="D29" s="189" t="inlineStr">
        <is>
          <t>Трубы гибкие гофрированные из самозатухающего ПВХ легкие с протяжкой, диаметр 25 мм</t>
        </is>
      </c>
      <c r="E29" s="181" t="inlineStr">
        <is>
          <t>м</t>
        </is>
      </c>
      <c r="F29" s="181" t="n">
        <v>102</v>
      </c>
      <c r="G29" s="189" t="n">
        <v>3.43</v>
      </c>
      <c r="H29" s="180">
        <f>ROUND(F29*G29,2)</f>
        <v/>
      </c>
      <c r="I29" s="163" t="n"/>
      <c r="J29" s="168" t="n"/>
    </row>
    <row r="30" ht="25.5" customHeight="1">
      <c r="A30" s="167" t="n">
        <v>15</v>
      </c>
      <c r="B30" s="261" t="n"/>
      <c r="C30" s="181" t="inlineStr">
        <is>
          <t>07.2.07.04-0007</t>
        </is>
      </c>
      <c r="D30" s="189" t="inlineStr">
        <is>
          <t>Конструкции стальные индивидуальные решетчатые сварные, масса до 0,1 т</t>
        </is>
      </c>
      <c r="E30" s="181" t="inlineStr">
        <is>
          <t>т</t>
        </is>
      </c>
      <c r="F30" s="181" t="n">
        <v>0.03</v>
      </c>
      <c r="G30" s="189" t="n">
        <v>11500</v>
      </c>
      <c r="H30" s="180">
        <f>ROUND(F30*G30,2)</f>
        <v/>
      </c>
      <c r="I30" s="163" t="n"/>
      <c r="J30" s="168" t="n"/>
    </row>
    <row r="31" ht="25.5" customHeight="1">
      <c r="A31" s="167" t="n">
        <v>16</v>
      </c>
      <c r="B31" s="261" t="n"/>
      <c r="C31" s="181" t="inlineStr">
        <is>
          <t>10.3.02.03-0011</t>
        </is>
      </c>
      <c r="D31" s="189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0.00046</v>
      </c>
      <c r="G31" s="189" t="n">
        <v>68021.74000000001</v>
      </c>
      <c r="H31" s="180">
        <f>ROUND(F31*G31,2)</f>
        <v/>
      </c>
      <c r="I31" s="163" t="n"/>
      <c r="J31" s="168" t="n"/>
    </row>
    <row r="32">
      <c r="A32" s="167" t="n">
        <v>17</v>
      </c>
      <c r="B32" s="261" t="n"/>
      <c r="C32" s="181" t="inlineStr">
        <is>
          <t>01.7.15.07-0152</t>
        </is>
      </c>
      <c r="D32" s="189" t="inlineStr">
        <is>
          <t>Дюбели с шурупом, размер 6x35 мм</t>
        </is>
      </c>
      <c r="E32" s="181" t="inlineStr">
        <is>
          <t>100 шт</t>
        </is>
      </c>
      <c r="F32" s="181" t="n">
        <v>1.75</v>
      </c>
      <c r="G32" s="189" t="n">
        <v>8</v>
      </c>
      <c r="H32" s="180">
        <f>ROUND(F32*G32,2)</f>
        <v/>
      </c>
      <c r="I32" s="163" t="n"/>
      <c r="J32" s="168" t="n"/>
    </row>
    <row r="33" ht="25.5" customHeight="1">
      <c r="A33" s="167" t="n">
        <v>18</v>
      </c>
      <c r="B33" s="261" t="n"/>
      <c r="C33" s="181" t="inlineStr">
        <is>
          <t>01.7.06.05-0041</t>
        </is>
      </c>
      <c r="D33" s="189" t="inlineStr">
        <is>
          <t>Лента изоляционная прорезиненная односторонняя, ширина 20 мм, толщина 0,25-0,35 мм</t>
        </is>
      </c>
      <c r="E33" s="181" t="inlineStr">
        <is>
          <t>кг</t>
        </is>
      </c>
      <c r="F33" s="181" t="n">
        <v>0.36</v>
      </c>
      <c r="G33" s="189" t="n">
        <v>30.36</v>
      </c>
      <c r="H33" s="180">
        <f>ROUND(F33*G33,2)</f>
        <v/>
      </c>
      <c r="I33" s="163" t="n"/>
      <c r="J33" s="168" t="n"/>
    </row>
    <row r="34">
      <c r="A34" s="167" t="n">
        <v>19</v>
      </c>
      <c r="B34" s="261" t="n"/>
      <c r="C34" s="181" t="inlineStr">
        <is>
          <t>20.1.02.06-0001</t>
        </is>
      </c>
      <c r="D34" s="189" t="inlineStr">
        <is>
          <t>Жир паяльный</t>
        </is>
      </c>
      <c r="E34" s="181" t="inlineStr">
        <is>
          <t>кг</t>
        </is>
      </c>
      <c r="F34" s="181" t="n">
        <v>0.08</v>
      </c>
      <c r="G34" s="189" t="n">
        <v>101</v>
      </c>
      <c r="H34" s="180">
        <f>ROUND(F34*G34,2)</f>
        <v/>
      </c>
      <c r="I34" s="163" t="n"/>
      <c r="J34" s="168" t="n"/>
    </row>
    <row r="35">
      <c r="A35" s="167" t="n">
        <v>20</v>
      </c>
      <c r="B35" s="261" t="n"/>
      <c r="C35" s="181" t="inlineStr">
        <is>
          <t>20.2.01.05-0005</t>
        </is>
      </c>
      <c r="D35" s="189" t="inlineStr">
        <is>
          <t>Гильзы кабельные медные ГМ 16</t>
        </is>
      </c>
      <c r="E35" s="181" t="inlineStr">
        <is>
          <t>100 шт</t>
        </is>
      </c>
      <c r="F35" s="181" t="n">
        <v>0.05</v>
      </c>
      <c r="G35" s="189" t="n">
        <v>143</v>
      </c>
      <c r="H35" s="180">
        <f>ROUND(F35*G35,2)</f>
        <v/>
      </c>
      <c r="I35" s="163" t="n"/>
      <c r="J35" s="168" t="n"/>
    </row>
    <row r="36" ht="25.5" customHeight="1">
      <c r="A36" s="167" t="n">
        <v>21</v>
      </c>
      <c r="B36" s="261" t="n"/>
      <c r="C36" s="181" t="inlineStr">
        <is>
          <t>999-9950</t>
        </is>
      </c>
      <c r="D36" s="189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6.837768</v>
      </c>
      <c r="G36" s="189" t="n">
        <v>1</v>
      </c>
      <c r="H36" s="180">
        <f>ROUND(F36*G36,2)</f>
        <v/>
      </c>
      <c r="I36" s="163" t="n"/>
      <c r="J36" s="168" t="n"/>
    </row>
    <row r="37">
      <c r="A37" s="167" t="n">
        <v>22</v>
      </c>
      <c r="B37" s="261" t="n"/>
      <c r="C37" s="181" t="inlineStr">
        <is>
          <t>14.4.03.03-0002</t>
        </is>
      </c>
      <c r="D37" s="189" t="inlineStr">
        <is>
          <t>Лак битумный БТ-123</t>
        </is>
      </c>
      <c r="E37" s="181" t="inlineStr">
        <is>
          <t>т</t>
        </is>
      </c>
      <c r="F37" s="181" t="n">
        <v>0.00072</v>
      </c>
      <c r="G37" s="189" t="n">
        <v>7833.33</v>
      </c>
      <c r="H37" s="180">
        <f>ROUND(F37*G37,2)</f>
        <v/>
      </c>
      <c r="I37" s="163" t="n"/>
      <c r="J37" s="168" t="n"/>
    </row>
    <row r="38">
      <c r="A38" s="167" t="n">
        <v>23</v>
      </c>
      <c r="B38" s="261" t="n"/>
      <c r="C38" s="181" t="inlineStr">
        <is>
          <t>01.7.11.07-0034</t>
        </is>
      </c>
      <c r="D38" s="189" t="inlineStr">
        <is>
          <t>Электроды сварочные Э42А, диаметр 4 мм</t>
        </is>
      </c>
      <c r="E38" s="181" t="inlineStr">
        <is>
          <t>кг</t>
        </is>
      </c>
      <c r="F38" s="181" t="n">
        <v>0.3</v>
      </c>
      <c r="G38" s="189" t="n">
        <v>10.57</v>
      </c>
      <c r="H38" s="180">
        <f>ROUND(F38*G38,2)</f>
        <v/>
      </c>
      <c r="I38" s="163" t="n"/>
      <c r="J38" s="168" t="n"/>
    </row>
    <row r="39">
      <c r="A39" s="167" t="n">
        <v>24</v>
      </c>
      <c r="B39" s="261" t="n"/>
      <c r="C39" s="181" t="inlineStr">
        <is>
          <t>25.2.01.01-0017</t>
        </is>
      </c>
      <c r="D39" s="189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0.08</v>
      </c>
      <c r="G39" s="189" t="n">
        <v>30.75</v>
      </c>
      <c r="H39" s="180">
        <f>ROUND(F39*G39,2)</f>
        <v/>
      </c>
      <c r="I39" s="163" t="n"/>
      <c r="J39" s="168" t="n"/>
    </row>
    <row r="40">
      <c r="A40" s="167" t="n">
        <v>25</v>
      </c>
      <c r="B40" s="261" t="n"/>
      <c r="C40" s="181" t="inlineStr">
        <is>
          <t>20.2.02.01-0013</t>
        </is>
      </c>
      <c r="D40" s="189" t="inlineStr">
        <is>
          <t>Втулки, диаметр 28 мм</t>
        </is>
      </c>
      <c r="E40" s="181" t="inlineStr">
        <is>
          <t>1000 шт</t>
        </is>
      </c>
      <c r="F40" s="181" t="n">
        <v>0.0122</v>
      </c>
      <c r="G40" s="189" t="n">
        <v>176.23</v>
      </c>
      <c r="H40" s="180">
        <f>ROUND(F40*G40,2)</f>
        <v/>
      </c>
      <c r="I40" s="163" t="n"/>
      <c r="J40" s="168" t="n"/>
    </row>
    <row r="41">
      <c r="A41" s="167" t="n">
        <v>26</v>
      </c>
      <c r="B41" s="261" t="n"/>
      <c r="C41" s="181" t="inlineStr">
        <is>
          <t>14.4.02.09-0001</t>
        </is>
      </c>
      <c r="D41" s="189" t="inlineStr">
        <is>
          <t>Краска</t>
        </is>
      </c>
      <c r="E41" s="181" t="inlineStr">
        <is>
          <t>кг</t>
        </is>
      </c>
      <c r="F41" s="181" t="n">
        <v>0.07000000000000001</v>
      </c>
      <c r="G41" s="189" t="n">
        <v>28.57</v>
      </c>
      <c r="H41" s="180">
        <f>ROUND(F41*G41,2)</f>
        <v/>
      </c>
      <c r="I41" s="163" t="n"/>
      <c r="J41" s="168" t="n"/>
    </row>
    <row r="42">
      <c r="A42" s="167" t="n">
        <v>27</v>
      </c>
      <c r="B42" s="261" t="n"/>
      <c r="C42" s="181" t="inlineStr">
        <is>
          <t>01.7.07.20-0002</t>
        </is>
      </c>
      <c r="D42" s="189" t="inlineStr">
        <is>
          <t>Тальк молотый, сорт I</t>
        </is>
      </c>
      <c r="E42" s="181" t="inlineStr">
        <is>
          <t>т</t>
        </is>
      </c>
      <c r="F42" s="181" t="n">
        <v>0.00105</v>
      </c>
      <c r="G42" s="189" t="n">
        <v>1819.05</v>
      </c>
      <c r="H42" s="180">
        <f>ROUND(F42*G42,2)</f>
        <v/>
      </c>
      <c r="I42" s="163" t="n"/>
      <c r="J42" s="168" t="n"/>
    </row>
    <row r="43">
      <c r="A43" s="167" t="n">
        <v>28</v>
      </c>
      <c r="B43" s="261" t="n"/>
      <c r="C43" s="181" t="inlineStr">
        <is>
          <t>01.7.06.07-0002</t>
        </is>
      </c>
      <c r="D43" s="189" t="inlineStr">
        <is>
          <t>Лента монтажная, тип ЛМ-5</t>
        </is>
      </c>
      <c r="E43" s="181" t="inlineStr">
        <is>
          <t>10 м</t>
        </is>
      </c>
      <c r="F43" s="181" t="n">
        <v>0.245</v>
      </c>
      <c r="G43" s="189" t="n">
        <v>6.9</v>
      </c>
      <c r="H43" s="180">
        <f>ROUND(F43*G43,2)</f>
        <v/>
      </c>
      <c r="I43" s="163" t="n"/>
      <c r="J43" s="168" t="n"/>
    </row>
    <row r="44">
      <c r="A44" s="167" t="n">
        <v>29</v>
      </c>
      <c r="B44" s="261" t="n"/>
      <c r="C44" s="181" t="inlineStr">
        <is>
          <t>01.7.15.14-0165</t>
        </is>
      </c>
      <c r="D44" s="189" t="inlineStr">
        <is>
          <t>Шурупы с полукруглой головкой 4x40 мм</t>
        </is>
      </c>
      <c r="E44" s="181" t="inlineStr">
        <is>
          <t>т</t>
        </is>
      </c>
      <c r="F44" s="181" t="n">
        <v>0.00011</v>
      </c>
      <c r="G44" s="189" t="n">
        <v>12454.55</v>
      </c>
      <c r="H44" s="180">
        <f>ROUND(F44*G44,2)</f>
        <v/>
      </c>
      <c r="I44" s="163" t="n"/>
      <c r="J44" s="168" t="n"/>
    </row>
    <row r="45" ht="25.5" customHeight="1">
      <c r="A45" s="167" t="n">
        <v>30</v>
      </c>
      <c r="B45" s="261" t="n"/>
      <c r="C45" s="181" t="inlineStr">
        <is>
          <t>10.3.02.03-0013</t>
        </is>
      </c>
      <c r="D45" s="189" t="inlineStr">
        <is>
          <t>Припои оловянно-свинцовые бессурьмянистые, марка ПОС61</t>
        </is>
      </c>
      <c r="E45" s="181" t="inlineStr">
        <is>
          <t>т</t>
        </is>
      </c>
      <c r="F45" s="181" t="n">
        <v>6.4e-06</v>
      </c>
      <c r="G45" s="189" t="n">
        <v>114062.5</v>
      </c>
      <c r="H45" s="180">
        <f>ROUND(F45*G45,2)</f>
        <v/>
      </c>
      <c r="I45" s="163" t="n"/>
      <c r="J45" s="168" t="n"/>
    </row>
    <row r="46">
      <c r="A46" s="167" t="n">
        <v>31</v>
      </c>
      <c r="B46" s="261" t="n"/>
      <c r="C46" s="181" t="inlineStr">
        <is>
          <t>01.7.15.03-0042</t>
        </is>
      </c>
      <c r="D46" s="189" t="inlineStr">
        <is>
          <t>Болты с гайками и шайбами строительные</t>
        </is>
      </c>
      <c r="E46" s="181" t="inlineStr">
        <is>
          <t>кг</t>
        </is>
      </c>
      <c r="F46" s="181" t="n">
        <v>0.06</v>
      </c>
      <c r="G46" s="189" t="n">
        <v>9</v>
      </c>
      <c r="H46" s="180">
        <f>ROUND(F46*G46,2)</f>
        <v/>
      </c>
      <c r="I46" s="163" t="n"/>
      <c r="J46" s="168" t="n"/>
    </row>
    <row r="47">
      <c r="A47" s="167" t="n">
        <v>32</v>
      </c>
      <c r="B47" s="261" t="n"/>
      <c r="C47" s="181" t="inlineStr">
        <is>
          <t>01.3.01.05-0009</t>
        </is>
      </c>
      <c r="D47" s="189" t="inlineStr">
        <is>
          <t>Парафин нефтяной твердый Т-1</t>
        </is>
      </c>
      <c r="E47" s="181" t="inlineStr">
        <is>
          <t>т</t>
        </is>
      </c>
      <c r="F47" s="181" t="n">
        <v>4e-05</v>
      </c>
      <c r="G47" s="189" t="n">
        <v>8000</v>
      </c>
      <c r="H47" s="180">
        <f>ROUND(F47*G47,2)</f>
        <v/>
      </c>
      <c r="I47" s="163" t="n"/>
      <c r="J47" s="168" t="n"/>
    </row>
    <row r="48">
      <c r="A48" s="167" t="n">
        <v>33</v>
      </c>
      <c r="B48" s="261" t="n"/>
      <c r="C48" s="181" t="inlineStr">
        <is>
          <t>24.3.01.01-0002</t>
        </is>
      </c>
      <c r="D48" s="189" t="inlineStr">
        <is>
          <t>Трубка полихлорвиниловая</t>
        </is>
      </c>
      <c r="E48" s="181" t="inlineStr">
        <is>
          <t>кг</t>
        </is>
      </c>
      <c r="F48" s="181" t="n">
        <v>0.0032</v>
      </c>
      <c r="G48" s="189" t="n">
        <v>34.38</v>
      </c>
      <c r="H48" s="180">
        <f>ROUND(F48*G48,2)</f>
        <v/>
      </c>
      <c r="I48" s="163" t="n"/>
      <c r="J48" s="168" t="n"/>
    </row>
    <row r="49">
      <c r="A49" s="167" t="n">
        <v>34</v>
      </c>
      <c r="B49" s="261" t="n"/>
      <c r="C49" s="181" t="inlineStr">
        <is>
          <t>01.3.01.07-0009</t>
        </is>
      </c>
      <c r="D49" s="189" t="inlineStr">
        <is>
          <t>Спирт этиловый ректификованный технический, сорт I</t>
        </is>
      </c>
      <c r="E49" s="181" t="inlineStr">
        <is>
          <t>кг</t>
        </is>
      </c>
      <c r="F49" s="181" t="n">
        <v>0.00232</v>
      </c>
      <c r="G49" s="189" t="n">
        <v>38.79</v>
      </c>
      <c r="H49" s="180">
        <f>ROUND(F49*G49,2)</f>
        <v/>
      </c>
      <c r="I49" s="163" t="n"/>
      <c r="J49" s="168" t="n"/>
    </row>
    <row r="50">
      <c r="A50" s="167" t="n">
        <v>35</v>
      </c>
      <c r="B50" s="261" t="n"/>
      <c r="C50" s="181" t="inlineStr">
        <is>
          <t>01.3.05.17-0002</t>
        </is>
      </c>
      <c r="D50" s="189" t="inlineStr">
        <is>
          <t>Канифоль сосновая</t>
        </is>
      </c>
      <c r="E50" s="181" t="inlineStr">
        <is>
          <t>кг</t>
        </is>
      </c>
      <c r="F50" s="181" t="n">
        <v>0.00152</v>
      </c>
      <c r="G50" s="189" t="n">
        <v>26.32</v>
      </c>
      <c r="H50" s="180">
        <f>ROUND(F50*G50,2)</f>
        <v/>
      </c>
      <c r="I50" s="163" t="n"/>
      <c r="J50" s="168" t="n"/>
    </row>
    <row r="51">
      <c r="A51" s="167" t="n">
        <v>36</v>
      </c>
      <c r="B51" s="261" t="n"/>
      <c r="C51" s="181" t="inlineStr">
        <is>
          <t>01.3.05.11-0001</t>
        </is>
      </c>
      <c r="D51" s="189" t="inlineStr">
        <is>
          <t>Дихлорэтан технический, сорт I</t>
        </is>
      </c>
      <c r="E51" s="181" t="inlineStr">
        <is>
          <t>т</t>
        </is>
      </c>
      <c r="F51" s="181" t="n">
        <v>1.6e-06</v>
      </c>
      <c r="G51" s="189" t="n">
        <v>6250</v>
      </c>
      <c r="H51" s="180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32 передаваемые и 32 принимаемые команды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3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3">
        <f>C36/$C$40</f>
        <v/>
      </c>
      <c r="G36" s="204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3">
        <f>C37/$C$40</f>
        <v/>
      </c>
      <c r="G37" s="20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3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3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7" min="2" max="2"/>
    <col width="39.140625" customWidth="1" style="12" min="3" max="3"/>
    <col width="10.7109375" customWidth="1" style="208" min="4" max="4"/>
    <col width="12.7109375" customWidth="1" style="208" min="5" max="5"/>
    <col width="15" customWidth="1" style="208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1" t="n"/>
      <c r="C6" s="134" t="n"/>
      <c r="D6" s="271" t="inlineStr">
        <is>
          <t>Шкафы УПАСК с цифровой передачей данных 2 архитектуры. Приемопередатчик по ОВ на 32 передаваемые и 32 принимаемые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5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68" t="inlineStr">
        <is>
          <t>на ед. изм.</t>
        </is>
      </c>
      <c r="G11" s="268" t="inlineStr">
        <is>
          <t>общая</t>
        </is>
      </c>
      <c r="H11" s="337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9" t="n">
        <v>9</v>
      </c>
      <c r="J12" s="269" t="n">
        <v>10</v>
      </c>
      <c r="M12" s="12" t="n"/>
      <c r="N12" s="12" t="n"/>
    </row>
    <row r="13">
      <c r="A13" s="268" t="n"/>
      <c r="B13" s="256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76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256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9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76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76" t="inlineStr">
        <is>
          <t>Затраты труда машинистов</t>
        </is>
      </c>
      <c r="D17" s="268" t="inlineStr">
        <is>
          <t>чел.-ч.</t>
        </is>
      </c>
      <c r="E17" s="345" t="n">
        <v>1.2</v>
      </c>
      <c r="F17" s="32">
        <f>G17/E17</f>
        <v/>
      </c>
      <c r="G17" s="32">
        <f>'Прил. 3'!H16</f>
        <v/>
      </c>
      <c r="H17" s="27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56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68" t="n"/>
      <c r="B19" s="276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68" t="n">
        <v>3</v>
      </c>
      <c r="B20" s="18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87" t="inlineStr">
        <is>
          <t>маш.-ч.</t>
        </is>
      </c>
      <c r="E20" s="346" t="n">
        <v>0.6</v>
      </c>
      <c r="F20" s="206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87" t="inlineStr">
        <is>
          <t>91.14.02-001</t>
        </is>
      </c>
      <c r="C21" s="188" t="inlineStr">
        <is>
          <t>Автомобили бортовые, грузоподъемность до 5 т</t>
        </is>
      </c>
      <c r="D21" s="187" t="inlineStr">
        <is>
          <t>маш.-ч.</t>
        </is>
      </c>
      <c r="E21" s="346" t="n">
        <v>0.6</v>
      </c>
      <c r="F21" s="206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8" t="n"/>
      <c r="B22" s="268" t="n"/>
      <c r="C22" s="276" t="inlineStr">
        <is>
          <t>Итого основные машины и механизмы</t>
        </is>
      </c>
      <c r="D22" s="268" t="n"/>
      <c r="E22" s="345" t="n"/>
      <c r="F22" s="32" t="n"/>
      <c r="G22" s="32">
        <f>SUM(G20:G21)</f>
        <v/>
      </c>
      <c r="H22" s="279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8" t="n">
        <v>5</v>
      </c>
      <c r="B23" s="187" t="inlineStr">
        <is>
          <t>91.17.04-233</t>
        </is>
      </c>
      <c r="C23" s="188" t="inlineStr">
        <is>
          <t>Установки для сварки ручной дуговой (постоянного тока)</t>
        </is>
      </c>
      <c r="D23" s="187" t="inlineStr">
        <is>
          <t>маш.-ч.</t>
        </is>
      </c>
      <c r="E23" s="346" t="n">
        <v>0.9</v>
      </c>
      <c r="F23" s="206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8" t="n">
        <v>6</v>
      </c>
      <c r="B24" s="187" t="inlineStr">
        <is>
          <t>91.06.03-061</t>
        </is>
      </c>
      <c r="C24" s="188" t="inlineStr">
        <is>
          <t>Лебедки электрические тяговым усилием до 12,26 кН (1,25 т)</t>
        </is>
      </c>
      <c r="D24" s="187" t="inlineStr">
        <is>
          <t>маш.-ч.</t>
        </is>
      </c>
      <c r="E24" s="346" t="n">
        <v>2.2</v>
      </c>
      <c r="F24" s="206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8" t="n">
        <v>7</v>
      </c>
      <c r="B25" s="187" t="inlineStr">
        <is>
          <t>91.06.01-003</t>
        </is>
      </c>
      <c r="C25" s="188" t="inlineStr">
        <is>
          <t>Домкраты гидравлические, грузоподъемность 63-100 т</t>
        </is>
      </c>
      <c r="D25" s="187" t="inlineStr">
        <is>
          <t>маш.-ч.</t>
        </is>
      </c>
      <c r="E25" s="346" t="n">
        <v>2.2</v>
      </c>
      <c r="F25" s="206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8" t="n"/>
      <c r="B26" s="268" t="n"/>
      <c r="C26" s="276" t="inlineStr">
        <is>
          <t>Итого прочие машины и механизмы</t>
        </is>
      </c>
      <c r="D26" s="268" t="n"/>
      <c r="E26" s="277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8" t="n"/>
      <c r="B27" s="268" t="n"/>
      <c r="C27" s="256" t="inlineStr">
        <is>
          <t>Итого по разделу «Машины и механизмы»</t>
        </is>
      </c>
      <c r="D27" s="268" t="n"/>
      <c r="E27" s="277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8" t="n"/>
      <c r="B28" s="256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68" t="n"/>
      <c r="B29" s="276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70.15000000000001" customFormat="1" customHeight="1" s="12">
      <c r="A30" s="268" t="n">
        <v>8</v>
      </c>
      <c r="B30" s="268" t="inlineStr">
        <is>
          <t>БЦ.32_2.26</t>
        </is>
      </c>
      <c r="C30" s="276" t="inlineStr">
        <is>
          <t>ШЭТ ОВ-32/32-1. Шкафы УПАСК с цифровой передачей данных 2 архитектуры. Приемопередатчик по ОВ на 32 передаваемые и 32 принимаемые команды</t>
        </is>
      </c>
      <c r="D30" s="268" t="inlineStr">
        <is>
          <t>шт</t>
        </is>
      </c>
      <c r="E30" s="345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68" t="n"/>
      <c r="B31" s="268" t="n"/>
      <c r="C31" s="276" t="inlineStr">
        <is>
          <t>Итого основное оборудование</t>
        </is>
      </c>
      <c r="D31" s="268" t="n"/>
      <c r="E31" s="345" t="n"/>
      <c r="F31" s="278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76" t="inlineStr">
        <is>
          <t>Итого прочее оборудование</t>
        </is>
      </c>
      <c r="D32" s="183" t="n"/>
      <c r="E32" s="345" t="n"/>
      <c r="F32" s="278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256" t="inlineStr">
        <is>
          <t>Итого по разделу «Оборудование»</t>
        </is>
      </c>
      <c r="D33" s="268" t="n"/>
      <c r="E33" s="277" t="n"/>
      <c r="F33" s="278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76" t="inlineStr">
        <is>
          <t>в том числе технологическое оборудование</t>
        </is>
      </c>
      <c r="D34" s="268" t="n"/>
      <c r="E34" s="345" t="n"/>
      <c r="F34" s="278" t="n"/>
      <c r="G34" s="32">
        <f>'Прил.6 Расчет ОБ'!G13</f>
        <v/>
      </c>
      <c r="H34" s="279" t="n"/>
      <c r="I34" s="126" t="n"/>
      <c r="J34" s="32">
        <f>J33</f>
        <v/>
      </c>
    </row>
    <row r="35" ht="14.25" customFormat="1" customHeight="1" s="12">
      <c r="A35" s="268" t="n"/>
      <c r="B35" s="256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9" t="n"/>
      <c r="B36" s="272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38.25" customFormat="1" customHeight="1" s="12">
      <c r="A37" s="268" t="n">
        <v>9</v>
      </c>
      <c r="B37" s="187" t="inlineStr">
        <is>
          <t>21.1.01.01-0001</t>
        </is>
      </c>
      <c r="C37" s="186" t="inlineStr">
        <is>
          <t>Кабель волоконно-оптический самонесущий биэлектрический ДСт-49-6z-6/32</t>
        </is>
      </c>
      <c r="D37" s="187" t="inlineStr">
        <is>
          <t>1000 м</t>
        </is>
      </c>
      <c r="E37" s="346" t="n">
        <v>0.1</v>
      </c>
      <c r="F37" s="188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8" t="n">
        <v>10</v>
      </c>
      <c r="B38" s="181" t="inlineStr">
        <is>
          <t>21.1.08.03-0574</t>
        </is>
      </c>
      <c r="C38" s="189" t="inlineStr">
        <is>
          <t>Кабель контрольный КВВГЭнг(А)-LS 4x2,5</t>
        </is>
      </c>
      <c r="D38" s="181" t="inlineStr">
        <is>
          <t>1000 м</t>
        </is>
      </c>
      <c r="E38" s="181" t="n">
        <v>0.102</v>
      </c>
      <c r="F38" s="189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8" t="n"/>
      <c r="B39" s="137" t="n"/>
      <c r="C39" s="138" t="inlineStr">
        <is>
          <t>Итого основные материалы</t>
        </is>
      </c>
      <c r="D39" s="270" t="n"/>
      <c r="E39" s="349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outlineLevel="1" ht="38.25" customFormat="1" customHeight="1" s="12">
      <c r="A40" s="268" t="n">
        <v>11</v>
      </c>
      <c r="B40" s="181" t="inlineStr">
        <is>
          <t>24.3.01.02-0002</t>
        </is>
      </c>
      <c r="C40" s="189" t="inlineStr">
        <is>
          <t>Трубы гибкие гофрированные из самозатухающего ПВХ легкие с протяжкой, диаметр 25 мм</t>
        </is>
      </c>
      <c r="D40" s="181" t="inlineStr">
        <is>
          <t>м</t>
        </is>
      </c>
      <c r="E40" s="350" t="n">
        <v>102</v>
      </c>
      <c r="F40" s="189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outlineLevel="1" ht="25.5" customFormat="1" customHeight="1" s="12">
      <c r="A41" s="268" t="n">
        <v>12</v>
      </c>
      <c r="B41" s="181" t="inlineStr">
        <is>
          <t>07.2.07.04-0007</t>
        </is>
      </c>
      <c r="C41" s="189" t="inlineStr">
        <is>
          <t>Конструкции стальные индивидуальные решетчатые сварные, масса до 0,1 т</t>
        </is>
      </c>
      <c r="D41" s="181" t="inlineStr">
        <is>
          <t>т</t>
        </is>
      </c>
      <c r="E41" s="350" t="n">
        <v>0.03</v>
      </c>
      <c r="F41" s="189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68" t="n">
        <v>13</v>
      </c>
      <c r="B42" s="181" t="inlineStr">
        <is>
          <t>10.3.02.03-0011</t>
        </is>
      </c>
      <c r="C42" s="189" t="inlineStr">
        <is>
          <t>Припои оловянно-свинцовые бессурьмянистые, марка ПОС30</t>
        </is>
      </c>
      <c r="D42" s="181" t="inlineStr">
        <is>
          <t>т</t>
        </is>
      </c>
      <c r="E42" s="350" t="n">
        <v>0.00046</v>
      </c>
      <c r="F42" s="189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68" t="n">
        <v>14</v>
      </c>
      <c r="B43" s="181" t="inlineStr">
        <is>
          <t>01.7.15.07-0152</t>
        </is>
      </c>
      <c r="C43" s="189" t="inlineStr">
        <is>
          <t>Дюбели с шурупом, размер 6x35 мм</t>
        </is>
      </c>
      <c r="D43" s="181" t="inlineStr">
        <is>
          <t>100 шт</t>
        </is>
      </c>
      <c r="E43" s="350" t="n">
        <v>1.75</v>
      </c>
      <c r="F43" s="189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68" t="n">
        <v>15</v>
      </c>
      <c r="B44" s="181" t="inlineStr">
        <is>
          <t>01.7.06.05-0041</t>
        </is>
      </c>
      <c r="C44" s="189" t="inlineStr">
        <is>
          <t>Лента изоляционная прорезиненная односторонняя, ширина 20 мм, толщина 0,25-0,35 мм</t>
        </is>
      </c>
      <c r="D44" s="181" t="inlineStr">
        <is>
          <t>кг</t>
        </is>
      </c>
      <c r="E44" s="350" t="n">
        <v>0.36</v>
      </c>
      <c r="F44" s="189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68" t="n">
        <v>16</v>
      </c>
      <c r="B45" s="181" t="inlineStr">
        <is>
          <t>20.1.02.06-0001</t>
        </is>
      </c>
      <c r="C45" s="189" t="inlineStr">
        <is>
          <t>Жир паяльный</t>
        </is>
      </c>
      <c r="D45" s="181" t="inlineStr">
        <is>
          <t>кг</t>
        </is>
      </c>
      <c r="E45" s="350" t="n">
        <v>0.08</v>
      </c>
      <c r="F45" s="189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68" t="n">
        <v>17</v>
      </c>
      <c r="B46" s="181" t="inlineStr">
        <is>
          <t>20.2.01.05-0005</t>
        </is>
      </c>
      <c r="C46" s="189" t="inlineStr">
        <is>
          <t>Гильзы кабельные медные ГМ 16</t>
        </is>
      </c>
      <c r="D46" s="181" t="inlineStr">
        <is>
          <t>100 шт</t>
        </is>
      </c>
      <c r="E46" s="350" t="n">
        <v>0.05</v>
      </c>
      <c r="F46" s="189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68" t="n">
        <v>18</v>
      </c>
      <c r="B47" s="181" t="inlineStr">
        <is>
          <t>999-9950</t>
        </is>
      </c>
      <c r="C47" s="189" t="inlineStr">
        <is>
          <t>Вспомогательные ненормируемые материальные ресурсы</t>
        </is>
      </c>
      <c r="D47" s="181" t="inlineStr">
        <is>
          <t>руб</t>
        </is>
      </c>
      <c r="E47" s="350" t="n">
        <v>6.837768</v>
      </c>
      <c r="F47" s="189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68" t="n">
        <v>19</v>
      </c>
      <c r="B48" s="181" t="inlineStr">
        <is>
          <t>14.4.03.03-0002</t>
        </is>
      </c>
      <c r="C48" s="189" t="inlineStr">
        <is>
          <t>Лак битумный БТ-123</t>
        </is>
      </c>
      <c r="D48" s="181" t="inlineStr">
        <is>
          <t>т</t>
        </is>
      </c>
      <c r="E48" s="350" t="n">
        <v>0.00072</v>
      </c>
      <c r="F48" s="189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68" t="n">
        <v>20</v>
      </c>
      <c r="B49" s="181" t="inlineStr">
        <is>
          <t>01.7.11.07-0034</t>
        </is>
      </c>
      <c r="C49" s="189" t="inlineStr">
        <is>
          <t>Электроды сварочные Э42А, диаметр 4 мм</t>
        </is>
      </c>
      <c r="D49" s="181" t="inlineStr">
        <is>
          <t>кг</t>
        </is>
      </c>
      <c r="E49" s="350" t="n">
        <v>0.3</v>
      </c>
      <c r="F49" s="189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68" t="n">
        <v>21</v>
      </c>
      <c r="B50" s="181" t="inlineStr">
        <is>
          <t>25.2.01.01-0017</t>
        </is>
      </c>
      <c r="C50" s="189" t="inlineStr">
        <is>
          <t>Бирки маркировочные пластмассовые</t>
        </is>
      </c>
      <c r="D50" s="181" t="inlineStr">
        <is>
          <t>100 шт</t>
        </is>
      </c>
      <c r="E50" s="350" t="n">
        <v>0.08</v>
      </c>
      <c r="F50" s="189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68" t="n">
        <v>22</v>
      </c>
      <c r="B51" s="181" t="inlineStr">
        <is>
          <t>20.2.02.01-0013</t>
        </is>
      </c>
      <c r="C51" s="189" t="inlineStr">
        <is>
          <t>Втулки, диаметр 28 мм</t>
        </is>
      </c>
      <c r="D51" s="181" t="inlineStr">
        <is>
          <t>1000 шт</t>
        </is>
      </c>
      <c r="E51" s="350" t="n">
        <v>0.0122</v>
      </c>
      <c r="F51" s="189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68" t="n">
        <v>23</v>
      </c>
      <c r="B52" s="181" t="inlineStr">
        <is>
          <t>14.4.02.09-0001</t>
        </is>
      </c>
      <c r="C52" s="189" t="inlineStr">
        <is>
          <t>Краска</t>
        </is>
      </c>
      <c r="D52" s="181" t="inlineStr">
        <is>
          <t>кг</t>
        </is>
      </c>
      <c r="E52" s="350" t="n">
        <v>0.07000000000000001</v>
      </c>
      <c r="F52" s="189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68" t="n">
        <v>24</v>
      </c>
      <c r="B53" s="181" t="inlineStr">
        <is>
          <t>01.7.07.20-0002</t>
        </is>
      </c>
      <c r="C53" s="189" t="inlineStr">
        <is>
          <t>Тальк молотый, сорт I</t>
        </is>
      </c>
      <c r="D53" s="181" t="inlineStr">
        <is>
          <t>т</t>
        </is>
      </c>
      <c r="E53" s="350" t="n">
        <v>0.00105</v>
      </c>
      <c r="F53" s="189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68" t="n">
        <v>25</v>
      </c>
      <c r="B54" s="181" t="inlineStr">
        <is>
          <t>01.7.06.07-0002</t>
        </is>
      </c>
      <c r="C54" s="189" t="inlineStr">
        <is>
          <t>Лента монтажная, тип ЛМ-5</t>
        </is>
      </c>
      <c r="D54" s="181" t="inlineStr">
        <is>
          <t>10 м</t>
        </is>
      </c>
      <c r="E54" s="350" t="n">
        <v>0.245</v>
      </c>
      <c r="F54" s="189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68" t="n">
        <v>26</v>
      </c>
      <c r="B55" s="181" t="inlineStr">
        <is>
          <t>01.7.15.14-0165</t>
        </is>
      </c>
      <c r="C55" s="189" t="inlineStr">
        <is>
          <t>Шурупы с полукруглой головкой 4x40 мм</t>
        </is>
      </c>
      <c r="D55" s="181" t="inlineStr">
        <is>
          <t>т</t>
        </is>
      </c>
      <c r="E55" s="350" t="n">
        <v>0.00011</v>
      </c>
      <c r="F55" s="189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68" t="n">
        <v>27</v>
      </c>
      <c r="B56" s="181" t="inlineStr">
        <is>
          <t>10.3.02.03-0013</t>
        </is>
      </c>
      <c r="C56" s="189" t="inlineStr">
        <is>
          <t>Припои оловянно-свинцовые бессурьмянистые, марка ПОС61</t>
        </is>
      </c>
      <c r="D56" s="181" t="inlineStr">
        <is>
          <t>т</t>
        </is>
      </c>
      <c r="E56" s="350" t="n">
        <v>6.4e-06</v>
      </c>
      <c r="F56" s="189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68" t="n">
        <v>28</v>
      </c>
      <c r="B57" s="181" t="inlineStr">
        <is>
          <t>01.7.15.03-0042</t>
        </is>
      </c>
      <c r="C57" s="189" t="inlineStr">
        <is>
          <t>Болты с гайками и шайбами строительные</t>
        </is>
      </c>
      <c r="D57" s="181" t="inlineStr">
        <is>
          <t>кг</t>
        </is>
      </c>
      <c r="E57" s="350" t="n">
        <v>0.06</v>
      </c>
      <c r="F57" s="189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68" t="n">
        <v>29</v>
      </c>
      <c r="B58" s="181" t="inlineStr">
        <is>
          <t>01.3.01.05-0009</t>
        </is>
      </c>
      <c r="C58" s="189" t="inlineStr">
        <is>
          <t>Парафин нефтяной твердый Т-1</t>
        </is>
      </c>
      <c r="D58" s="181" t="inlineStr">
        <is>
          <t>т</t>
        </is>
      </c>
      <c r="E58" s="350" t="n">
        <v>4e-05</v>
      </c>
      <c r="F58" s="189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68" t="n">
        <v>30</v>
      </c>
      <c r="B59" s="181" t="inlineStr">
        <is>
          <t>24.3.01.01-0002</t>
        </is>
      </c>
      <c r="C59" s="189" t="inlineStr">
        <is>
          <t>Трубка полихлорвиниловая</t>
        </is>
      </c>
      <c r="D59" s="181" t="inlineStr">
        <is>
          <t>кг</t>
        </is>
      </c>
      <c r="E59" s="350" t="n">
        <v>0.0032</v>
      </c>
      <c r="F59" s="189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68" t="n">
        <v>31</v>
      </c>
      <c r="B60" s="181" t="inlineStr">
        <is>
          <t>01.3.01.07-0009</t>
        </is>
      </c>
      <c r="C60" s="189" t="inlineStr">
        <is>
          <t>Спирт этиловый ректификованный технический, сорт I</t>
        </is>
      </c>
      <c r="D60" s="181" t="inlineStr">
        <is>
          <t>кг</t>
        </is>
      </c>
      <c r="E60" s="350" t="n">
        <v>0.00232</v>
      </c>
      <c r="F60" s="189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68" t="n">
        <v>32</v>
      </c>
      <c r="B61" s="181" t="inlineStr">
        <is>
          <t>01.3.05.17-0002</t>
        </is>
      </c>
      <c r="C61" s="189" t="inlineStr">
        <is>
          <t>Канифоль сосновая</t>
        </is>
      </c>
      <c r="D61" s="181" t="inlineStr">
        <is>
          <t>кг</t>
        </is>
      </c>
      <c r="E61" s="350" t="n">
        <v>0.00152</v>
      </c>
      <c r="F61" s="189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68" t="n">
        <v>33</v>
      </c>
      <c r="B62" s="181" t="inlineStr">
        <is>
          <t>01.3.05.11-0001</t>
        </is>
      </c>
      <c r="C62" s="189" t="inlineStr">
        <is>
          <t>Дихлорэтан технический, сорт I</t>
        </is>
      </c>
      <c r="D62" s="181" t="inlineStr">
        <is>
          <t>т</t>
        </is>
      </c>
      <c r="E62" s="351" t="n">
        <v>1.6e-06</v>
      </c>
      <c r="F62" s="189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68" t="n"/>
      <c r="B63" s="268" t="n"/>
      <c r="C63" s="276" t="inlineStr">
        <is>
          <t>Итого прочие материалы</t>
        </is>
      </c>
      <c r="D63" s="268" t="n"/>
      <c r="E63" s="345" t="n"/>
      <c r="F63" s="278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8" t="n"/>
      <c r="B64" s="268" t="n"/>
      <c r="C64" s="256" t="inlineStr">
        <is>
          <t>Итого по разделу «Материалы»</t>
        </is>
      </c>
      <c r="D64" s="268" t="n"/>
      <c r="E64" s="277" t="n"/>
      <c r="F64" s="278" t="n"/>
      <c r="G64" s="32">
        <f>G39+G63</f>
        <v/>
      </c>
      <c r="H64" s="279">
        <f>G64/$G$64</f>
        <v/>
      </c>
      <c r="I64" s="32" t="n"/>
      <c r="J64" s="32">
        <f>J39+J63</f>
        <v/>
      </c>
    </row>
    <row r="65" ht="14.25" customFormat="1" customHeight="1" s="12">
      <c r="A65" s="268" t="n"/>
      <c r="B65" s="268" t="n"/>
      <c r="C65" s="276" t="inlineStr">
        <is>
          <t>ИТОГО ПО РМ</t>
        </is>
      </c>
      <c r="D65" s="268" t="n"/>
      <c r="E65" s="277" t="n"/>
      <c r="F65" s="278" t="n"/>
      <c r="G65" s="32">
        <f>G15+G27+G64</f>
        <v/>
      </c>
      <c r="H65" s="279" t="n"/>
      <c r="I65" s="32" t="n"/>
      <c r="J65" s="32">
        <f>J15+J27+J64</f>
        <v/>
      </c>
    </row>
    <row r="66" ht="14.25" customFormat="1" customHeight="1" s="12">
      <c r="A66" s="268" t="n"/>
      <c r="B66" s="268" t="n"/>
      <c r="C66" s="276" t="inlineStr">
        <is>
          <t>Накладные расходы</t>
        </is>
      </c>
      <c r="D66" s="209">
        <f>ROUND(G66/(G$17+$G$15),2)</f>
        <v/>
      </c>
      <c r="E66" s="277" t="n"/>
      <c r="F66" s="278" t="n"/>
      <c r="G66" s="32" t="n">
        <v>345.74</v>
      </c>
      <c r="H66" s="279" t="n"/>
      <c r="I66" s="32" t="n"/>
      <c r="J66" s="32">
        <f>ROUND(D66*(J15+J17),2)</f>
        <v/>
      </c>
    </row>
    <row r="67" ht="14.25" customFormat="1" customHeight="1" s="12">
      <c r="A67" s="268" t="n"/>
      <c r="B67" s="268" t="n"/>
      <c r="C67" s="276" t="inlineStr">
        <is>
          <t>Сметная прибыль</t>
        </is>
      </c>
      <c r="D67" s="209">
        <f>ROUND(G67/(G$15+G$17),2)</f>
        <v/>
      </c>
      <c r="E67" s="277" t="n"/>
      <c r="F67" s="278" t="n"/>
      <c r="G67" s="32" t="n">
        <v>181.69</v>
      </c>
      <c r="H67" s="279" t="n"/>
      <c r="I67" s="32" t="n"/>
      <c r="J67" s="32">
        <f>ROUND(D67*(J15+J17),2)</f>
        <v/>
      </c>
    </row>
    <row r="68" ht="14.25" customFormat="1" customHeight="1" s="12">
      <c r="A68" s="268" t="n"/>
      <c r="B68" s="268" t="n"/>
      <c r="C68" s="276" t="inlineStr">
        <is>
          <t>Итого СМР (с НР и СП)</t>
        </is>
      </c>
      <c r="D68" s="268" t="n"/>
      <c r="E68" s="277" t="n"/>
      <c r="F68" s="278" t="n"/>
      <c r="G68" s="32">
        <f>G15+G27+G64+G66+G67</f>
        <v/>
      </c>
      <c r="H68" s="279" t="n"/>
      <c r="I68" s="32" t="n"/>
      <c r="J68" s="32">
        <f>J15+J27+J64+J66+J67</f>
        <v/>
      </c>
    </row>
    <row r="69" ht="14.25" customFormat="1" customHeight="1" s="12">
      <c r="A69" s="268" t="n"/>
      <c r="B69" s="268" t="n"/>
      <c r="C69" s="276" t="inlineStr">
        <is>
          <t>ВСЕГО СМР + ОБОРУДОВАНИЕ</t>
        </is>
      </c>
      <c r="D69" s="268" t="n"/>
      <c r="E69" s="277" t="n"/>
      <c r="F69" s="278" t="n"/>
      <c r="G69" s="32">
        <f>G68+G33</f>
        <v/>
      </c>
      <c r="H69" s="279" t="n"/>
      <c r="I69" s="32" t="n"/>
      <c r="J69" s="32">
        <f>J68+J33</f>
        <v/>
      </c>
    </row>
    <row r="70" ht="34.5" customFormat="1" customHeight="1" s="12">
      <c r="A70" s="268" t="n"/>
      <c r="B70" s="268" t="n"/>
      <c r="C70" s="276" t="inlineStr">
        <is>
          <t>ИТОГО ПОКАЗАТЕЛЬ НА ЕД. ИЗМ.</t>
        </is>
      </c>
      <c r="D70" s="268" t="inlineStr">
        <is>
          <t>1 ед.</t>
        </is>
      </c>
      <c r="E70" s="352" t="n">
        <v>1</v>
      </c>
      <c r="F70" s="278" t="n"/>
      <c r="G70" s="32">
        <f>G69/E70</f>
        <v/>
      </c>
      <c r="H70" s="279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7" t="n"/>
      <c r="D72" s="208" t="n"/>
      <c r="E72" s="208" t="n"/>
      <c r="F72" s="208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7" t="n"/>
      <c r="D73" s="208" t="n"/>
      <c r="E73" s="208" t="n"/>
      <c r="F73" s="208" t="n"/>
    </row>
    <row r="74" ht="14.25" customFormat="1" customHeight="1" s="12">
      <c r="A74" s="4" t="n"/>
      <c r="B74" s="207" t="n"/>
      <c r="D74" s="208" t="n"/>
      <c r="E74" s="208" t="n"/>
      <c r="F74" s="208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7" t="n"/>
      <c r="D75" s="208" t="n"/>
      <c r="E75" s="208" t="n"/>
      <c r="F75" s="208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7" t="n"/>
      <c r="D76" s="208" t="n"/>
      <c r="E76" s="208" t="n"/>
      <c r="F76" s="20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Приемопередатчик по ОВ на 32 передаваемые и 32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8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68" t="n"/>
      <c r="B10" s="256" t="n"/>
      <c r="C10" s="276" t="inlineStr">
        <is>
          <t>ИТОГО ИНЖЕНЕРНОЕ ОБОРУДОВАНИЕ</t>
        </is>
      </c>
      <c r="D10" s="256" t="n"/>
      <c r="E10" s="105" t="n"/>
      <c r="F10" s="278" t="n"/>
      <c r="G10" s="278" t="n">
        <v>0</v>
      </c>
    </row>
    <row r="11">
      <c r="A11" s="268" t="n"/>
      <c r="B11" s="276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61.15" customHeight="1">
      <c r="A12" s="268" t="n">
        <v>1</v>
      </c>
      <c r="B12" s="182">
        <f>'Прил.5 Расчет СМР и ОБ'!B30</f>
        <v/>
      </c>
      <c r="C12" s="276">
        <f>'Прил.5 Расчет СМР и ОБ'!C30</f>
        <v/>
      </c>
      <c r="D12" s="268">
        <f>'Прил.5 Расчет СМР и ОБ'!D30</f>
        <v/>
      </c>
      <c r="E12" s="345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68" t="n"/>
      <c r="B13" s="276" t="n"/>
      <c r="C13" s="276" t="inlineStr">
        <is>
          <t>ИТОГО ТЕХНОЛОГИЧЕСКОЕ ОБОРУДОВАНИЕ</t>
        </is>
      </c>
      <c r="D13" s="276" t="n"/>
      <c r="E13" s="288" t="n"/>
      <c r="F13" s="278" t="n"/>
      <c r="G13" s="32">
        <f>SUM(G12:G12)</f>
        <v/>
      </c>
    </row>
    <row r="14" ht="19.5" customHeight="1">
      <c r="A14" s="268" t="n"/>
      <c r="B14" s="276" t="n"/>
      <c r="C14" s="276" t="inlineStr">
        <is>
          <t>Всего по разделу «Оборудование»</t>
        </is>
      </c>
      <c r="D14" s="276" t="n"/>
      <c r="E14" s="288" t="n"/>
      <c r="F14" s="278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А8-60</t>
        </is>
      </c>
      <c r="B11" s="268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tabSelected="1"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47.2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47.2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47.2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94.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31.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4" t="n"/>
      <c r="D10" s="254" t="n"/>
      <c r="E10" s="353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4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5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2025-01-24T11:53:16Z</dcterms:modified>
  <cp:lastModifiedBy>112</cp:lastModifiedBy>
</cp:coreProperties>
</file>