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ОБ'!$A$1:$J$464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11"/>
    </font>
    <font>
      <name val="Arial"/>
      <color rgb="FF000000"/>
      <sz val="9"/>
    </font>
    <font>
      <name val="Arial"/>
      <color rgb="FF000000"/>
      <sz val="8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  <font>
      <name val="Arial"/>
      <charset val="204"/>
      <family val="2"/>
      <color theme="1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1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5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4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4" fontId="7" fillId="0" borderId="0" applyAlignment="1" pivotButton="0" quotePrefix="0" xfId="0">
      <alignment vertical="center"/>
    </xf>
    <xf numFmtId="0" fontId="8" fillId="0" borderId="1" applyAlignment="1" pivotButton="0" quotePrefix="0" xfId="0">
      <alignment horizontal="right" vertical="center" wrapText="1"/>
    </xf>
    <xf numFmtId="0" fontId="9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2" fillId="3" borderId="1" applyAlignment="1" pivotButton="0" quotePrefix="0" xfId="0">
      <alignment horizontal="center" vertical="center" wrapText="1"/>
    </xf>
    <xf numFmtId="0" fontId="12" fillId="3" borderId="1" applyAlignment="1" pivotButton="0" quotePrefix="0" xfId="0">
      <alignment horizontal="center" vertical="center"/>
    </xf>
    <xf numFmtId="0" fontId="12" fillId="3" borderId="1" applyAlignment="1" applyProtection="1" pivotButton="0" quotePrefix="0" xfId="0">
      <alignment horizontal="center" vertical="center"/>
      <protection locked="0" hidden="0"/>
    </xf>
    <xf numFmtId="0" fontId="12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1" fillId="2" borderId="1" applyAlignment="1" pivotButton="0" quotePrefix="0" xfId="0">
      <alignment vertical="center" wrapText="1"/>
    </xf>
    <xf numFmtId="4" fontId="11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right"/>
    </xf>
    <xf numFmtId="0" fontId="11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3" fillId="0" borderId="1" applyAlignment="1" pivotButton="0" quotePrefix="0" xfId="0">
      <alignment horizontal="justify" vertical="center" wrapText="1"/>
    </xf>
    <xf numFmtId="0" fontId="14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justify" vertical="center"/>
    </xf>
    <xf numFmtId="0" fontId="13" fillId="0" borderId="1" applyAlignment="1" pivotButton="0" quotePrefix="0" xfId="0">
      <alignment horizontal="center" vertical="center" wrapText="1"/>
    </xf>
    <xf numFmtId="10" fontId="13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3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5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3" fillId="0" borderId="0" applyAlignment="1" pivotButton="0" quotePrefix="0" xfId="0">
      <alignment horizontal="justify" vertical="center"/>
    </xf>
    <xf numFmtId="0" fontId="13" fillId="0" borderId="0" pivotButton="0" quotePrefix="0" xfId="0"/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wrapText="1"/>
    </xf>
    <xf numFmtId="0" fontId="13" fillId="0" borderId="2" applyAlignment="1" pivotButton="0" quotePrefix="0" xfId="0">
      <alignment horizontal="justify" vertical="center" wrapText="1"/>
    </xf>
    <xf numFmtId="0" fontId="13" fillId="0" borderId="2" applyAlignment="1" pivotButton="0" quotePrefix="0" xfId="0">
      <alignment vertical="center" wrapText="1"/>
    </xf>
    <xf numFmtId="49" fontId="13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left" vertical="center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3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6" fillId="0" borderId="0" applyAlignment="1" pivotButton="0" quotePrefix="0" xfId="0">
      <alignment wrapText="1"/>
    </xf>
    <xf numFmtId="0" fontId="14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center" vertical="center"/>
    </xf>
    <xf numFmtId="10" fontId="13" fillId="0" borderId="0" pivotButton="0" quotePrefix="0" xfId="0"/>
    <xf numFmtId="10" fontId="0" fillId="0" borderId="0" pivotButton="0" quotePrefix="0" xfId="0"/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3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49" fontId="17" fillId="0" borderId="0" pivotButton="0" quotePrefix="0" xfId="0"/>
    <xf numFmtId="0" fontId="3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/>
    </xf>
    <xf numFmtId="0" fontId="15" fillId="0" borderId="1" applyAlignment="1" pivotButton="0" quotePrefix="0" xfId="0">
      <alignment horizontal="center" vertical="center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wrapText="1"/>
    </xf>
    <xf numFmtId="0" fontId="13" fillId="0" borderId="1" applyAlignment="1" pivotButton="0" quotePrefix="0" xfId="0">
      <alignment horizontal="center" vertical="center"/>
    </xf>
    <xf numFmtId="0" fontId="19" fillId="0" borderId="1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/>
    </xf>
    <xf numFmtId="0" fontId="1" fillId="0" borderId="5" applyAlignment="1" pivotButton="0" quotePrefix="0" xfId="0">
      <alignment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7" fillId="0" borderId="0" pivotButton="0" quotePrefix="0" xfId="0"/>
    <xf numFmtId="49" fontId="13" fillId="0" borderId="0" applyAlignment="1" pivotButton="0" quotePrefix="0" xfId="0">
      <alignment horizontal="left" vertical="center"/>
    </xf>
    <xf numFmtId="9" fontId="0" fillId="0" borderId="0" pivotButton="0" quotePrefix="0" xfId="0"/>
    <xf numFmtId="0" fontId="13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3" fillId="0" borderId="0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center" wrapText="1"/>
    </xf>
    <xf numFmtId="4" fontId="13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49" fontId="13" fillId="0" borderId="0" applyAlignment="1" pivotButton="0" quotePrefix="0" xfId="0">
      <alignment horizontal="left" vertical="center"/>
    </xf>
    <xf numFmtId="0" fontId="13" fillId="0" borderId="0" pivotButton="0" quotePrefix="0" xfId="0"/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14" fontId="13" fillId="0" borderId="0" applyAlignment="1" pivotButton="0" quotePrefix="0" xfId="0">
      <alignment vertical="center"/>
    </xf>
    <xf numFmtId="0" fontId="13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3" fillId="0" borderId="1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16" fontId="13" fillId="0" borderId="1" applyAlignment="1" pivotButton="0" quotePrefix="1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4" fontId="13" fillId="0" borderId="1" applyAlignment="1" pivotButton="0" quotePrefix="0" xfId="0">
      <alignment horizontal="right" vertical="center"/>
    </xf>
    <xf numFmtId="4" fontId="13" fillId="0" borderId="1" applyAlignment="1" pivotButton="0" quotePrefix="0" xfId="0">
      <alignment horizontal="right"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4" fontId="13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14" fontId="13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1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justify" vertical="center"/>
    </xf>
    <xf numFmtId="0" fontId="14" fillId="0" borderId="0" applyAlignment="1" pivotButton="0" quotePrefix="0" xfId="0">
      <alignment horizontal="center" vertical="center" wrapText="1"/>
    </xf>
    <xf numFmtId="4" fontId="17" fillId="0" borderId="2" applyAlignment="1" pivotButton="0" quotePrefix="0" xfId="0">
      <alignment horizontal="right" vertical="center" wrapText="1"/>
    </xf>
    <xf numFmtId="4" fontId="17" fillId="0" borderId="8" applyAlignment="1" pivotButton="0" quotePrefix="0" xfId="0">
      <alignment horizontal="right" vertical="center" wrapText="1"/>
    </xf>
    <xf numFmtId="0" fontId="13" fillId="0" borderId="1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left" vertical="center" wrapText="1"/>
    </xf>
    <xf numFmtId="4" fontId="13" fillId="0" borderId="2" applyAlignment="1" pivotButton="0" quotePrefix="0" xfId="0">
      <alignment horizontal="right" vertical="center"/>
    </xf>
    <xf numFmtId="4" fontId="13" fillId="0" borderId="8" applyAlignment="1" pivotButton="0" quotePrefix="0" xfId="0">
      <alignment horizontal="right" vertical="center"/>
    </xf>
    <xf numFmtId="0" fontId="17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 wrapText="1"/>
    </xf>
    <xf numFmtId="0" fontId="17" fillId="0" borderId="2" applyAlignment="1" pivotButton="0" quotePrefix="0" xfId="0">
      <alignment vertical="top"/>
    </xf>
    <xf numFmtId="0" fontId="17" fillId="0" borderId="7" applyAlignment="1" pivotButton="0" quotePrefix="0" xfId="0">
      <alignment vertical="top"/>
    </xf>
    <xf numFmtId="0" fontId="17" fillId="0" borderId="8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3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3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2" fillId="3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2" fillId="3" borderId="1" applyAlignment="1" applyProtection="1" pivotButton="0" quotePrefix="0" xfId="0">
      <alignment horizontal="center" vertical="center"/>
      <protection locked="0" hidden="0"/>
    </xf>
    <xf numFmtId="0" fontId="12" fillId="3" borderId="1" applyAlignment="1" pivotButton="0" quotePrefix="0" xfId="0">
      <alignment horizontal="left" vertical="center" wrapText="1"/>
    </xf>
    <xf numFmtId="0" fontId="12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27" fillId="0" borderId="1" applyAlignment="1" pivotButton="0" quotePrefix="0" xfId="0">
      <alignment horizontal="center" vertical="center" wrapText="1"/>
    </xf>
    <xf numFmtId="0" fontId="13" fillId="0" borderId="12" applyAlignment="1" pivotButton="0" quotePrefix="0" xfId="0">
      <alignment horizontal="center" vertical="center"/>
    </xf>
    <xf numFmtId="49" fontId="13" fillId="0" borderId="12" applyAlignment="1" pivotButton="0" quotePrefix="0" xfId="0">
      <alignment horizontal="center" vertical="center"/>
    </xf>
    <xf numFmtId="0" fontId="13" fillId="0" borderId="12" applyAlignment="1" pivotButton="0" quotePrefix="0" xfId="0">
      <alignment horizontal="left" vertical="center" wrapText="1"/>
    </xf>
    <xf numFmtId="0" fontId="13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3" fillId="0" borderId="12" applyAlignment="1" pivotButton="0" quotePrefix="0" xfId="0">
      <alignment horizontal="center" vertical="center"/>
    </xf>
    <xf numFmtId="167" fontId="13" fillId="0" borderId="12" applyAlignment="1" pivotButton="0" quotePrefix="0" xfId="0">
      <alignment horizontal="center" vertical="center"/>
    </xf>
    <xf numFmtId="168" fontId="13" fillId="0" borderId="12" applyAlignment="1" pivotButton="0" quotePrefix="0" xfId="0">
      <alignment horizontal="center" vertical="center"/>
    </xf>
    <xf numFmtId="0" fontId="13" fillId="0" borderId="12" applyAlignment="1" pivotButton="0" quotePrefix="0" xfId="0">
      <alignment vertical="center" wrapText="1"/>
    </xf>
    <xf numFmtId="166" fontId="13" fillId="0" borderId="12" applyAlignment="1" pivotButton="0" quotePrefix="0" xfId="0">
      <alignment horizontal="center" vertical="center"/>
    </xf>
    <xf numFmtId="0" fontId="13" fillId="0" borderId="12" applyAlignment="1" pivotButton="0" quotePrefix="0" xfId="0">
      <alignment wrapText="1"/>
    </xf>
    <xf numFmtId="0" fontId="17" fillId="0" borderId="12" applyAlignment="1" pivotButton="0" quotePrefix="0" xfId="0">
      <alignment vertical="center" wrapText="1"/>
    </xf>
    <xf numFmtId="4" fontId="17" fillId="0" borderId="12" applyAlignment="1" pivotButton="0" quotePrefix="0" xfId="0">
      <alignment horizontal="center" vertical="center"/>
    </xf>
    <xf numFmtId="0" fontId="27" fillId="0" borderId="0" pivotButton="0" quotePrefix="0" xfId="0"/>
    <xf numFmtId="0" fontId="29" fillId="0" borderId="1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4" pivotButton="0" quotePrefix="0" xfId="0"/>
    <xf numFmtId="4" fontId="17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0" fillId="0" borderId="9" pivotButton="0" quotePrefix="0" xfId="0"/>
    <xf numFmtId="0" fontId="0" fillId="0" borderId="10" pivotButton="0" quotePrefix="0" xfId="0"/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67" fontId="13" fillId="0" borderId="12" applyAlignment="1" pivotButton="0" quotePrefix="0" xfId="0">
      <alignment horizontal="center" vertical="center"/>
    </xf>
    <xf numFmtId="168" fontId="13" fillId="0" borderId="12" applyAlignment="1" pivotButton="0" quotePrefix="0" xfId="0">
      <alignment horizontal="center" vertical="center"/>
    </xf>
    <xf numFmtId="166" fontId="13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64" zoomScale="60" zoomScaleNormal="55" workbookViewId="0">
      <selection activeCell="D123" sqref="D123"/>
    </sheetView>
  </sheetViews>
  <sheetFormatPr baseColWidth="8" defaultColWidth="9.140625" defaultRowHeight="15.75"/>
  <cols>
    <col width="9.140625" customWidth="1" style="203" min="1" max="2"/>
    <col width="51.7109375" customWidth="1" style="203" min="3" max="3"/>
    <col width="47" customWidth="1" style="203" min="4" max="4"/>
    <col width="37.42578125" customWidth="1" style="203" min="5" max="5"/>
    <col width="9.140625" customWidth="1" style="203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.2" customHeight="1" s="205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5">
      <c r="B6" s="140" t="n"/>
      <c r="C6" s="140" t="n"/>
      <c r="D6" s="140" t="n"/>
    </row>
    <row r="7" ht="64.5" customHeight="1" s="205">
      <c r="B7" s="228" t="inlineStr">
        <is>
          <t>Наименование разрабатываемого показателя УНЦ - Подготовка и устройство территории ПС (ЗПС) Республика Дагестан, Карачаево-Черкесская Республика, Кабардино-Балкарская Республика, Чеченская Республика, Республика Северная Осетия-Алания</t>
        </is>
      </c>
    </row>
    <row r="8" ht="31.7" customHeight="1" s="205">
      <c r="B8" s="115" t="inlineStr">
        <is>
          <t xml:space="preserve">Сопоставимый уровень цен: </t>
        </is>
      </c>
      <c r="C8" s="115" t="n"/>
      <c r="D8" s="202">
        <f>D22</f>
        <v/>
      </c>
    </row>
    <row r="9" ht="15.75" customHeight="1" s="205">
      <c r="B9" s="228" t="inlineStr">
        <is>
          <t>Единица измерения  — 1 м2</t>
        </is>
      </c>
    </row>
    <row r="10">
      <c r="B10" s="228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23" t="n"/>
    </row>
    <row r="12" ht="31.5" customHeight="1" s="205">
      <c r="B12" s="232" t="n">
        <v>1</v>
      </c>
      <c r="C12" s="209" t="inlineStr">
        <is>
          <t>Наименование объекта-представителя</t>
        </is>
      </c>
      <c r="D12" s="232" t="inlineStr">
        <is>
          <t>ПС 330 кВ Кисловодск с заходами ВЛ 330 кВ</t>
        </is>
      </c>
    </row>
    <row r="13">
      <c r="B13" s="232" t="n">
        <v>2</v>
      </c>
      <c r="C13" s="209" t="inlineStr">
        <is>
          <t>Наименование субъекта Российской Федерации</t>
        </is>
      </c>
      <c r="D13" s="232" t="inlineStr">
        <is>
          <t>Ставропольский край</t>
        </is>
      </c>
    </row>
    <row r="14">
      <c r="B14" s="232" t="n">
        <v>3</v>
      </c>
      <c r="C14" s="209" t="inlineStr">
        <is>
          <t>Климатический район и подрайон</t>
        </is>
      </c>
      <c r="D14" s="232" t="inlineStr">
        <is>
          <t>IIIВ</t>
        </is>
      </c>
    </row>
    <row r="15">
      <c r="B15" s="232" t="n">
        <v>4</v>
      </c>
      <c r="C15" s="209" t="inlineStr">
        <is>
          <t>Мощность объекта</t>
        </is>
      </c>
      <c r="D15" s="232" t="n">
        <v>49424</v>
      </c>
    </row>
    <row r="16" ht="63" customHeight="1" s="205">
      <c r="B16" s="232" t="n">
        <v>5</v>
      </c>
      <c r="C16" s="9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2" t="inlineStr">
        <is>
          <t xml:space="preserve">Песок, земля растительная, щебень, ограждение </t>
        </is>
      </c>
    </row>
    <row r="17" ht="63" customHeight="1" s="205">
      <c r="B17" s="232" t="n">
        <v>6</v>
      </c>
      <c r="C17" s="9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D18+D19+D20+D21</f>
        <v/>
      </c>
      <c r="E17" s="139" t="n"/>
    </row>
    <row r="18">
      <c r="B18" s="122" t="inlineStr">
        <is>
          <t>6.1</t>
        </is>
      </c>
      <c r="C18" s="209" t="inlineStr">
        <is>
          <t>строительно-монтажные работы</t>
        </is>
      </c>
      <c r="D18" s="217">
        <f>'Прил.2 Расч стоим'!F14</f>
        <v/>
      </c>
    </row>
    <row r="19">
      <c r="B19" s="122" t="inlineStr">
        <is>
          <t>6.2</t>
        </is>
      </c>
      <c r="C19" s="209" t="inlineStr">
        <is>
          <t>оборудование и инвентарь</t>
        </is>
      </c>
      <c r="D19" s="217">
        <f>'Прил.2 Расч стоим'!H14</f>
        <v/>
      </c>
    </row>
    <row r="20">
      <c r="B20" s="122" t="inlineStr">
        <is>
          <t>6.3</t>
        </is>
      </c>
      <c r="C20" s="209" t="inlineStr">
        <is>
          <t>пусконаладочные работы</t>
        </is>
      </c>
      <c r="D20" s="232" t="n">
        <v>0</v>
      </c>
    </row>
    <row r="21">
      <c r="B21" s="122" t="inlineStr">
        <is>
          <t>6.4</t>
        </is>
      </c>
      <c r="C21" s="121" t="inlineStr">
        <is>
          <t>прочие и лимитированные затраты</t>
        </is>
      </c>
      <c r="D21" s="217">
        <f>D18*0.039+(D18*0.039+D18)*0.006</f>
        <v/>
      </c>
    </row>
    <row r="22">
      <c r="B22" s="232" t="n">
        <v>7</v>
      </c>
      <c r="C22" s="121" t="inlineStr">
        <is>
          <t>Сопоставимый уровень цен</t>
        </is>
      </c>
      <c r="D22" s="219" t="inlineStr">
        <is>
          <t>4 кв. 2012 г.</t>
        </is>
      </c>
      <c r="E22" s="119" t="n"/>
    </row>
    <row r="23" ht="78.75" customHeight="1" s="205">
      <c r="B23" s="232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  <c r="E23" s="139" t="n"/>
    </row>
    <row r="24" ht="31.5" customHeight="1" s="205">
      <c r="B24" s="232" t="n">
        <v>9</v>
      </c>
      <c r="C24" s="92" t="inlineStr">
        <is>
          <t>Приведенная сметная стоимость на единицу мощности, тыс. руб. (строка 8/строку 4)</t>
        </is>
      </c>
      <c r="D24" s="217">
        <f>D23/D15</f>
        <v/>
      </c>
      <c r="E24" s="119" t="n"/>
    </row>
    <row r="25">
      <c r="B25" s="232" t="n">
        <v>10</v>
      </c>
      <c r="C25" s="209" t="inlineStr">
        <is>
          <t>Примечание</t>
        </is>
      </c>
      <c r="D25" s="232" t="n"/>
    </row>
    <row r="26">
      <c r="B26" s="117" t="n"/>
      <c r="C26" s="116" t="n"/>
      <c r="D26" s="116" t="n"/>
    </row>
    <row r="27" ht="37.5" customHeight="1" s="205">
      <c r="B27" s="115" t="n"/>
    </row>
    <row r="28">
      <c r="B28" s="203" t="inlineStr">
        <is>
          <t>Составил ______________________    Д.А. Самуйленко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203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03" min="1" max="1"/>
    <col width="9.140625" customWidth="1" style="203" min="2" max="2"/>
    <col width="35.28515625" customWidth="1" style="203" min="3" max="3"/>
    <col width="13.85546875" customWidth="1" style="203" min="4" max="4"/>
    <col width="24.85546875" customWidth="1" style="203" min="5" max="5"/>
    <col width="15.5703125" customWidth="1" style="203" min="6" max="6"/>
    <col width="14.85546875" customWidth="1" style="203" min="7" max="7"/>
    <col width="16.7109375" customWidth="1" style="203" min="8" max="8"/>
    <col width="13" customWidth="1" style="203" min="9" max="10"/>
    <col width="18" customWidth="1" style="203" min="11" max="11"/>
    <col width="9.140625" customWidth="1" style="203" min="12" max="12"/>
  </cols>
  <sheetData>
    <row r="3">
      <c r="B3" s="226" t="inlineStr">
        <is>
          <t>Приложение № 2</t>
        </is>
      </c>
      <c r="K3" s="115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50.25" customHeight="1" s="205">
      <c r="B6" s="233">
        <f>'Прил.1 Сравнит табл'!B7:D7</f>
        <v/>
      </c>
      <c r="K6" s="115" t="n"/>
    </row>
    <row r="7">
      <c r="B7" s="228">
        <f>'Прил.1 Сравнит табл'!B9:D9</f>
        <v/>
      </c>
    </row>
    <row r="8" ht="18.75" customHeight="1" s="205">
      <c r="B8" s="94" t="n"/>
    </row>
    <row r="9" ht="15.75" customHeight="1" s="205">
      <c r="A9" s="203" t="n"/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38" t="n"/>
      <c r="F9" s="338" t="n"/>
      <c r="G9" s="338" t="n"/>
      <c r="H9" s="338" t="n"/>
      <c r="I9" s="338" t="n"/>
      <c r="J9" s="339" t="n"/>
      <c r="K9" s="203" t="n"/>
      <c r="L9" s="203" t="n"/>
    </row>
    <row r="10" ht="15.75" customHeight="1" s="205">
      <c r="A10" s="203" t="n"/>
      <c r="B10" s="340" t="n"/>
      <c r="C10" s="340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4 кв. 2012 г., тыс. руб.</t>
        </is>
      </c>
      <c r="G10" s="338" t="n"/>
      <c r="H10" s="338" t="n"/>
      <c r="I10" s="338" t="n"/>
      <c r="J10" s="339" t="n"/>
      <c r="K10" s="203" t="n"/>
      <c r="L10" s="203" t="n"/>
    </row>
    <row r="11" ht="31.5" customHeight="1" s="205">
      <c r="A11" s="203" t="n"/>
      <c r="B11" s="341" t="n"/>
      <c r="C11" s="341" t="n"/>
      <c r="D11" s="341" t="n"/>
      <c r="E11" s="341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  <c r="L11" s="203" t="n"/>
    </row>
    <row r="12" ht="31.5" customHeight="1" s="205">
      <c r="A12" s="203" t="n"/>
      <c r="B12" s="206" t="n">
        <v>1</v>
      </c>
      <c r="C12" s="207" t="inlineStr">
        <is>
          <t xml:space="preserve">Песок, земля растительная, щебень, ограждение </t>
        </is>
      </c>
      <c r="D12" s="208" t="n"/>
      <c r="E12" s="209" t="n"/>
      <c r="F12" s="210" t="n">
        <v>89998.8904812</v>
      </c>
      <c r="G12" s="339" t="n"/>
      <c r="H12" s="210" t="n">
        <v>32.4597624</v>
      </c>
      <c r="I12" s="210" t="n"/>
      <c r="J12" s="211">
        <f>SUM(F12:I12)</f>
        <v/>
      </c>
      <c r="L12" s="203" t="n"/>
    </row>
    <row r="13" ht="15" customHeight="1" s="205">
      <c r="A13" s="203" t="n"/>
      <c r="B13" s="236" t="inlineStr">
        <is>
          <t>Всего по объекту:</t>
        </is>
      </c>
      <c r="C13" s="338" t="n"/>
      <c r="D13" s="338" t="n"/>
      <c r="E13" s="339" t="n"/>
      <c r="F13" s="213" t="n"/>
      <c r="G13" s="213" t="n"/>
      <c r="H13" s="213" t="n"/>
      <c r="I13" s="213" t="n"/>
      <c r="J13" s="213" t="n"/>
      <c r="K13" s="214" t="n"/>
      <c r="L13" s="203" t="n"/>
    </row>
    <row r="14" ht="15.75" customHeight="1" s="205">
      <c r="A14" s="203" t="n"/>
      <c r="B14" s="236" t="inlineStr">
        <is>
          <t>Всего по объекту в сопоставимом уровне цен 4 кв. 2012 г. :</t>
        </is>
      </c>
      <c r="C14" s="338" t="n"/>
      <c r="D14" s="338" t="n"/>
      <c r="E14" s="339" t="n"/>
      <c r="F14" s="342">
        <f>F12</f>
        <v/>
      </c>
      <c r="G14" s="339" t="n"/>
      <c r="H14" s="213">
        <f>H12</f>
        <v/>
      </c>
      <c r="I14" s="213">
        <f>'Прил.1 Сравнит табл'!D21</f>
        <v/>
      </c>
      <c r="J14" s="213">
        <f>SUM(F14:I14)</f>
        <v/>
      </c>
      <c r="L14" s="203" t="n"/>
    </row>
    <row r="15" ht="15" customHeight="1" s="205"/>
    <row r="16" ht="15" customHeight="1" s="205"/>
    <row r="17" ht="15" customHeight="1" s="205"/>
    <row r="18" ht="15" customHeight="1" s="205">
      <c r="C18" s="192" t="inlineStr">
        <is>
          <t>Составил ______________________     Д.А. Самуйленко</t>
        </is>
      </c>
      <c r="D18" s="193" t="n"/>
      <c r="E18" s="193" t="n"/>
    </row>
    <row r="19" ht="15" customHeight="1" s="205">
      <c r="C19" s="195" t="inlineStr">
        <is>
          <t xml:space="preserve">                         (подпись, инициалы, фамилия)</t>
        </is>
      </c>
      <c r="D19" s="193" t="n"/>
      <c r="E19" s="193" t="n"/>
    </row>
    <row r="20" ht="15" customHeight="1" s="205">
      <c r="C20" s="192" t="n"/>
      <c r="D20" s="193" t="n"/>
      <c r="E20" s="193" t="n"/>
    </row>
    <row r="21" ht="15" customHeight="1" s="205">
      <c r="C21" s="192" t="inlineStr">
        <is>
          <t>Проверил ______________________        А.В. Костянецкая</t>
        </is>
      </c>
      <c r="D21" s="193" t="n"/>
      <c r="E21" s="193" t="n"/>
    </row>
    <row r="22" ht="15" customHeight="1" s="205">
      <c r="C22" s="195" t="inlineStr">
        <is>
          <t xml:space="preserve">                        (подпись, инициалы, фамилия)</t>
        </is>
      </c>
      <c r="D22" s="193" t="n"/>
      <c r="E22" s="193" t="n"/>
    </row>
    <row r="23" ht="15" customHeight="1" s="205"/>
    <row r="24" ht="15" customHeight="1" s="205"/>
    <row r="25" ht="15" customHeight="1" s="205"/>
    <row r="26" ht="15" customHeight="1" s="205"/>
    <row r="27" ht="15" customHeight="1" s="205"/>
    <row r="28" ht="15" customHeight="1" s="20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71"/>
  <sheetViews>
    <sheetView view="pageBreakPreview" topLeftCell="A457" zoomScale="85" workbookViewId="0">
      <selection activeCell="D422" sqref="D422"/>
    </sheetView>
  </sheetViews>
  <sheetFormatPr baseColWidth="8" defaultColWidth="9.140625" defaultRowHeight="15.75"/>
  <cols>
    <col width="9.140625" customWidth="1" style="203" min="1" max="1"/>
    <col width="12.5703125" customWidth="1" style="203" min="2" max="2"/>
    <col width="22.42578125" customWidth="1" style="203" min="3" max="3"/>
    <col width="49.7109375" customWidth="1" style="203" min="4" max="4"/>
    <col width="10.140625" customWidth="1" style="203" min="5" max="5"/>
    <col width="20.7109375" customWidth="1" style="203" min="6" max="6"/>
    <col width="20" customWidth="1" style="203" min="7" max="7"/>
    <col width="16.7109375" customWidth="1" style="203" min="8" max="8"/>
    <col width="9.140625" customWidth="1" style="203" min="9" max="9"/>
    <col width="11.28515625" customWidth="1" style="203" min="10" max="10"/>
    <col width="15" customWidth="1" style="203" min="11" max="11"/>
    <col width="9.140625" customWidth="1" style="203" min="12" max="12"/>
    <col width="13.5703125" customWidth="1" style="203" min="13" max="13"/>
    <col width="9.140625" customWidth="1" style="203" min="14" max="14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 s="205">
      <c r="A4" s="142" t="n"/>
      <c r="B4" s="142" t="n"/>
      <c r="C4" s="24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 ht="57.2" customHeight="1" s="205">
      <c r="A6" s="233" t="inlineStr">
        <is>
          <t>Наименование разрабатываемого показателя УНЦ -  Подготовка и устройство территории ПС (ЗПС) Республика Дагестан, Карачаево-Черкесская Республика, Кабардино-Балкарская Республика, Чеченская Республика, Республика Северная Осетия-Алания</t>
        </is>
      </c>
    </row>
    <row r="7" ht="18.75" customHeight="1" s="205">
      <c r="A7" s="233" t="n"/>
      <c r="B7" s="233" t="n"/>
      <c r="C7" s="233" t="n"/>
      <c r="D7" s="233" t="n"/>
      <c r="E7" s="233" t="n"/>
      <c r="F7" s="233" t="n"/>
      <c r="G7" s="233" t="n"/>
      <c r="H7" s="233" t="n"/>
      <c r="I7" s="203" t="n"/>
      <c r="J7" s="203" t="n"/>
      <c r="K7" s="203" t="n"/>
      <c r="L7" s="203" t="n"/>
      <c r="M7" s="203" t="n"/>
      <c r="N7" s="203" t="n"/>
    </row>
    <row r="8">
      <c r="A8" s="125" t="n"/>
      <c r="B8" s="125" t="n"/>
      <c r="C8" s="125" t="n"/>
      <c r="D8" s="125" t="n"/>
      <c r="E8" s="125" t="n"/>
      <c r="F8" s="125" t="n"/>
      <c r="G8" s="125" t="n"/>
      <c r="H8" s="125" t="n"/>
    </row>
    <row r="9" ht="38.25" customHeight="1" s="205">
      <c r="A9" s="232" t="inlineStr">
        <is>
          <t>п/п</t>
        </is>
      </c>
      <c r="B9" s="232" t="inlineStr">
        <is>
          <t>№ЛСР</t>
        </is>
      </c>
      <c r="C9" s="232" t="inlineStr">
        <is>
          <t>Код ресурса</t>
        </is>
      </c>
      <c r="D9" s="232" t="inlineStr">
        <is>
          <t>Наименование ресурса</t>
        </is>
      </c>
      <c r="E9" s="232" t="inlineStr">
        <is>
          <t>Ед. изм.</t>
        </is>
      </c>
      <c r="F9" s="232" t="inlineStr">
        <is>
          <t>Кол-во единиц по данным объекта-представителя</t>
        </is>
      </c>
      <c r="G9" s="232" t="inlineStr">
        <is>
          <t>Сметная стоимость в ценах на 01.01.2000 (руб.)</t>
        </is>
      </c>
      <c r="H9" s="339" t="n"/>
    </row>
    <row r="10" ht="40.7" customHeight="1" s="205">
      <c r="A10" s="341" t="n"/>
      <c r="B10" s="341" t="n"/>
      <c r="C10" s="341" t="n"/>
      <c r="D10" s="341" t="n"/>
      <c r="E10" s="341" t="n"/>
      <c r="F10" s="341" t="n"/>
      <c r="G10" s="232" t="inlineStr">
        <is>
          <t>на ед.изм.</t>
        </is>
      </c>
      <c r="H10" s="232" t="inlineStr">
        <is>
          <t>общая</t>
        </is>
      </c>
    </row>
    <row r="11">
      <c r="A11" s="207" t="n">
        <v>1</v>
      </c>
      <c r="B11" s="207" t="n"/>
      <c r="C11" s="207" t="n">
        <v>2</v>
      </c>
      <c r="D11" s="207" t="inlineStr">
        <is>
          <t>З</t>
        </is>
      </c>
      <c r="E11" s="207" t="n">
        <v>4</v>
      </c>
      <c r="F11" s="207" t="n">
        <v>5</v>
      </c>
      <c r="G11" s="207" t="n">
        <v>6</v>
      </c>
      <c r="H11" s="207" t="n">
        <v>7</v>
      </c>
    </row>
    <row r="12" customFormat="1" s="187">
      <c r="A12" s="240" t="inlineStr">
        <is>
          <t>Затраты труда рабочих</t>
        </is>
      </c>
      <c r="B12" s="338" t="n"/>
      <c r="C12" s="338" t="n"/>
      <c r="D12" s="338" t="n"/>
      <c r="E12" s="339" t="n"/>
      <c r="F12" s="343" t="n">
        <v>47360.833035</v>
      </c>
      <c r="G12" s="10" t="n"/>
      <c r="H12" s="343">
        <f>SUM(H13:H39)</f>
        <v/>
      </c>
      <c r="K12" s="157" t="n"/>
      <c r="M12" s="182" t="n"/>
      <c r="N12" s="157" t="n"/>
    </row>
    <row r="13">
      <c r="A13" s="146" t="inlineStr">
        <is>
          <t>1</t>
        </is>
      </c>
      <c r="B13" s="147" t="n"/>
      <c r="C13" s="146" t="inlineStr">
        <is>
          <t>1-2-9</t>
        </is>
      </c>
      <c r="D13" s="250" t="inlineStr">
        <is>
          <t>Затраты труда рабочих (средний разряд работы 2,9)</t>
        </is>
      </c>
      <c r="E13" s="251" t="inlineStr">
        <is>
          <t>чел.-ч</t>
        </is>
      </c>
      <c r="F13" s="252" t="n">
        <v>5112.1342</v>
      </c>
      <c r="G13" s="274" t="n">
        <v>8.460000000000001</v>
      </c>
      <c r="H13" s="15">
        <f>ROUND(F13*G13,2)</f>
        <v/>
      </c>
      <c r="J13" s="124" t="n"/>
      <c r="K13" s="197" t="n"/>
    </row>
    <row r="14">
      <c r="A14" s="146" t="inlineStr">
        <is>
          <t>2</t>
        </is>
      </c>
      <c r="B14" s="147" t="n"/>
      <c r="C14" s="146" t="inlineStr">
        <is>
          <t>1-2-6</t>
        </is>
      </c>
      <c r="D14" s="250" t="inlineStr">
        <is>
          <t>Затраты труда рабочих (средний разряд работы 2,6)</t>
        </is>
      </c>
      <c r="E14" s="251" t="inlineStr">
        <is>
          <t>чел.-ч</t>
        </is>
      </c>
      <c r="F14" s="252" t="n">
        <v>424.37875</v>
      </c>
      <c r="G14" s="274" t="n">
        <v>6.61</v>
      </c>
      <c r="H14" s="15">
        <f>ROUND(F14*G14,2)</f>
        <v/>
      </c>
      <c r="J14" s="124" t="n"/>
      <c r="K14" s="197" t="n"/>
    </row>
    <row r="15">
      <c r="A15" s="146" t="inlineStr">
        <is>
          <t>3</t>
        </is>
      </c>
      <c r="B15" s="147" t="n"/>
      <c r="C15" s="146" t="inlineStr">
        <is>
          <t>1-4-0</t>
        </is>
      </c>
      <c r="D15" s="250" t="inlineStr">
        <is>
          <t>Затраты труда рабочих (средний разряд работы 4,0)</t>
        </is>
      </c>
      <c r="E15" s="251" t="inlineStr">
        <is>
          <t>чел.-ч</t>
        </is>
      </c>
      <c r="F15" s="252" t="n">
        <v>5493.310595</v>
      </c>
      <c r="G15" s="274" t="n">
        <v>7.72</v>
      </c>
      <c r="H15" s="15">
        <f>ROUND(F15*G15,2)</f>
        <v/>
      </c>
      <c r="J15" s="124" t="n"/>
      <c r="K15" s="197" t="n"/>
    </row>
    <row r="16">
      <c r="A16" s="146" t="inlineStr">
        <is>
          <t>4</t>
        </is>
      </c>
      <c r="B16" s="147" t="n"/>
      <c r="C16" s="146" t="inlineStr">
        <is>
          <t>1-2-5</t>
        </is>
      </c>
      <c r="D16" s="250" t="inlineStr">
        <is>
          <t>Затраты труда рабочих (средний разряд работы 2,5)</t>
        </is>
      </c>
      <c r="E16" s="251" t="inlineStr">
        <is>
          <t>чел.-ч</t>
        </is>
      </c>
      <c r="F16" s="252" t="n">
        <v>556.266466</v>
      </c>
      <c r="G16" s="274" t="n">
        <v>6.55</v>
      </c>
      <c r="H16" s="15">
        <f>ROUND(F16*G16,2)</f>
        <v/>
      </c>
      <c r="J16" s="124" t="n"/>
      <c r="K16" s="197" t="n"/>
    </row>
    <row r="17">
      <c r="A17" s="146" t="inlineStr">
        <is>
          <t>5</t>
        </is>
      </c>
      <c r="B17" s="147" t="n"/>
      <c r="C17" s="146" t="inlineStr">
        <is>
          <t>1-3-7</t>
        </is>
      </c>
      <c r="D17" s="250" t="inlineStr">
        <is>
          <t>Затраты труда рабочих (средний разряд работы 3,7)</t>
        </is>
      </c>
      <c r="E17" s="251" t="inlineStr">
        <is>
          <t>чел.-ч</t>
        </is>
      </c>
      <c r="F17" s="252" t="n">
        <v>453.4435</v>
      </c>
      <c r="G17" s="274" t="n">
        <v>7.45</v>
      </c>
      <c r="H17" s="15">
        <f>ROUND(F17*G17,2)</f>
        <v/>
      </c>
      <c r="J17" s="124" t="n"/>
      <c r="K17" s="197" t="n"/>
    </row>
    <row r="18">
      <c r="A18" s="146" t="inlineStr">
        <is>
          <t>6</t>
        </is>
      </c>
      <c r="B18" s="147" t="n"/>
      <c r="C18" s="146" t="inlineStr">
        <is>
          <t>1-2-3</t>
        </is>
      </c>
      <c r="D18" s="250" t="inlineStr">
        <is>
          <t>Затраты труда рабочих (средний разряд работы 2,3)</t>
        </is>
      </c>
      <c r="E18" s="251" t="inlineStr">
        <is>
          <t>чел.-ч</t>
        </is>
      </c>
      <c r="F18" s="252" t="n">
        <v>1843.228758</v>
      </c>
      <c r="G18" s="274" t="n">
        <v>6.43</v>
      </c>
      <c r="H18" s="15">
        <f>ROUND(F18*G18,2)</f>
        <v/>
      </c>
      <c r="J18" s="124" t="n"/>
      <c r="K18" s="197" t="n"/>
    </row>
    <row r="19">
      <c r="A19" s="146" t="inlineStr">
        <is>
          <t>7</t>
        </is>
      </c>
      <c r="B19" s="147" t="n"/>
      <c r="C19" s="146" t="inlineStr">
        <is>
          <t>1-2-0</t>
        </is>
      </c>
      <c r="D19" s="250" t="inlineStr">
        <is>
          <t>Затраты труда рабочих (средний разряд работы 2,0)</t>
        </is>
      </c>
      <c r="E19" s="251" t="inlineStr">
        <is>
          <t>чел.-ч</t>
        </is>
      </c>
      <c r="F19" s="252" t="n">
        <v>427.751116</v>
      </c>
      <c r="G19" s="274" t="n">
        <v>6.26</v>
      </c>
      <c r="H19" s="15">
        <f>ROUND(F19*G19,2)</f>
        <v/>
      </c>
      <c r="J19" s="124" t="n"/>
      <c r="K19" s="197" t="n"/>
    </row>
    <row r="20">
      <c r="A20" s="146" t="inlineStr">
        <is>
          <t>8</t>
        </is>
      </c>
      <c r="B20" s="147" t="n"/>
      <c r="C20" s="146" t="inlineStr">
        <is>
          <t>1-2-4</t>
        </is>
      </c>
      <c r="D20" s="250" t="inlineStr">
        <is>
          <t>Затраты труда рабочих (средний разряд работы 2,4)</t>
        </is>
      </c>
      <c r="E20" s="251" t="inlineStr">
        <is>
          <t>чел.-ч</t>
        </is>
      </c>
      <c r="F20" s="252" t="n">
        <v>269.1261</v>
      </c>
      <c r="G20" s="274" t="n">
        <v>6.49</v>
      </c>
      <c r="H20" s="15">
        <f>ROUND(F20*G20,2)</f>
        <v/>
      </c>
      <c r="J20" s="124" t="n"/>
      <c r="K20" s="197" t="n"/>
    </row>
    <row r="21">
      <c r="A21" s="146" t="inlineStr">
        <is>
          <t>9</t>
        </is>
      </c>
      <c r="B21" s="147" t="n"/>
      <c r="C21" s="146" t="inlineStr">
        <is>
          <t>1-1-0</t>
        </is>
      </c>
      <c r="D21" s="250" t="inlineStr">
        <is>
          <t>Затраты труда рабочих (средний разряд работы 1,0)</t>
        </is>
      </c>
      <c r="E21" s="251" t="inlineStr">
        <is>
          <t>чел.-ч</t>
        </is>
      </c>
      <c r="F21" s="252" t="n">
        <v>387.40106</v>
      </c>
      <c r="G21" s="274" t="n">
        <v>5.77</v>
      </c>
      <c r="H21" s="15">
        <f>ROUND(F21*G21,2)</f>
        <v/>
      </c>
      <c r="J21" s="124" t="n"/>
      <c r="K21" s="197" t="n"/>
    </row>
    <row r="22">
      <c r="A22" s="146" t="inlineStr">
        <is>
          <t>10</t>
        </is>
      </c>
      <c r="B22" s="147" t="n"/>
      <c r="C22" s="146" t="inlineStr">
        <is>
          <t>1-2-2</t>
        </is>
      </c>
      <c r="D22" s="250" t="inlineStr">
        <is>
          <t>Затраты труда рабочих (средний разряд работы 2,2)</t>
        </is>
      </c>
      <c r="E22" s="251" t="inlineStr">
        <is>
          <t>чел.-ч</t>
        </is>
      </c>
      <c r="F22" s="252" t="n">
        <v>7206.93721</v>
      </c>
      <c r="G22" s="274" t="n">
        <v>7.94</v>
      </c>
      <c r="H22" s="15">
        <f>ROUND(F22*G22,2)</f>
        <v/>
      </c>
      <c r="J22" s="124" t="n"/>
      <c r="K22" s="197" t="n"/>
    </row>
    <row r="23">
      <c r="A23" s="146" t="inlineStr">
        <is>
          <t>11</t>
        </is>
      </c>
      <c r="B23" s="147" t="n"/>
      <c r="C23" s="146" t="inlineStr">
        <is>
          <t>1-1-8</t>
        </is>
      </c>
      <c r="D23" s="250" t="inlineStr">
        <is>
          <t>Затраты труда рабочих (средний разряд работы 1,8)</t>
        </is>
      </c>
      <c r="E23" s="251" t="inlineStr">
        <is>
          <t>чел.-ч</t>
        </is>
      </c>
      <c r="F23" s="252" t="n">
        <v>6312.36794</v>
      </c>
      <c r="G23" s="274" t="n">
        <v>7.68</v>
      </c>
      <c r="H23" s="15">
        <f>ROUND(F23*G23,2)</f>
        <v/>
      </c>
      <c r="J23" s="124" t="n"/>
      <c r="K23" s="197" t="n"/>
    </row>
    <row r="24">
      <c r="A24" s="146" t="inlineStr">
        <is>
          <t>12</t>
        </is>
      </c>
      <c r="B24" s="147" t="n"/>
      <c r="C24" s="146" t="inlineStr">
        <is>
          <t>1-3-0</t>
        </is>
      </c>
      <c r="D24" s="250" t="inlineStr">
        <is>
          <t>Затраты труда рабочих (средний разряд работы 3,0)</t>
        </is>
      </c>
      <c r="E24" s="251" t="inlineStr">
        <is>
          <t>чел.-ч</t>
        </is>
      </c>
      <c r="F24" s="252" t="n">
        <v>4474.613165</v>
      </c>
      <c r="G24" s="274" t="n">
        <v>8.529999999999999</v>
      </c>
      <c r="H24" s="15">
        <f>ROUND(F24*G24,2)</f>
        <v/>
      </c>
      <c r="J24" s="124" t="n"/>
      <c r="K24" s="197" t="n"/>
    </row>
    <row r="25">
      <c r="A25" s="146" t="inlineStr">
        <is>
          <t>13</t>
        </is>
      </c>
      <c r="B25" s="147" t="n"/>
      <c r="C25" s="146" t="inlineStr">
        <is>
          <t>1-2-7</t>
        </is>
      </c>
      <c r="D25" s="250" t="inlineStr">
        <is>
          <t>Затраты труда рабочих (средний разряд работы 2,7)</t>
        </is>
      </c>
      <c r="E25" s="251" t="inlineStr">
        <is>
          <t>чел.-ч</t>
        </is>
      </c>
      <c r="F25" s="252" t="n">
        <v>4473.45932</v>
      </c>
      <c r="G25" s="274" t="n">
        <v>8.31</v>
      </c>
      <c r="H25" s="15">
        <f>ROUND(F25*G25,2)</f>
        <v/>
      </c>
      <c r="J25" s="124" t="n"/>
      <c r="K25" s="197" t="n"/>
    </row>
    <row r="26">
      <c r="A26" s="146" t="inlineStr">
        <is>
          <t>14</t>
        </is>
      </c>
      <c r="B26" s="147" t="n"/>
      <c r="C26" s="146" t="inlineStr">
        <is>
          <t>1-3-3</t>
        </is>
      </c>
      <c r="D26" s="250" t="inlineStr">
        <is>
          <t>Затраты труда рабочих (средний разряд работы 3,3)</t>
        </is>
      </c>
      <c r="E26" s="251" t="inlineStr">
        <is>
          <t>чел.-ч</t>
        </is>
      </c>
      <c r="F26" s="252" t="n">
        <v>4008.701554</v>
      </c>
      <c r="G26" s="274" t="n">
        <v>8.859999999999999</v>
      </c>
      <c r="H26" s="15">
        <f>ROUND(F26*G26,2)</f>
        <v/>
      </c>
      <c r="J26" s="124" t="n"/>
      <c r="K26" s="197" t="n"/>
    </row>
    <row r="27">
      <c r="A27" s="146" t="inlineStr">
        <is>
          <t>15</t>
        </is>
      </c>
      <c r="B27" s="147" t="n"/>
      <c r="C27" s="146" t="inlineStr">
        <is>
          <t>1-3-9</t>
        </is>
      </c>
      <c r="D27" s="250" t="inlineStr">
        <is>
          <t>Затраты труда рабочих (средний разряд работы 3,9)</t>
        </is>
      </c>
      <c r="E27" s="251" t="inlineStr">
        <is>
          <t>чел.-ч</t>
        </is>
      </c>
      <c r="F27" s="252" t="n">
        <v>2345.9384</v>
      </c>
      <c r="G27" s="274" t="n">
        <v>9.51</v>
      </c>
      <c r="H27" s="15">
        <f>ROUND(F27*G27,2)</f>
        <v/>
      </c>
      <c r="J27" s="124" t="n"/>
      <c r="K27" s="197" t="n"/>
    </row>
    <row r="28">
      <c r="A28" s="146" t="inlineStr">
        <is>
          <t>16</t>
        </is>
      </c>
      <c r="B28" s="147" t="n"/>
      <c r="C28" s="146" t="inlineStr">
        <is>
          <t>1-4-1</t>
        </is>
      </c>
      <c r="D28" s="250" t="inlineStr">
        <is>
          <t>Затраты труда рабочих (средний разряд работы 4,1)</t>
        </is>
      </c>
      <c r="E28" s="251" t="inlineStr">
        <is>
          <t>чел.-ч</t>
        </is>
      </c>
      <c r="F28" s="252" t="n">
        <v>1484.708782</v>
      </c>
      <c r="G28" s="274" t="n">
        <v>9.76</v>
      </c>
      <c r="H28" s="15">
        <f>ROUND(F28*G28,2)</f>
        <v/>
      </c>
      <c r="J28" s="124" t="n"/>
      <c r="K28" s="197" t="n"/>
    </row>
    <row r="29">
      <c r="A29" s="146" t="inlineStr">
        <is>
          <t>17</t>
        </is>
      </c>
      <c r="B29" s="147" t="n"/>
      <c r="C29" s="146" t="inlineStr">
        <is>
          <t>1-4-2</t>
        </is>
      </c>
      <c r="D29" s="250" t="inlineStr">
        <is>
          <t>Затраты труда рабочих (средний разряд работы 4,2)</t>
        </is>
      </c>
      <c r="E29" s="251" t="inlineStr">
        <is>
          <t>чел.-ч</t>
        </is>
      </c>
      <c r="F29" s="252" t="n">
        <v>591.2874399999999</v>
      </c>
      <c r="G29" s="274" t="n">
        <v>9.92</v>
      </c>
      <c r="H29" s="15">
        <f>ROUND(F29*G29,2)</f>
        <v/>
      </c>
      <c r="J29" s="124" t="n"/>
      <c r="K29" s="125" t="n"/>
    </row>
    <row r="30">
      <c r="A30" s="146" t="inlineStr">
        <is>
          <t>18</t>
        </is>
      </c>
      <c r="B30" s="147" t="n"/>
      <c r="C30" s="146" t="inlineStr">
        <is>
          <t>1-3-8</t>
        </is>
      </c>
      <c r="D30" s="250" t="inlineStr">
        <is>
          <t>Затраты труда рабочих (средний разряд работы 3,8)</t>
        </is>
      </c>
      <c r="E30" s="251" t="inlineStr">
        <is>
          <t>чел.-ч</t>
        </is>
      </c>
      <c r="F30" s="252" t="n">
        <v>350.07864</v>
      </c>
      <c r="G30" s="274" t="n">
        <v>9.4</v>
      </c>
      <c r="H30" s="15">
        <f>ROUND(F30*G30,2)</f>
        <v/>
      </c>
      <c r="J30" s="124" t="n"/>
      <c r="K30" s="125" t="n"/>
    </row>
    <row r="31">
      <c r="A31" s="146" t="inlineStr">
        <is>
          <t>19</t>
        </is>
      </c>
      <c r="B31" s="147" t="n"/>
      <c r="C31" s="146" t="inlineStr">
        <is>
          <t>1-3-2</t>
        </is>
      </c>
      <c r="D31" s="250" t="inlineStr">
        <is>
          <t>Затраты труда рабочих (средний разряд работы 3,2)</t>
        </is>
      </c>
      <c r="E31" s="251" t="inlineStr">
        <is>
          <t>чел.-ч</t>
        </is>
      </c>
      <c r="F31" s="252" t="n">
        <v>360.330643</v>
      </c>
      <c r="G31" s="274" t="n">
        <v>8.74</v>
      </c>
      <c r="H31" s="15">
        <f>ROUND(F31*G31,2)</f>
        <v/>
      </c>
      <c r="J31" s="124" t="n"/>
      <c r="K31" s="125" t="n"/>
    </row>
    <row r="32">
      <c r="A32" s="146" t="inlineStr">
        <is>
          <t>20</t>
        </is>
      </c>
      <c r="B32" s="147" t="n"/>
      <c r="C32" s="146" t="inlineStr">
        <is>
          <t>1-4-4</t>
        </is>
      </c>
      <c r="D32" s="250" t="inlineStr">
        <is>
          <t>Затраты труда рабочих (средний разряд работы 4,4)</t>
        </is>
      </c>
      <c r="E32" s="251" t="inlineStr">
        <is>
          <t>чел.-ч</t>
        </is>
      </c>
      <c r="F32" s="252" t="n">
        <v>245.66733</v>
      </c>
      <c r="G32" s="274" t="n">
        <v>10.21</v>
      </c>
      <c r="H32" s="15">
        <f>ROUND(F32*G32,2)</f>
        <v/>
      </c>
      <c r="J32" s="124" t="n"/>
      <c r="K32" s="125" t="n"/>
    </row>
    <row r="33">
      <c r="A33" s="146" t="inlineStr">
        <is>
          <t>21</t>
        </is>
      </c>
      <c r="B33" s="147" t="n"/>
      <c r="C33" s="146" t="inlineStr">
        <is>
          <t>1-2-8</t>
        </is>
      </c>
      <c r="D33" s="250" t="inlineStr">
        <is>
          <t>Затраты труда рабочих (средний разряд работы 2,8)</t>
        </is>
      </c>
      <c r="E33" s="251" t="inlineStr">
        <is>
          <t>чел.-ч</t>
        </is>
      </c>
      <c r="F33" s="252" t="n">
        <v>237.0064</v>
      </c>
      <c r="G33" s="274" t="n">
        <v>8.380000000000001</v>
      </c>
      <c r="H33" s="15">
        <f>ROUND(F33*G33,2)</f>
        <v/>
      </c>
      <c r="J33" s="124" t="n"/>
      <c r="K33" s="125" t="n"/>
    </row>
    <row r="34">
      <c r="A34" s="146" t="inlineStr">
        <is>
          <t>22</t>
        </is>
      </c>
      <c r="B34" s="147" t="n"/>
      <c r="C34" s="146" t="inlineStr">
        <is>
          <t>1-3-4</t>
        </is>
      </c>
      <c r="D34" s="250" t="inlineStr">
        <is>
          <t>Затраты труда рабочих (средний разряд работы 3,4)</t>
        </is>
      </c>
      <c r="E34" s="251" t="inlineStr">
        <is>
          <t>чел.-ч</t>
        </is>
      </c>
      <c r="F34" s="252" t="n">
        <v>88.28945</v>
      </c>
      <c r="G34" s="274" t="n">
        <v>8.970000000000001</v>
      </c>
      <c r="H34" s="15">
        <f>ROUND(F34*G34,2)</f>
        <v/>
      </c>
      <c r="J34" s="124" t="n"/>
      <c r="K34" s="125" t="n"/>
    </row>
    <row r="35">
      <c r="A35" s="146" t="inlineStr">
        <is>
          <t>23</t>
        </is>
      </c>
      <c r="B35" s="147" t="n"/>
      <c r="C35" s="146" t="inlineStr">
        <is>
          <t>1-4-6</t>
        </is>
      </c>
      <c r="D35" s="250" t="inlineStr">
        <is>
          <t>Затраты труда рабочих (средний разряд работы 4,6)</t>
        </is>
      </c>
      <c r="E35" s="251" t="inlineStr">
        <is>
          <t>чел.-ч</t>
        </is>
      </c>
      <c r="F35" s="252" t="n">
        <v>61.7872</v>
      </c>
      <c r="G35" s="274" t="n">
        <v>10.5</v>
      </c>
      <c r="H35" s="15">
        <f>ROUND(F35*G35,2)</f>
        <v/>
      </c>
      <c r="J35" s="124" t="n"/>
      <c r="K35" s="125" t="n"/>
    </row>
    <row r="36">
      <c r="A36" s="146" t="inlineStr">
        <is>
          <t>24</t>
        </is>
      </c>
      <c r="B36" s="147" t="n"/>
      <c r="C36" s="146" t="inlineStr">
        <is>
          <t>1-1-5</t>
        </is>
      </c>
      <c r="D36" s="250" t="inlineStr">
        <is>
          <t>Затраты труда рабочих (средний разряд работы 1,5)</t>
        </is>
      </c>
      <c r="E36" s="251" t="inlineStr">
        <is>
          <t>чел.-ч</t>
        </is>
      </c>
      <c r="F36" s="252" t="n">
        <v>65.088975</v>
      </c>
      <c r="G36" s="274" t="n">
        <v>7.5</v>
      </c>
      <c r="H36" s="15">
        <f>ROUND(F36*G36,2)</f>
        <v/>
      </c>
      <c r="J36" s="124" t="n"/>
      <c r="K36" s="125" t="n"/>
    </row>
    <row r="37">
      <c r="A37" s="146" t="inlineStr">
        <is>
          <t>25</t>
        </is>
      </c>
      <c r="B37" s="147" t="n"/>
      <c r="C37" s="146" t="inlineStr">
        <is>
          <t>1-3-5</t>
        </is>
      </c>
      <c r="D37" s="250" t="inlineStr">
        <is>
          <t>Затраты труда рабочих (средний разряд работы 3,5)</t>
        </is>
      </c>
      <c r="E37" s="251" t="inlineStr">
        <is>
          <t>чел.-ч</t>
        </is>
      </c>
      <c r="F37" s="252" t="n">
        <v>50.012665</v>
      </c>
      <c r="G37" s="274" t="n">
        <v>9.07</v>
      </c>
      <c r="H37" s="15">
        <f>ROUND(F37*G37,2)</f>
        <v/>
      </c>
      <c r="J37" s="124" t="n"/>
      <c r="K37" s="125" t="n"/>
    </row>
    <row r="38">
      <c r="A38" s="146" t="inlineStr">
        <is>
          <t>26</t>
        </is>
      </c>
      <c r="B38" s="147" t="n"/>
      <c r="C38" s="146" t="inlineStr">
        <is>
          <t>1-3-6</t>
        </is>
      </c>
      <c r="D38" s="250" t="inlineStr">
        <is>
          <t>Затраты труда рабочих (средний разряд работы 3,6)</t>
        </is>
      </c>
      <c r="E38" s="251" t="inlineStr">
        <is>
          <t>чел.-ч</t>
        </is>
      </c>
      <c r="F38" s="252" t="n">
        <v>33.673786</v>
      </c>
      <c r="G38" s="274" t="n">
        <v>9.18</v>
      </c>
      <c r="H38" s="15">
        <f>ROUND(F38*G38,2)</f>
        <v/>
      </c>
      <c r="J38" s="124" t="n"/>
      <c r="K38" s="125" t="n"/>
    </row>
    <row r="39">
      <c r="A39" s="146" t="inlineStr">
        <is>
          <t>27</t>
        </is>
      </c>
      <c r="B39" s="147" t="n"/>
      <c r="C39" s="146" t="inlineStr">
        <is>
          <t>1-3-1</t>
        </is>
      </c>
      <c r="D39" s="250" t="inlineStr">
        <is>
          <t>Затраты труда рабочих (средний разряд работы 3,1)</t>
        </is>
      </c>
      <c r="E39" s="251" t="inlineStr">
        <is>
          <t>чел.-ч</t>
        </is>
      </c>
      <c r="F39" s="252" t="n">
        <v>3.84359</v>
      </c>
      <c r="G39" s="274" t="n">
        <v>8.640000000000001</v>
      </c>
      <c r="H39" s="15">
        <f>ROUND(F39*G39,2)</f>
        <v/>
      </c>
      <c r="J39" s="124" t="n"/>
      <c r="K39" s="125" t="n"/>
    </row>
    <row r="40" ht="15.75" customHeight="1" s="205">
      <c r="A40" s="246" t="inlineStr">
        <is>
          <t>Затраты труда машинистов</t>
        </is>
      </c>
      <c r="B40" s="338" t="n"/>
      <c r="C40" s="338" t="n"/>
      <c r="D40" s="338" t="n"/>
      <c r="E40" s="339" t="n"/>
      <c r="F40" s="240" t="n"/>
      <c r="G40" s="127" t="n"/>
      <c r="H40" s="343">
        <f>H41</f>
        <v/>
      </c>
    </row>
    <row r="41">
      <c r="A41" s="251" t="n">
        <v>28</v>
      </c>
      <c r="B41" s="163" t="n"/>
      <c r="C41" s="146" t="n">
        <v>2</v>
      </c>
      <c r="D41" s="250" t="inlineStr">
        <is>
          <t>Затраты труда машинистов</t>
        </is>
      </c>
      <c r="E41" s="251" t="inlineStr">
        <is>
          <t>чел.-ч</t>
        </is>
      </c>
      <c r="F41" s="251" t="n">
        <v>17437.46734</v>
      </c>
      <c r="G41" s="15" t="n">
        <v>12.634063519915</v>
      </c>
      <c r="H41" s="253" t="n">
        <v>220306.07</v>
      </c>
    </row>
    <row r="42" customFormat="1" s="187">
      <c r="A42" s="240" t="inlineStr">
        <is>
          <t>Машины и механизмы</t>
        </is>
      </c>
      <c r="B42" s="338" t="n"/>
      <c r="C42" s="338" t="n"/>
      <c r="D42" s="338" t="n"/>
      <c r="E42" s="339" t="n"/>
      <c r="F42" s="240" t="n"/>
      <c r="G42" s="127" t="n"/>
      <c r="H42" s="343">
        <f>SUM(H43:H143)</f>
        <v/>
      </c>
    </row>
    <row r="43">
      <c r="A43" s="251" t="n">
        <v>29</v>
      </c>
      <c r="B43" s="163" t="n"/>
      <c r="C43" s="251" t="inlineStr">
        <is>
          <t>91.08.03-018</t>
        </is>
      </c>
      <c r="D43" s="168" t="inlineStr">
        <is>
          <t>Катки дорожные самоходные гладкие 13 т</t>
        </is>
      </c>
      <c r="E43" s="251" t="inlineStr">
        <is>
          <t>маш.-ч</t>
        </is>
      </c>
      <c r="F43" s="251" t="n">
        <v>1661.269733</v>
      </c>
      <c r="G43" s="168" t="n">
        <v>286.56</v>
      </c>
      <c r="H43" s="253">
        <f>ROUND(F43*G43,2)</f>
        <v/>
      </c>
      <c r="I43" s="143" t="n"/>
      <c r="J43" s="143" t="n"/>
      <c r="K43" s="143" t="n"/>
      <c r="L43" s="143" t="n"/>
    </row>
    <row r="44">
      <c r="A44" s="251" t="n">
        <v>30</v>
      </c>
      <c r="B44" s="163" t="n"/>
      <c r="C44" s="251" t="inlineStr">
        <is>
          <t>91.01.01-036</t>
        </is>
      </c>
      <c r="D44" s="169" t="inlineStr">
        <is>
          <t>Бульдозеры, мощность 96 кВт (130 л.с.)</t>
        </is>
      </c>
      <c r="E44" s="251" t="inlineStr">
        <is>
          <t>маш.-ч</t>
        </is>
      </c>
      <c r="F44" s="251" t="n">
        <v>3588.89344</v>
      </c>
      <c r="G44" s="168" t="n">
        <v>94.05</v>
      </c>
      <c r="H44" s="253">
        <f>ROUND(F44*G44,2)</f>
        <v/>
      </c>
      <c r="I44" s="143" t="n"/>
      <c r="J44" s="143" t="n"/>
      <c r="L44" s="143" t="n"/>
    </row>
    <row r="45">
      <c r="A45" s="251" t="n">
        <v>31</v>
      </c>
      <c r="B45" s="163" t="n"/>
      <c r="C45" s="251" t="inlineStr">
        <is>
          <t>91.01.01-034</t>
        </is>
      </c>
      <c r="D45" s="168" t="inlineStr">
        <is>
          <t>Бульдозеры, мощность 59 кВт (80 л.с.)</t>
        </is>
      </c>
      <c r="E45" s="251" t="inlineStr">
        <is>
          <t>маш.-ч</t>
        </is>
      </c>
      <c r="F45" s="251" t="n">
        <v>4493.59683</v>
      </c>
      <c r="G45" s="168" t="n">
        <v>59.47</v>
      </c>
      <c r="H45" s="253">
        <f>ROUND(F45*G45,2)</f>
        <v/>
      </c>
      <c r="I45" s="143" t="n"/>
      <c r="J45" s="143" t="n"/>
      <c r="L45" s="143" t="n"/>
    </row>
    <row r="46">
      <c r="A46" s="251" t="n">
        <v>32</v>
      </c>
      <c r="B46" s="163" t="n"/>
      <c r="C46" s="251" t="inlineStr">
        <is>
          <t>91.08.03-016</t>
        </is>
      </c>
      <c r="D46" s="168" t="inlineStr">
        <is>
          <t>Катки дорожные самоходные гладкие 8 т</t>
        </is>
      </c>
      <c r="E46" s="251" t="inlineStr">
        <is>
          <t>маш.-ч</t>
        </is>
      </c>
      <c r="F46" s="251" t="n">
        <v>681.1826600000001</v>
      </c>
      <c r="G46" s="168" t="n">
        <v>226.54</v>
      </c>
      <c r="H46" s="253">
        <f>ROUND(F46*G46,2)</f>
        <v/>
      </c>
      <c r="I46" s="143" t="n"/>
      <c r="J46" s="143" t="n"/>
      <c r="L46" s="143" t="n"/>
    </row>
    <row r="47">
      <c r="A47" s="251" t="n">
        <v>33</v>
      </c>
      <c r="B47" s="163" t="n"/>
      <c r="C47" s="251" t="inlineStr">
        <is>
          <t>91.14.03-002</t>
        </is>
      </c>
      <c r="D47" s="168" t="inlineStr">
        <is>
          <t>Автомобиль-самосвал, грузоподъемность до 10 т</t>
        </is>
      </c>
      <c r="E47" s="251" t="inlineStr">
        <is>
          <t>маш.-ч</t>
        </is>
      </c>
      <c r="F47" s="251" t="n">
        <v>1609.72945</v>
      </c>
      <c r="G47" s="168" t="n">
        <v>87.48999999999999</v>
      </c>
      <c r="H47" s="253">
        <f>ROUND(F47*G47,2)</f>
        <v/>
      </c>
      <c r="I47" s="143" t="n"/>
      <c r="J47" s="143" t="n"/>
      <c r="L47" s="143" t="n"/>
    </row>
    <row r="48" ht="26.25" customHeight="1" s="205">
      <c r="A48" s="251" t="n">
        <v>34</v>
      </c>
      <c r="B48" s="163" t="n"/>
      <c r="C48" s="251" t="inlineStr">
        <is>
          <t>91.01.01-035</t>
        </is>
      </c>
      <c r="D48" s="168" t="inlineStr">
        <is>
          <t>Бульдозеры при работе на других видах строительства 79 кВт (108 л.с.)</t>
        </is>
      </c>
      <c r="E48" s="251" t="inlineStr">
        <is>
          <t>маш.-ч</t>
        </is>
      </c>
      <c r="F48" s="251" t="n">
        <v>1706.456145</v>
      </c>
      <c r="G48" s="168" t="n">
        <v>79.06999999999999</v>
      </c>
      <c r="H48" s="253">
        <f>ROUND(F48*G48,2)</f>
        <v/>
      </c>
      <c r="I48" s="143" t="n"/>
      <c r="J48" s="143" t="n"/>
      <c r="L48" s="143" t="n"/>
    </row>
    <row r="49" ht="26.25" customHeight="1" s="205">
      <c r="A49" s="251" t="n">
        <v>35</v>
      </c>
      <c r="B49" s="163" t="n"/>
      <c r="C49" s="251" t="inlineStr">
        <is>
          <t>91.05.05-014</t>
        </is>
      </c>
      <c r="D49" s="168" t="inlineStr">
        <is>
          <t>Краны на автомобильном ходу, грузоподъемность 10 т</t>
        </is>
      </c>
      <c r="E49" s="251" t="inlineStr">
        <is>
          <t>маш.-ч</t>
        </is>
      </c>
      <c r="F49" s="251" t="n">
        <v>991.049304</v>
      </c>
      <c r="G49" s="168" t="n">
        <v>111.99</v>
      </c>
      <c r="H49" s="253">
        <f>ROUND(F49*G49,2)</f>
        <v/>
      </c>
      <c r="I49" s="143" t="n"/>
      <c r="J49" s="143" t="n"/>
      <c r="L49" s="143" t="n"/>
    </row>
    <row r="50">
      <c r="A50" s="251" t="n">
        <v>36</v>
      </c>
      <c r="B50" s="163" t="n"/>
      <c r="C50" s="251" t="inlineStr">
        <is>
          <t>91.13.01-038</t>
        </is>
      </c>
      <c r="D50" s="168" t="inlineStr">
        <is>
          <t>Машины поливомоечные 6000 л</t>
        </is>
      </c>
      <c r="E50" s="251" t="inlineStr">
        <is>
          <t>маш.-ч</t>
        </is>
      </c>
      <c r="F50" s="251" t="n">
        <v>570.452914</v>
      </c>
      <c r="G50" s="168" t="n">
        <v>110</v>
      </c>
      <c r="H50" s="253">
        <f>ROUND(F50*G50,2)</f>
        <v/>
      </c>
      <c r="I50" s="143" t="n"/>
      <c r="J50" s="143" t="n"/>
      <c r="L50" s="143" t="n"/>
    </row>
    <row r="51" ht="26.25" customHeight="1" s="205">
      <c r="A51" s="251" t="n">
        <v>37</v>
      </c>
      <c r="B51" s="163" t="n"/>
      <c r="C51" s="251" t="inlineStr">
        <is>
          <t>91.01.05-087</t>
        </is>
      </c>
      <c r="D51" s="168" t="inlineStr">
        <is>
          <t>Экскаваторы одноковшовые дизельные на гусеничном ходу, емкость ковша 1,0 м3</t>
        </is>
      </c>
      <c r="E51" s="251" t="inlineStr">
        <is>
          <t>маш.-ч</t>
        </is>
      </c>
      <c r="F51" s="251" t="n">
        <v>445.10776</v>
      </c>
      <c r="G51" s="168" t="n">
        <v>122.9</v>
      </c>
      <c r="H51" s="253">
        <f>ROUND(F51*G51,2)</f>
        <v/>
      </c>
      <c r="I51" s="143" t="n"/>
      <c r="J51" s="143" t="n"/>
      <c r="L51" s="143" t="n"/>
    </row>
    <row r="52" ht="26.25" customHeight="1" s="205">
      <c r="A52" s="251" t="n">
        <v>38</v>
      </c>
      <c r="B52" s="163" t="n"/>
      <c r="C52" s="251" t="inlineStr">
        <is>
          <t>91.01.05-086</t>
        </is>
      </c>
      <c r="D52" s="168" t="inlineStr">
        <is>
          <t>Экскаваторы одноковшовые дизельные на гусеничном ходу, емкость ковша 0,65 м3</t>
        </is>
      </c>
      <c r="E52" s="251" t="inlineStr">
        <is>
          <t>маш.-ч</t>
        </is>
      </c>
      <c r="F52" s="251" t="n">
        <v>466.693405</v>
      </c>
      <c r="G52" s="168" t="n">
        <v>115.27</v>
      </c>
      <c r="H52" s="253">
        <f>ROUND(F52*G52,2)</f>
        <v/>
      </c>
      <c r="I52" s="143" t="n"/>
      <c r="J52" s="143" t="n"/>
      <c r="L52" s="143" t="n"/>
    </row>
    <row r="53" ht="26.25" customHeight="1" s="205">
      <c r="A53" s="251" t="n">
        <v>39</v>
      </c>
      <c r="B53" s="163" t="n"/>
      <c r="C53" s="251" t="inlineStr">
        <is>
          <t>91.04.01-031</t>
        </is>
      </c>
      <c r="D53" s="168" t="inlineStr">
        <is>
          <t>Машины бурильно-крановые на автомобиле, глубина бурения 3,5 м</t>
        </is>
      </c>
      <c r="E53" s="251" t="inlineStr">
        <is>
          <t>маш.-ч</t>
        </is>
      </c>
      <c r="F53" s="251" t="n">
        <v>350.96</v>
      </c>
      <c r="G53" s="168" t="n">
        <v>138.54</v>
      </c>
      <c r="H53" s="253">
        <f>ROUND(F53*G53,2)</f>
        <v/>
      </c>
      <c r="I53" s="143" t="n"/>
      <c r="J53" s="143" t="n"/>
      <c r="L53" s="143" t="n"/>
    </row>
    <row r="54">
      <c r="A54" s="251" t="n">
        <v>40</v>
      </c>
      <c r="B54" s="163" t="n"/>
      <c r="C54" s="251" t="inlineStr">
        <is>
          <t>91.06.05-011</t>
        </is>
      </c>
      <c r="D54" s="168" t="inlineStr">
        <is>
          <t>Погрузчики, грузоподъемность 5 т</t>
        </is>
      </c>
      <c r="E54" s="251" t="inlineStr">
        <is>
          <t>маш.-ч</t>
        </is>
      </c>
      <c r="F54" s="251" t="n">
        <v>400.593626</v>
      </c>
      <c r="G54" s="168" t="n">
        <v>89.98999999999999</v>
      </c>
      <c r="H54" s="253">
        <f>ROUND(F54*G54,2)</f>
        <v/>
      </c>
      <c r="I54" s="143" t="n"/>
      <c r="J54" s="143" t="n"/>
      <c r="L54" s="143" t="n"/>
    </row>
    <row r="55" ht="26.25" customHeight="1" s="205">
      <c r="A55" s="251" t="n">
        <v>41</v>
      </c>
      <c r="B55" s="163" t="n"/>
      <c r="C55" s="251" t="inlineStr">
        <is>
          <t>91.15.02-024</t>
        </is>
      </c>
      <c r="D55" s="168" t="inlineStr">
        <is>
          <t>Тракторы на гусеничном ходу, мощность 79 кВт (108 л.с.)</t>
        </is>
      </c>
      <c r="E55" s="251" t="inlineStr">
        <is>
          <t>маш.-ч</t>
        </is>
      </c>
      <c r="F55" s="251" t="n">
        <v>373.0761</v>
      </c>
      <c r="G55" s="168" t="n">
        <v>83.09999999999999</v>
      </c>
      <c r="H55" s="253">
        <f>ROUND(F55*G55,2)</f>
        <v/>
      </c>
      <c r="I55" s="143" t="n"/>
      <c r="J55" s="143" t="n"/>
      <c r="L55" s="143" t="n"/>
    </row>
    <row r="56" ht="26.25" customHeight="1" s="205">
      <c r="A56" s="251" t="n">
        <v>42</v>
      </c>
      <c r="B56" s="163" t="n"/>
      <c r="C56" s="251" t="inlineStr">
        <is>
          <t>91.15.02-029</t>
        </is>
      </c>
      <c r="D56" s="168" t="inlineStr">
        <is>
          <t>Тракторы на гусеничном ходу с лебедкой 132 кВт (180 л.с.)</t>
        </is>
      </c>
      <c r="E56" s="251" t="inlineStr">
        <is>
          <t>маш.-ч</t>
        </is>
      </c>
      <c r="F56" s="251" t="n">
        <v>194.241437</v>
      </c>
      <c r="G56" s="168" t="n">
        <v>147.43</v>
      </c>
      <c r="H56" s="253">
        <f>ROUND(F56*G56,2)</f>
        <v/>
      </c>
      <c r="I56" s="143" t="n"/>
      <c r="J56" s="143" t="n"/>
      <c r="L56" s="143" t="n"/>
    </row>
    <row r="57">
      <c r="A57" s="251" t="n">
        <v>43</v>
      </c>
      <c r="B57" s="163" t="n"/>
      <c r="C57" s="251" t="inlineStr">
        <is>
          <t>91.01.02-004</t>
        </is>
      </c>
      <c r="D57" s="168" t="inlineStr">
        <is>
          <t>Автогрейдеры среднего типа 99 кВт (135 л.с.)</t>
        </is>
      </c>
      <c r="E57" s="251" t="inlineStr">
        <is>
          <t>маш.-ч</t>
        </is>
      </c>
      <c r="F57" s="251" t="n">
        <v>187.42889</v>
      </c>
      <c r="G57" s="168" t="n">
        <v>123</v>
      </c>
      <c r="H57" s="253">
        <f>ROUND(F57*G57,2)</f>
        <v/>
      </c>
      <c r="I57" s="143" t="n"/>
      <c r="J57" s="143" t="n"/>
      <c r="L57" s="143" t="n"/>
    </row>
    <row r="58">
      <c r="A58" s="251" t="n">
        <v>44</v>
      </c>
      <c r="B58" s="163" t="n"/>
      <c r="C58" s="251" t="inlineStr">
        <is>
          <t>91.05.06-007</t>
        </is>
      </c>
      <c r="D58" s="168" t="inlineStr">
        <is>
          <t>Краны на гусеничном ходу, грузоподъемность 25 т</t>
        </is>
      </c>
      <c r="E58" s="251" t="inlineStr">
        <is>
          <t>маш.-ч</t>
        </is>
      </c>
      <c r="F58" s="251" t="n">
        <v>181.1733</v>
      </c>
      <c r="G58" s="168" t="n">
        <v>120.04</v>
      </c>
      <c r="H58" s="253">
        <f>ROUND(F58*G58,2)</f>
        <v/>
      </c>
      <c r="I58" s="143" t="n"/>
      <c r="J58" s="143" t="n"/>
      <c r="L58" s="143" t="n"/>
    </row>
    <row r="59">
      <c r="A59" s="251" t="n">
        <v>45</v>
      </c>
      <c r="B59" s="163" t="n"/>
      <c r="C59" s="251" t="n">
        <v>31050</v>
      </c>
      <c r="D59" s="168" t="inlineStr">
        <is>
          <t>Вышка телескопическая 25 м</t>
        </is>
      </c>
      <c r="E59" s="251" t="inlineStr">
        <is>
          <t>маш.-ч</t>
        </is>
      </c>
      <c r="F59" s="251" t="n">
        <v>108.072</v>
      </c>
      <c r="G59" s="168" t="n">
        <v>142.7</v>
      </c>
      <c r="H59" s="253">
        <f>ROUND(F59*G59,2)</f>
        <v/>
      </c>
      <c r="I59" s="143" t="n"/>
      <c r="J59" s="143" t="n"/>
      <c r="L59" s="143" t="n"/>
    </row>
    <row r="60" ht="26.25" customHeight="1" s="205">
      <c r="A60" s="251" t="n">
        <v>46</v>
      </c>
      <c r="B60" s="163" t="n"/>
      <c r="C60" s="251" t="n">
        <v>21102</v>
      </c>
      <c r="D60" s="168" t="inlineStr">
        <is>
          <t>Краны на автомобильном ходу при работе на монтаже технологического оборудования 10 т</t>
        </is>
      </c>
      <c r="E60" s="251" t="inlineStr">
        <is>
          <t>маш.-ч</t>
        </is>
      </c>
      <c r="F60" s="251" t="n">
        <v>97.974232</v>
      </c>
      <c r="G60" s="168" t="n">
        <v>134.65</v>
      </c>
      <c r="H60" s="253">
        <f>ROUND(F60*G60,2)</f>
        <v/>
      </c>
      <c r="I60" s="143" t="n"/>
      <c r="J60" s="143" t="n"/>
      <c r="L60" s="143" t="n"/>
    </row>
    <row r="61">
      <c r="A61" s="251" t="n">
        <v>47</v>
      </c>
      <c r="B61" s="163" t="n"/>
      <c r="C61" s="251" t="n">
        <v>120911</v>
      </c>
      <c r="D61" s="168" t="inlineStr">
        <is>
          <t>Катки на пневмоколесном ходу 30 т</t>
        </is>
      </c>
      <c r="E61" s="251" t="inlineStr">
        <is>
          <t>маш.-ч</t>
        </is>
      </c>
      <c r="F61" s="251" t="n">
        <v>59.870958</v>
      </c>
      <c r="G61" s="168" t="n">
        <v>206.01</v>
      </c>
      <c r="H61" s="253">
        <f>ROUND(F61*G61,2)</f>
        <v/>
      </c>
      <c r="I61" s="143" t="n"/>
      <c r="J61" s="143" t="n"/>
      <c r="L61" s="143" t="n"/>
    </row>
    <row r="62">
      <c r="A62" s="251" t="n">
        <v>48</v>
      </c>
      <c r="B62" s="163" t="n"/>
      <c r="C62" s="251" t="n">
        <v>400001</v>
      </c>
      <c r="D62" s="168" t="inlineStr">
        <is>
          <t>Автомобили бортовые, грузоподъемность до 5 т</t>
        </is>
      </c>
      <c r="E62" s="251" t="inlineStr">
        <is>
          <t>маш.-ч</t>
        </is>
      </c>
      <c r="F62" s="251" t="n">
        <v>110.413072</v>
      </c>
      <c r="G62" s="168" t="n">
        <v>87.17</v>
      </c>
      <c r="H62" s="253">
        <f>ROUND(F62*G62,2)</f>
        <v/>
      </c>
      <c r="I62" s="143" t="n"/>
      <c r="J62" s="143" t="n"/>
      <c r="L62" s="143" t="n"/>
    </row>
    <row r="63" ht="39" customHeight="1" s="205">
      <c r="A63" s="251" t="n">
        <v>49</v>
      </c>
      <c r="B63" s="163" t="n"/>
      <c r="C63" s="251" t="n">
        <v>100305</v>
      </c>
      <c r="D63" s="168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E63" s="251" t="inlineStr">
        <is>
          <t>маш.-ч</t>
        </is>
      </c>
      <c r="F63" s="251" t="n">
        <v>63.9375</v>
      </c>
      <c r="G63" s="168" t="n">
        <v>147.4</v>
      </c>
      <c r="H63" s="253">
        <f>ROUND(F63*G63,2)</f>
        <v/>
      </c>
      <c r="I63" s="143" t="n"/>
      <c r="J63" s="143" t="n"/>
      <c r="L63" s="143" t="n"/>
    </row>
    <row r="64">
      <c r="A64" s="251" t="n">
        <v>50</v>
      </c>
      <c r="B64" s="163" t="n"/>
      <c r="C64" s="251" t="n">
        <v>120906</v>
      </c>
      <c r="D64" s="168" t="inlineStr">
        <is>
          <t>Катки дорожные самоходные гладкие 8 т</t>
        </is>
      </c>
      <c r="E64" s="251" t="inlineStr">
        <is>
          <t>маш.-ч</t>
        </is>
      </c>
      <c r="F64" s="251" t="n">
        <v>85.19368</v>
      </c>
      <c r="G64" s="168" t="n">
        <v>87.53</v>
      </c>
      <c r="H64" s="253">
        <f>ROUND(F64*G64,2)</f>
        <v/>
      </c>
      <c r="I64" s="143" t="n"/>
      <c r="J64" s="143" t="n"/>
      <c r="L64" s="143" t="n"/>
    </row>
    <row r="65">
      <c r="A65" s="251" t="n">
        <v>51</v>
      </c>
      <c r="B65" s="163" t="n"/>
      <c r="C65" s="251" t="n">
        <v>121803</v>
      </c>
      <c r="D65" s="168" t="inlineStr">
        <is>
          <t>Распределители каменной мелочи</t>
        </is>
      </c>
      <c r="E65" s="251" t="inlineStr">
        <is>
          <t>маш.-ч</t>
        </is>
      </c>
      <c r="F65" s="251" t="n">
        <v>56.91287</v>
      </c>
      <c r="G65" s="168" t="n">
        <v>116.64</v>
      </c>
      <c r="H65" s="253">
        <f>ROUND(F65*G65,2)</f>
        <v/>
      </c>
      <c r="I65" s="143" t="n"/>
      <c r="J65" s="143" t="n"/>
      <c r="L65" s="143" t="n"/>
    </row>
    <row r="66">
      <c r="A66" s="251" t="n">
        <v>52</v>
      </c>
      <c r="B66" s="163" t="n"/>
      <c r="C66" s="251" t="n">
        <v>30101</v>
      </c>
      <c r="D66" s="168" t="inlineStr">
        <is>
          <t>Автопогрузчики 5 т</t>
        </is>
      </c>
      <c r="E66" s="251" t="inlineStr">
        <is>
          <t>маш.-ч</t>
        </is>
      </c>
      <c r="F66" s="251" t="n">
        <v>55.286822</v>
      </c>
      <c r="G66" s="168" t="n">
        <v>114.76</v>
      </c>
      <c r="H66" s="253">
        <f>ROUND(F66*G66,2)</f>
        <v/>
      </c>
      <c r="I66" s="143" t="n"/>
      <c r="J66" s="143" t="n"/>
      <c r="L66" s="143" t="n"/>
    </row>
    <row r="67" ht="26.25" customHeight="1" s="205">
      <c r="A67" s="251" t="n">
        <v>53</v>
      </c>
      <c r="B67" s="163" t="n"/>
      <c r="C67" s="251" t="n">
        <v>40502</v>
      </c>
      <c r="D67" s="168" t="inlineStr">
        <is>
          <t>Установки для сварки ручной дуговой (постоянного тока)</t>
        </is>
      </c>
      <c r="E67" s="251" t="inlineStr">
        <is>
          <t>маш.-ч</t>
        </is>
      </c>
      <c r="F67" s="251" t="n">
        <v>576.614553</v>
      </c>
      <c r="G67" s="168" t="n">
        <v>8.1</v>
      </c>
      <c r="H67" s="253">
        <f>ROUND(F67*G67,2)</f>
        <v/>
      </c>
      <c r="I67" s="143" t="n"/>
      <c r="J67" s="143" t="n"/>
      <c r="L67" s="143" t="n"/>
    </row>
    <row r="68">
      <c r="A68" s="251" t="n">
        <v>54</v>
      </c>
      <c r="B68" s="163" t="n"/>
      <c r="C68" s="251" t="n">
        <v>120600</v>
      </c>
      <c r="D68" s="168" t="inlineStr">
        <is>
          <t>Заливщик швов на базе автомобиля</t>
        </is>
      </c>
      <c r="E68" s="251" t="inlineStr">
        <is>
          <t>маш.-ч</t>
        </is>
      </c>
      <c r="F68" s="251" t="n">
        <v>25.57646</v>
      </c>
      <c r="G68" s="168" t="n">
        <v>175.25</v>
      </c>
      <c r="H68" s="253">
        <f>ROUND(F68*G68,2)</f>
        <v/>
      </c>
      <c r="I68" s="143" t="n"/>
      <c r="J68" s="143" t="n"/>
      <c r="L68" s="143" t="n"/>
    </row>
    <row r="69">
      <c r="A69" s="251" t="n">
        <v>55</v>
      </c>
      <c r="B69" s="163" t="n"/>
      <c r="C69" s="251" t="n">
        <v>120202</v>
      </c>
      <c r="D69" s="168" t="inlineStr">
        <is>
          <t>Автогрейдеры среднего типа 99 кВт (135 л.с.)</t>
        </is>
      </c>
      <c r="E69" s="251" t="inlineStr">
        <is>
          <t>маш.-ч</t>
        </is>
      </c>
      <c r="F69" s="251" t="n">
        <v>27.653046</v>
      </c>
      <c r="G69" s="168" t="n">
        <v>153.96</v>
      </c>
      <c r="H69" s="253">
        <f>ROUND(F69*G69,2)</f>
        <v/>
      </c>
      <c r="I69" s="143" t="n"/>
      <c r="J69" s="143" t="n"/>
      <c r="L69" s="143" t="n"/>
    </row>
    <row r="70">
      <c r="A70" s="251" t="n">
        <v>56</v>
      </c>
      <c r="B70" s="163" t="n"/>
      <c r="C70" s="251" t="n">
        <v>122000</v>
      </c>
      <c r="D70" s="168" t="inlineStr">
        <is>
          <t>Укладчики асфальтобетона</t>
        </is>
      </c>
      <c r="E70" s="251" t="inlineStr">
        <is>
          <t>маш.-ч</t>
        </is>
      </c>
      <c r="F70" s="251" t="n">
        <v>20.07148</v>
      </c>
      <c r="G70" s="168" t="n">
        <v>207.49</v>
      </c>
      <c r="H70" s="253">
        <f>ROUND(F70*G70,2)</f>
        <v/>
      </c>
      <c r="I70" s="143" t="n"/>
      <c r="J70" s="143" t="n"/>
      <c r="L70" s="143" t="n"/>
    </row>
    <row r="71" ht="39" customHeight="1" s="205">
      <c r="A71" s="251" t="n">
        <v>57</v>
      </c>
      <c r="B71" s="163" t="n"/>
      <c r="C71" s="251" t="n">
        <v>50101</v>
      </c>
      <c r="D71" s="168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71" s="251" t="inlineStr">
        <is>
          <t>маш.-ч</t>
        </is>
      </c>
      <c r="F71" s="251" t="n">
        <v>45.657936</v>
      </c>
      <c r="G71" s="168" t="n">
        <v>90</v>
      </c>
      <c r="H71" s="253">
        <f>ROUND(F71*G71,2)</f>
        <v/>
      </c>
      <c r="I71" s="143" t="n"/>
      <c r="J71" s="143" t="n"/>
      <c r="L71" s="143" t="n"/>
    </row>
    <row r="72">
      <c r="A72" s="251" t="n">
        <v>58</v>
      </c>
      <c r="B72" s="163" t="n"/>
      <c r="C72" s="251" t="n">
        <v>121011</v>
      </c>
      <c r="D72" s="168" t="inlineStr">
        <is>
          <t>Котлы битумные передвижные 400 л</t>
        </is>
      </c>
      <c r="E72" s="251" t="inlineStr">
        <is>
          <t>маш.-ч</t>
        </is>
      </c>
      <c r="F72" s="251" t="n">
        <v>133.297301</v>
      </c>
      <c r="G72" s="168" t="n">
        <v>30</v>
      </c>
      <c r="H72" s="253">
        <f>ROUND(F72*G72,2)</f>
        <v/>
      </c>
      <c r="I72" s="143" t="n"/>
      <c r="J72" s="143" t="n"/>
      <c r="L72" s="143" t="n"/>
    </row>
    <row r="73">
      <c r="A73" s="251" t="n">
        <v>59</v>
      </c>
      <c r="B73" s="163" t="n"/>
      <c r="C73" s="251" t="n">
        <v>120102</v>
      </c>
      <c r="D73" s="168" t="inlineStr">
        <is>
          <t>Автогудронаторы 7000 л</t>
        </is>
      </c>
      <c r="E73" s="251" t="inlineStr">
        <is>
          <t>маш.-ч</t>
        </is>
      </c>
      <c r="F73" s="251" t="n">
        <v>18.62432</v>
      </c>
      <c r="G73" s="168" t="n">
        <v>171.85</v>
      </c>
      <c r="H73" s="253">
        <f>ROUND(F73*G73,2)</f>
        <v/>
      </c>
      <c r="I73" s="143" t="n"/>
      <c r="J73" s="143" t="n"/>
      <c r="L73" s="143" t="n"/>
    </row>
    <row r="74">
      <c r="A74" s="251" t="n">
        <v>60</v>
      </c>
      <c r="B74" s="163" t="n"/>
      <c r="C74" s="251" t="n">
        <v>121601</v>
      </c>
      <c r="D74" s="168" t="inlineStr">
        <is>
          <t>Машины поливомоечные 6000 л</t>
        </is>
      </c>
      <c r="E74" s="251" t="inlineStr">
        <is>
          <t>маш.-ч</t>
        </is>
      </c>
      <c r="F74" s="251" t="n">
        <v>29.318692</v>
      </c>
      <c r="G74" s="168" t="n">
        <v>104.87</v>
      </c>
      <c r="H74" s="253">
        <f>ROUND(F74*G74,2)</f>
        <v/>
      </c>
      <c r="I74" s="143" t="n"/>
      <c r="J74" s="143" t="n"/>
      <c r="L74" s="143" t="n"/>
    </row>
    <row r="75">
      <c r="A75" s="251" t="n">
        <v>61</v>
      </c>
      <c r="B75" s="163" t="n"/>
      <c r="C75" s="251" t="n">
        <v>400002</v>
      </c>
      <c r="D75" s="168" t="inlineStr">
        <is>
          <t>Автомобили бортовые, грузоподъемность до 8 т</t>
        </is>
      </c>
      <c r="E75" s="251" t="inlineStr">
        <is>
          <t>маш.-ч</t>
        </is>
      </c>
      <c r="F75" s="251" t="n">
        <v>27.710028</v>
      </c>
      <c r="G75" s="168" t="n">
        <v>107.3</v>
      </c>
      <c r="H75" s="253">
        <f>ROUND(F75*G75,2)</f>
        <v/>
      </c>
      <c r="I75" s="143" t="n"/>
      <c r="J75" s="143" t="n"/>
      <c r="L75" s="143" t="n"/>
    </row>
    <row r="76" ht="26.25" customHeight="1" s="205">
      <c r="A76" s="251" t="n">
        <v>62</v>
      </c>
      <c r="B76" s="163" t="n"/>
      <c r="C76" s="251" t="n">
        <v>70152</v>
      </c>
      <c r="D76" s="168" t="inlineStr">
        <is>
          <t>Бульдозеры при работе на других видах строительства 121 кВт (165 л.с.)</t>
        </is>
      </c>
      <c r="E76" s="251" t="inlineStr">
        <is>
          <t>маш.-ч</t>
        </is>
      </c>
      <c r="F76" s="251" t="n">
        <v>20.13715</v>
      </c>
      <c r="G76" s="168" t="n">
        <v>143.81</v>
      </c>
      <c r="H76" s="253">
        <f>ROUND(F76*G76,2)</f>
        <v/>
      </c>
      <c r="I76" s="143" t="n"/>
      <c r="J76" s="143" t="n"/>
      <c r="L76" s="143" t="n"/>
    </row>
    <row r="77" ht="26.25" customHeight="1" s="205">
      <c r="A77" s="251" t="n">
        <v>63</v>
      </c>
      <c r="B77" s="163" t="n"/>
      <c r="C77" s="251" t="n">
        <v>70149</v>
      </c>
      <c r="D77" s="168" t="inlineStr">
        <is>
          <t>Бульдозеры при работе на других видах строительства 79 кВт (108 л.с.)</t>
        </is>
      </c>
      <c r="E77" s="251" t="inlineStr">
        <is>
          <t>маш.-ч</t>
        </is>
      </c>
      <c r="F77" s="251" t="n">
        <v>35.18812</v>
      </c>
      <c r="G77" s="168" t="n">
        <v>86.20999999999999</v>
      </c>
      <c r="H77" s="253">
        <f>ROUND(F77*G77,2)</f>
        <v/>
      </c>
      <c r="I77" s="143" t="n"/>
      <c r="J77" s="143" t="n"/>
      <c r="L77" s="143" t="n"/>
    </row>
    <row r="78" ht="26.25" customHeight="1" s="205">
      <c r="A78" s="251" t="n">
        <v>64</v>
      </c>
      <c r="B78" s="163" t="n"/>
      <c r="C78" s="251" t="n">
        <v>400311</v>
      </c>
      <c r="D78" s="168" t="inlineStr">
        <is>
          <t>Спецавтомашины грузоподъемностью до 8 т, вездеходы</t>
        </is>
      </c>
      <c r="E78" s="251" t="inlineStr">
        <is>
          <t>маш.-ч</t>
        </is>
      </c>
      <c r="F78" s="251" t="n">
        <v>12.822662</v>
      </c>
      <c r="G78" s="168" t="n">
        <v>214.93</v>
      </c>
      <c r="H78" s="253">
        <f>ROUND(F78*G78,2)</f>
        <v/>
      </c>
      <c r="I78" s="143" t="n"/>
      <c r="J78" s="143" t="n"/>
      <c r="L78" s="143" t="n"/>
    </row>
    <row r="79">
      <c r="A79" s="251" t="n">
        <v>65</v>
      </c>
      <c r="B79" s="163" t="n"/>
      <c r="C79" s="251" t="n">
        <v>120701</v>
      </c>
      <c r="D79" s="168" t="inlineStr">
        <is>
          <t>Катки дорожные прицепные кулачковые 8 т</t>
        </is>
      </c>
      <c r="E79" s="251" t="inlineStr">
        <is>
          <t>маш.-ч</t>
        </is>
      </c>
      <c r="F79" s="251" t="n">
        <v>746.1522</v>
      </c>
      <c r="G79" s="168" t="n">
        <v>3.58</v>
      </c>
      <c r="H79" s="253">
        <f>ROUND(F79*G79,2)</f>
        <v/>
      </c>
      <c r="I79" s="143" t="n"/>
      <c r="J79" s="143" t="n"/>
      <c r="L79" s="143" t="n"/>
    </row>
    <row r="80">
      <c r="A80" s="251" t="n">
        <v>66</v>
      </c>
      <c r="B80" s="163" t="n"/>
      <c r="C80" s="251" t="n">
        <v>111501</v>
      </c>
      <c r="D80" s="168" t="inlineStr">
        <is>
          <t>Растворонасосы: 3 м3/ч</t>
        </is>
      </c>
      <c r="E80" s="251" t="inlineStr">
        <is>
          <t>маш.-ч</t>
        </is>
      </c>
      <c r="F80" s="251" t="n">
        <v>129.131</v>
      </c>
      <c r="G80" s="168" t="n">
        <v>17.56</v>
      </c>
      <c r="H80" s="253">
        <f>ROUND(F80*G80,2)</f>
        <v/>
      </c>
      <c r="I80" s="143" t="n"/>
      <c r="J80" s="143" t="n"/>
      <c r="L80" s="143" t="n"/>
    </row>
    <row r="81" ht="26.25" customHeight="1" s="205">
      <c r="A81" s="251" t="n">
        <v>67</v>
      </c>
      <c r="B81" s="163" t="n"/>
      <c r="C81" s="251" t="n">
        <v>21141</v>
      </c>
      <c r="D81" s="168" t="inlineStr">
        <is>
          <t>Краны на автомобильном ходу при работе на других видах строительства 10 т</t>
        </is>
      </c>
      <c r="E81" s="251" t="inlineStr">
        <is>
          <t>маш.-ч</t>
        </is>
      </c>
      <c r="F81" s="251" t="n">
        <v>16.91232</v>
      </c>
      <c r="G81" s="168" t="n">
        <v>133.62</v>
      </c>
      <c r="H81" s="253">
        <f>ROUND(F81*G81,2)</f>
        <v/>
      </c>
      <c r="I81" s="143" t="n"/>
      <c r="J81" s="143" t="n"/>
      <c r="L81" s="143" t="n"/>
    </row>
    <row r="82" ht="26.25" customHeight="1" s="205">
      <c r="A82" s="251" t="n">
        <v>68</v>
      </c>
      <c r="B82" s="163" t="n"/>
      <c r="C82" s="251" t="n">
        <v>330210</v>
      </c>
      <c r="D82" s="168" t="inlineStr">
        <is>
          <t>Установки для сверления отверстий в железобетоне диаметром до 160 мм</t>
        </is>
      </c>
      <c r="E82" s="251" t="inlineStr">
        <is>
          <t>маш.-ч</t>
        </is>
      </c>
      <c r="F82" s="251" t="n">
        <v>56.672</v>
      </c>
      <c r="G82" s="168" t="n">
        <v>34.55</v>
      </c>
      <c r="H82" s="253">
        <f>ROUND(F82*G82,2)</f>
        <v/>
      </c>
      <c r="I82" s="143" t="n"/>
      <c r="J82" s="143" t="n"/>
      <c r="L82" s="143" t="n"/>
    </row>
    <row r="83" ht="26.25" customHeight="1" s="205">
      <c r="A83" s="251" t="n">
        <v>69</v>
      </c>
      <c r="B83" s="163" t="n"/>
      <c r="C83" s="251" t="n">
        <v>40201</v>
      </c>
      <c r="D83" s="168" t="inlineStr">
        <is>
          <t>Агрегаты сварочные передвижные с номинальным сварочным током 250-400 А с бензиновым двигателем</t>
        </is>
      </c>
      <c r="E83" s="251" t="inlineStr">
        <is>
          <t>маш.-ч</t>
        </is>
      </c>
      <c r="F83" s="251" t="n">
        <v>127.02705</v>
      </c>
      <c r="G83" s="168" t="n">
        <v>14</v>
      </c>
      <c r="H83" s="253">
        <f>ROUND(F83*G83,2)</f>
        <v/>
      </c>
      <c r="I83" s="143" t="n"/>
      <c r="J83" s="143" t="n"/>
      <c r="L83" s="143" t="n"/>
    </row>
    <row r="84" ht="26.25" customHeight="1" s="205">
      <c r="A84" s="251" t="n">
        <v>70</v>
      </c>
      <c r="B84" s="163" t="n"/>
      <c r="C84" s="251" t="n">
        <v>40202</v>
      </c>
      <c r="D84" s="168" t="inlineStr">
        <is>
          <t>Агрегаты сварочные передвижные с номинальным сварочным током 250-400 А с дизельным двигателем</t>
        </is>
      </c>
      <c r="E84" s="251" t="inlineStr">
        <is>
          <t>маш.-ч</t>
        </is>
      </c>
      <c r="F84" s="251" t="n">
        <v>130.29548</v>
      </c>
      <c r="G84" s="168" t="n">
        <v>14</v>
      </c>
      <c r="H84" s="253">
        <f>ROUND(F84*G84,2)</f>
        <v/>
      </c>
      <c r="I84" s="143" t="n"/>
      <c r="J84" s="143" t="n"/>
      <c r="L84" s="143" t="n"/>
    </row>
    <row r="85" ht="39" customHeight="1" s="205">
      <c r="A85" s="251" t="n">
        <v>71</v>
      </c>
      <c r="B85" s="163" t="n"/>
      <c r="C85" s="251" t="n">
        <v>60337</v>
      </c>
      <c r="D85" s="168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E85" s="251" t="inlineStr">
        <is>
          <t>маш.-ч</t>
        </is>
      </c>
      <c r="F85" s="251" t="n">
        <v>20.734144</v>
      </c>
      <c r="G85" s="168" t="n">
        <v>70.01000000000001</v>
      </c>
      <c r="H85" s="253">
        <f>ROUND(F85*G85,2)</f>
        <v/>
      </c>
      <c r="I85" s="143" t="n"/>
      <c r="J85" s="143" t="n"/>
      <c r="L85" s="143" t="n"/>
    </row>
    <row r="86">
      <c r="A86" s="251" t="n">
        <v>72</v>
      </c>
      <c r="B86" s="163" t="n"/>
      <c r="C86" s="251" t="n">
        <v>120911</v>
      </c>
      <c r="D86" s="168" t="inlineStr">
        <is>
          <t>Катки на пневмоколесном ходу 30 т</t>
        </is>
      </c>
      <c r="E86" s="251" t="inlineStr">
        <is>
          <t>маш.-ч</t>
        </is>
      </c>
      <c r="F86" s="251" t="n">
        <v>9.002003999999999</v>
      </c>
      <c r="G86" s="168" t="n">
        <v>151.43</v>
      </c>
      <c r="H86" s="253">
        <f>ROUND(F86*G86,2)</f>
        <v/>
      </c>
      <c r="I86" s="143" t="n"/>
      <c r="J86" s="143" t="n"/>
      <c r="L86" s="143" t="n"/>
    </row>
    <row r="87">
      <c r="A87" s="251" t="n">
        <v>73</v>
      </c>
      <c r="B87" s="163" t="n"/>
      <c r="C87" s="251" t="n">
        <v>122000</v>
      </c>
      <c r="D87" s="168" t="inlineStr">
        <is>
          <t>Укладчики асфальтобетона</t>
        </is>
      </c>
      <c r="E87" s="251" t="inlineStr">
        <is>
          <t>маш.-ч</t>
        </is>
      </c>
      <c r="F87" s="251" t="n">
        <v>7.104929</v>
      </c>
      <c r="G87" s="168" t="n">
        <v>195.2</v>
      </c>
      <c r="H87" s="253">
        <f>ROUND(F87*G87,2)</f>
        <v/>
      </c>
      <c r="I87" s="143" t="n"/>
      <c r="J87" s="143" t="n"/>
      <c r="L87" s="143" t="n"/>
    </row>
    <row r="88">
      <c r="A88" s="251" t="n">
        <v>74</v>
      </c>
      <c r="B88" s="163" t="n"/>
      <c r="C88" s="251" t="n">
        <v>160202</v>
      </c>
      <c r="D88" s="168" t="inlineStr">
        <is>
          <t>Краны на тракторе 121 кВт (165 л.с.) 10 т (прицепные)</t>
        </is>
      </c>
      <c r="E88" s="251" t="inlineStr">
        <is>
          <t>маш.-ч</t>
        </is>
      </c>
      <c r="F88" s="251" t="n">
        <v>18.796136</v>
      </c>
      <c r="G88" s="168" t="n">
        <v>69.84</v>
      </c>
      <c r="H88" s="253">
        <f>ROUND(F88*G88,2)</f>
        <v/>
      </c>
      <c r="I88" s="143" t="n"/>
      <c r="J88" s="143" t="n"/>
      <c r="L88" s="143" t="n"/>
    </row>
    <row r="89" ht="26.25" customHeight="1" s="205">
      <c r="A89" s="251" t="n">
        <v>75</v>
      </c>
      <c r="B89" s="163" t="n"/>
      <c r="C89" s="251" t="n">
        <v>21244</v>
      </c>
      <c r="D89" s="168" t="inlineStr">
        <is>
          <t>Краны на гусеничном ходу при работе на других видах строительства 25 т</t>
        </is>
      </c>
      <c r="E89" s="251" t="inlineStr">
        <is>
          <t>маш.-ч</t>
        </is>
      </c>
      <c r="F89" s="251" t="n">
        <v>11.4427</v>
      </c>
      <c r="G89" s="168" t="n">
        <v>120.04</v>
      </c>
      <c r="H89" s="253">
        <f>ROUND(F89*G89,2)</f>
        <v/>
      </c>
      <c r="I89" s="143" t="n"/>
      <c r="J89" s="143" t="n"/>
      <c r="L89" s="143" t="n"/>
    </row>
    <row r="90" ht="26.25" customHeight="1" s="205">
      <c r="A90" s="251" t="n">
        <v>76</v>
      </c>
      <c r="B90" s="163" t="n"/>
      <c r="C90" s="251" t="n">
        <v>20129</v>
      </c>
      <c r="D90" s="168" t="inlineStr">
        <is>
          <t>Краны башенные при работе на других видах строительства 8 т</t>
        </is>
      </c>
      <c r="E90" s="251" t="inlineStr">
        <is>
          <t>маш.-ч</t>
        </is>
      </c>
      <c r="F90" s="251" t="n">
        <v>15.535904</v>
      </c>
      <c r="G90" s="168" t="n">
        <v>86.40000000000001</v>
      </c>
      <c r="H90" s="253">
        <f>ROUND(F90*G90,2)</f>
        <v/>
      </c>
      <c r="I90" s="143" t="n"/>
      <c r="J90" s="143" t="n"/>
      <c r="L90" s="143" t="n"/>
    </row>
    <row r="91" ht="26.25" customHeight="1" s="205">
      <c r="A91" s="251" t="n">
        <v>77</v>
      </c>
      <c r="B91" s="163" t="n"/>
      <c r="C91" s="251" t="n">
        <v>10410</v>
      </c>
      <c r="D91" s="168" t="inlineStr">
        <is>
          <t>Тракторы на пневмоколесном ходу при работе на других видах строительства 59 кВт (80 л.с.)</t>
        </is>
      </c>
      <c r="E91" s="251" t="inlineStr">
        <is>
          <t>маш.-ч</t>
        </is>
      </c>
      <c r="F91" s="251" t="n">
        <v>15.286498</v>
      </c>
      <c r="G91" s="168" t="n">
        <v>74.61</v>
      </c>
      <c r="H91" s="253">
        <f>ROUND(F91*G91,2)</f>
        <v/>
      </c>
      <c r="I91" s="143" t="n"/>
      <c r="J91" s="143" t="n"/>
      <c r="L91" s="143" t="n"/>
    </row>
    <row r="92" ht="26.25" customHeight="1" s="205">
      <c r="A92" s="251" t="n">
        <v>78</v>
      </c>
      <c r="B92" s="163" t="n"/>
      <c r="C92" s="251" t="n">
        <v>20403</v>
      </c>
      <c r="D92" s="168" t="inlineStr">
        <is>
          <t>Краны козловые при работе на монтаже технологического оборудования 32 т</t>
        </is>
      </c>
      <c r="E92" s="251" t="inlineStr">
        <is>
          <t>маш.-ч</t>
        </is>
      </c>
      <c r="F92" s="251" t="n">
        <v>9.499599999999999</v>
      </c>
      <c r="G92" s="168" t="n">
        <v>120.52</v>
      </c>
      <c r="H92" s="253">
        <f>ROUND(F92*G92,2)</f>
        <v/>
      </c>
      <c r="I92" s="143" t="n"/>
      <c r="J92" s="143" t="n"/>
      <c r="L92" s="143" t="n"/>
    </row>
    <row r="93">
      <c r="A93" s="251" t="n">
        <v>79</v>
      </c>
      <c r="B93" s="163" t="n"/>
      <c r="C93" s="251" t="n">
        <v>331305</v>
      </c>
      <c r="D93" s="168" t="inlineStr">
        <is>
          <t>Пылесосы промышленные</t>
        </is>
      </c>
      <c r="E93" s="251" t="inlineStr">
        <is>
          <t>маш.-ч</t>
        </is>
      </c>
      <c r="F93" s="251" t="n">
        <v>252.8</v>
      </c>
      <c r="G93" s="168" t="n">
        <v>2.7</v>
      </c>
      <c r="H93" s="253">
        <f>ROUND(F93*G93,2)</f>
        <v/>
      </c>
      <c r="I93" s="143" t="n"/>
      <c r="J93" s="143" t="n"/>
      <c r="L93" s="143" t="n"/>
    </row>
    <row r="94" ht="26.25" customHeight="1" s="205">
      <c r="A94" s="251" t="n">
        <v>80</v>
      </c>
      <c r="B94" s="163" t="n"/>
      <c r="C94" s="251" t="n">
        <v>21143</v>
      </c>
      <c r="D94" s="168" t="inlineStr">
        <is>
          <t>Краны на автомобильном ходу при работе на других видах строительства 16 т</t>
        </is>
      </c>
      <c r="E94" s="251" t="inlineStr">
        <is>
          <t>маш.-ч</t>
        </is>
      </c>
      <c r="F94" s="251" t="n">
        <v>6.367421</v>
      </c>
      <c r="G94" s="168" t="n">
        <v>115.4</v>
      </c>
      <c r="H94" s="253">
        <f>ROUND(F94*G94,2)</f>
        <v/>
      </c>
      <c r="I94" s="143" t="n"/>
      <c r="J94" s="143" t="n"/>
      <c r="L94" s="143" t="n"/>
    </row>
    <row r="95" ht="26.25" customHeight="1" s="205">
      <c r="A95" s="251" t="n">
        <v>81</v>
      </c>
      <c r="B95" s="163" t="n"/>
      <c r="C95" s="251" t="n">
        <v>31812</v>
      </c>
      <c r="D95" s="168" t="inlineStr">
        <is>
          <t>Погрузчики одноковшовые универсальные фронтальные пневмоколесные 3 т</t>
        </is>
      </c>
      <c r="E95" s="251" t="inlineStr">
        <is>
          <t>маш.-ч</t>
        </is>
      </c>
      <c r="F95" s="251" t="n">
        <v>6.9</v>
      </c>
      <c r="G95" s="168" t="n">
        <v>90.40000000000001</v>
      </c>
      <c r="H95" s="253">
        <f>ROUND(F95*G95,2)</f>
        <v/>
      </c>
      <c r="I95" s="143" t="n"/>
      <c r="J95" s="143" t="n"/>
      <c r="L95" s="143" t="n"/>
    </row>
    <row r="96">
      <c r="A96" s="251" t="n">
        <v>82</v>
      </c>
      <c r="B96" s="163" t="n"/>
      <c r="C96" s="251" t="n">
        <v>40101</v>
      </c>
      <c r="D96" s="168" t="inlineStr">
        <is>
          <t>Электростанции передвижные 2 кВт</t>
        </is>
      </c>
      <c r="E96" s="251" t="inlineStr">
        <is>
          <t>маш.-ч</t>
        </is>
      </c>
      <c r="F96" s="251" t="n">
        <v>25.346561</v>
      </c>
      <c r="G96" s="168" t="n">
        <v>22.29</v>
      </c>
      <c r="H96" s="253">
        <f>ROUND(F96*G96,2)</f>
        <v/>
      </c>
      <c r="I96" s="143" t="n"/>
      <c r="J96" s="143" t="n"/>
      <c r="L96" s="143" t="n"/>
    </row>
    <row r="97" ht="26.25" customHeight="1" s="205">
      <c r="A97" s="251" t="n">
        <v>83</v>
      </c>
      <c r="B97" s="163" t="n"/>
      <c r="C97" s="251" t="n">
        <v>21243</v>
      </c>
      <c r="D97" s="168" t="inlineStr">
        <is>
          <t>Краны на гусеничном ходу при работе на других видах строительства до 16 т</t>
        </is>
      </c>
      <c r="E97" s="251" t="inlineStr">
        <is>
          <t>маш.-ч</t>
        </is>
      </c>
      <c r="F97" s="251" t="n">
        <v>6.519592</v>
      </c>
      <c r="G97" s="168" t="n">
        <v>96.89</v>
      </c>
      <c r="H97" s="253">
        <f>ROUND(F97*G97,2)</f>
        <v/>
      </c>
      <c r="I97" s="143" t="n"/>
      <c r="J97" s="143" t="n"/>
      <c r="L97" s="143" t="n"/>
    </row>
    <row r="98" ht="39" customHeight="1" s="205">
      <c r="A98" s="251" t="n">
        <v>84</v>
      </c>
      <c r="B98" s="163" t="n"/>
      <c r="C98" s="251" t="n">
        <v>20815</v>
      </c>
      <c r="D98" s="168" t="inlineStr">
        <is>
          <t>Краны мостовые электрические при работе на монтаже технологического оборудования общего назначения 50 т</t>
        </is>
      </c>
      <c r="E98" s="251" t="inlineStr">
        <is>
          <t>маш.-ч</t>
        </is>
      </c>
      <c r="F98" s="251" t="n">
        <v>2.48</v>
      </c>
      <c r="G98" s="168" t="n">
        <v>197.01</v>
      </c>
      <c r="H98" s="253">
        <f>ROUND(F98*G98,2)</f>
        <v/>
      </c>
      <c r="I98" s="143" t="n"/>
      <c r="J98" s="143" t="n"/>
      <c r="L98" s="143" t="n"/>
    </row>
    <row r="99">
      <c r="A99" s="251" t="n">
        <v>85</v>
      </c>
      <c r="B99" s="163" t="n"/>
      <c r="C99" s="251" t="n">
        <v>121803</v>
      </c>
      <c r="D99" s="168" t="inlineStr">
        <is>
          <t>Распределители каменной мелочи</t>
        </is>
      </c>
      <c r="E99" s="251" t="inlineStr">
        <is>
          <t>маш.-ч</t>
        </is>
      </c>
      <c r="F99" s="251" t="n">
        <v>4.0898</v>
      </c>
      <c r="G99" s="168" t="n">
        <v>85.18000000000001</v>
      </c>
      <c r="H99" s="253">
        <f>ROUND(F99*G99,2)</f>
        <v/>
      </c>
      <c r="I99" s="143" t="n"/>
      <c r="J99" s="143" t="n"/>
      <c r="L99" s="143" t="n"/>
    </row>
    <row r="100">
      <c r="A100" s="251" t="n">
        <v>86</v>
      </c>
      <c r="B100" s="163" t="n"/>
      <c r="C100" s="251" t="n">
        <v>120102</v>
      </c>
      <c r="D100" s="168" t="inlineStr">
        <is>
          <t>Автогудронаторы 7000 л</t>
        </is>
      </c>
      <c r="E100" s="251" t="inlineStr">
        <is>
          <t>маш.-ч</t>
        </is>
      </c>
      <c r="F100" s="251" t="n">
        <v>3.284925</v>
      </c>
      <c r="G100" s="168" t="n">
        <v>115.24</v>
      </c>
      <c r="H100" s="253">
        <f>ROUND(F100*G100,2)</f>
        <v/>
      </c>
      <c r="I100" s="143" t="n"/>
      <c r="J100" s="143" t="n"/>
      <c r="L100" s="143" t="n"/>
    </row>
    <row r="101">
      <c r="A101" s="251" t="n">
        <v>87</v>
      </c>
      <c r="B101" s="163" t="n"/>
      <c r="C101" s="251" t="n">
        <v>92701</v>
      </c>
      <c r="D101" s="168" t="inlineStr">
        <is>
          <t>Катки прицепные кольчатые 1 т</t>
        </is>
      </c>
      <c r="E101" s="251" t="inlineStr">
        <is>
          <t>маш.-ч</t>
        </is>
      </c>
      <c r="F101" s="251" t="n">
        <v>30.572996</v>
      </c>
      <c r="G101" s="168" t="n">
        <v>9.619999999999999</v>
      </c>
      <c r="H101" s="253">
        <f>ROUND(F101*G101,2)</f>
        <v/>
      </c>
      <c r="I101" s="143" t="n"/>
      <c r="J101" s="143" t="n"/>
      <c r="L101" s="143" t="n"/>
    </row>
    <row r="102" ht="26.25" customHeight="1" s="205">
      <c r="A102" s="251" t="n">
        <v>88</v>
      </c>
      <c r="B102" s="163" t="n"/>
      <c r="C102" s="251" t="n">
        <v>70148</v>
      </c>
      <c r="D102" s="168" t="inlineStr">
        <is>
          <t>Бульдозеры при работе на других видах строительства 59 кВт (80 л.с.)</t>
        </is>
      </c>
      <c r="E102" s="251" t="inlineStr">
        <is>
          <t>маш.-ч</t>
        </is>
      </c>
      <c r="F102" s="251" t="n">
        <v>4.0128</v>
      </c>
      <c r="G102" s="168" t="n">
        <v>73.8</v>
      </c>
      <c r="H102" s="253">
        <f>ROUND(F102*G102,2)</f>
        <v/>
      </c>
      <c r="I102" s="143" t="n"/>
      <c r="J102" s="143" t="n"/>
      <c r="L102" s="143" t="n"/>
    </row>
    <row r="103">
      <c r="A103" s="251" t="n">
        <v>89</v>
      </c>
      <c r="B103" s="163" t="n"/>
      <c r="C103" s="251" t="n">
        <v>60800</v>
      </c>
      <c r="D103" s="168" t="inlineStr">
        <is>
          <t>Экскаваторы-планировщики: на пневмоколесном ходу</t>
        </is>
      </c>
      <c r="E103" s="251" t="inlineStr">
        <is>
          <t>маш.-ч</t>
        </is>
      </c>
      <c r="F103" s="251" t="n">
        <v>4.12227</v>
      </c>
      <c r="G103" s="168" t="n">
        <v>104.4</v>
      </c>
      <c r="H103" s="253">
        <f>ROUND(F103*G103,2)</f>
        <v/>
      </c>
      <c r="I103" s="143" t="n"/>
      <c r="J103" s="143" t="n"/>
      <c r="L103" s="143" t="n"/>
    </row>
    <row r="104" ht="26.25" customHeight="1" s="205">
      <c r="A104" s="251" t="n">
        <v>90</v>
      </c>
      <c r="B104" s="163" t="n"/>
      <c r="C104" s="251" t="n">
        <v>70148</v>
      </c>
      <c r="D104" s="168" t="inlineStr">
        <is>
          <t>Бульдозеры при работе на других видах строительства 59 кВт (80 л.с.)</t>
        </is>
      </c>
      <c r="E104" s="251" t="inlineStr">
        <is>
          <t>маш.-ч</t>
        </is>
      </c>
      <c r="F104" s="251" t="n">
        <v>2.24928</v>
      </c>
      <c r="G104" s="168" t="n">
        <v>147.6</v>
      </c>
      <c r="H104" s="253">
        <f>ROUND(F104*G104,2)</f>
        <v/>
      </c>
      <c r="I104" s="143" t="n"/>
      <c r="J104" s="143" t="n"/>
      <c r="L104" s="143" t="n"/>
    </row>
    <row r="105">
      <c r="A105" s="251" t="n">
        <v>91</v>
      </c>
      <c r="B105" s="163" t="n"/>
      <c r="C105" s="251" t="n">
        <v>121801</v>
      </c>
      <c r="D105" s="168" t="inlineStr">
        <is>
          <t>Распределители щебня и гравия</t>
        </is>
      </c>
      <c r="E105" s="251" t="inlineStr">
        <is>
          <t>маш.-ч</t>
        </is>
      </c>
      <c r="F105" s="251" t="n">
        <v>0.62451</v>
      </c>
      <c r="G105" s="168" t="n">
        <v>201.46</v>
      </c>
      <c r="H105" s="253">
        <f>ROUND(F105*G105,2)</f>
        <v/>
      </c>
      <c r="I105" s="143" t="n"/>
      <c r="J105" s="143" t="n"/>
      <c r="L105" s="143" t="n"/>
    </row>
    <row r="106">
      <c r="A106" s="251" t="n">
        <v>92</v>
      </c>
      <c r="B106" s="163" t="n"/>
      <c r="C106" s="251" t="n">
        <v>120500</v>
      </c>
      <c r="D106" s="168" t="inlineStr">
        <is>
          <t>Гудронаторы ручные</t>
        </is>
      </c>
      <c r="E106" s="251" t="inlineStr">
        <is>
          <t>маш.-ч</t>
        </is>
      </c>
      <c r="F106" s="251" t="n">
        <v>15.22664</v>
      </c>
      <c r="G106" s="168" t="n">
        <v>12.2</v>
      </c>
      <c r="H106" s="253">
        <f>ROUND(F106*G106,2)</f>
        <v/>
      </c>
      <c r="I106" s="143" t="n"/>
      <c r="J106" s="143" t="n"/>
      <c r="L106" s="143" t="n"/>
    </row>
    <row r="107" ht="26.25" customHeight="1" s="205">
      <c r="A107" s="251" t="n">
        <v>93</v>
      </c>
      <c r="B107" s="163" t="n"/>
      <c r="C107" s="251" t="n">
        <v>120711</v>
      </c>
      <c r="D107" s="168" t="inlineStr">
        <is>
          <t>Катки дорожные прицепные на пневмоколесном ходу 25 т</t>
        </is>
      </c>
      <c r="E107" s="251" t="inlineStr">
        <is>
          <t>маш.-ч</t>
        </is>
      </c>
      <c r="F107" s="251" t="n">
        <v>0.58608</v>
      </c>
      <c r="G107" s="168" t="n">
        <v>199</v>
      </c>
      <c r="H107" s="253">
        <f>ROUND(F107*G107,2)</f>
        <v/>
      </c>
      <c r="I107" s="143" t="n"/>
      <c r="J107" s="143" t="n"/>
      <c r="L107" s="143" t="n"/>
    </row>
    <row r="108">
      <c r="A108" s="251" t="n">
        <v>94</v>
      </c>
      <c r="B108" s="163" t="n"/>
      <c r="C108" s="251" t="n">
        <v>122301</v>
      </c>
      <c r="D108" s="168" t="inlineStr">
        <is>
          <t>Трактор с щетками дорожными навесными</t>
        </is>
      </c>
      <c r="E108" s="251" t="inlineStr">
        <is>
          <t>маш.-ч</t>
        </is>
      </c>
      <c r="F108" s="251" t="n">
        <v>3.4606</v>
      </c>
      <c r="G108" s="168" t="n">
        <v>74.97</v>
      </c>
      <c r="H108" s="253">
        <f>ROUND(F108*G108,2)</f>
        <v/>
      </c>
      <c r="I108" s="143" t="n"/>
      <c r="J108" s="143" t="n"/>
      <c r="L108" s="143" t="n"/>
    </row>
    <row r="109">
      <c r="A109" s="251" t="n">
        <v>95</v>
      </c>
      <c r="B109" s="163" t="n"/>
      <c r="C109" s="251" t="n">
        <v>350481</v>
      </c>
      <c r="D109" s="168" t="inlineStr">
        <is>
          <t>Пресс-ножницы комбинированные</t>
        </is>
      </c>
      <c r="E109" s="251" t="inlineStr">
        <is>
          <t>маш.-ч</t>
        </is>
      </c>
      <c r="F109" s="251" t="n">
        <v>12.19764</v>
      </c>
      <c r="G109" s="168" t="n">
        <v>15.4</v>
      </c>
      <c r="H109" s="253">
        <f>ROUND(F109*G109,2)</f>
        <v/>
      </c>
      <c r="I109" s="143" t="n"/>
      <c r="J109" s="143" t="n"/>
      <c r="L109" s="143" t="n"/>
    </row>
    <row r="110">
      <c r="A110" s="251" t="n">
        <v>96</v>
      </c>
      <c r="B110" s="163" t="n"/>
      <c r="C110" s="251" t="n">
        <v>400001</v>
      </c>
      <c r="D110" s="168" t="inlineStr">
        <is>
          <t>Автомобили бортовые, грузоподъемность до 5 т</t>
        </is>
      </c>
      <c r="E110" s="251" t="inlineStr">
        <is>
          <t>маш.-ч</t>
        </is>
      </c>
      <c r="F110" s="251" t="n">
        <v>1.57468</v>
      </c>
      <c r="G110" s="168" t="n">
        <v>95.58</v>
      </c>
      <c r="H110" s="253">
        <f>ROUND(F110*G110,2)</f>
        <v/>
      </c>
      <c r="I110" s="143" t="n"/>
      <c r="J110" s="143" t="n"/>
      <c r="L110" s="143" t="n"/>
    </row>
    <row r="111">
      <c r="A111" s="251" t="n">
        <v>97</v>
      </c>
      <c r="B111" s="163" t="n"/>
      <c r="C111" s="251" t="n">
        <v>400051</v>
      </c>
      <c r="D111" s="168" t="inlineStr">
        <is>
          <t>Автомобиль-самосвал, грузоподъемность до 7 т</t>
        </is>
      </c>
      <c r="E111" s="251" t="inlineStr">
        <is>
          <t>маш.-ч</t>
        </is>
      </c>
      <c r="F111" s="251" t="n">
        <v>1.005</v>
      </c>
      <c r="G111" s="168" t="n">
        <v>111</v>
      </c>
      <c r="H111" s="253">
        <f>ROUND(F111*G111,2)</f>
        <v/>
      </c>
      <c r="I111" s="143" t="n"/>
      <c r="J111" s="143" t="n"/>
      <c r="L111" s="143" t="n"/>
    </row>
    <row r="112" ht="26.25" customHeight="1" s="205">
      <c r="A112" s="251" t="n">
        <v>98</v>
      </c>
      <c r="B112" s="163" t="n"/>
      <c r="C112" s="251" t="n">
        <v>130300</v>
      </c>
      <c r="D112" s="168" t="inlineStr">
        <is>
          <t>Агрегаты для травосеяния на откосах автомобильных и железных дорог</t>
        </is>
      </c>
      <c r="E112" s="251" t="inlineStr">
        <is>
          <t>маш.-ч</t>
        </is>
      </c>
      <c r="F112" s="251" t="n">
        <v>10.793</v>
      </c>
      <c r="G112" s="168" t="n">
        <v>25.1</v>
      </c>
      <c r="H112" s="253">
        <f>ROUND(F112*G112,2)</f>
        <v/>
      </c>
      <c r="I112" s="143" t="n"/>
      <c r="J112" s="143" t="n"/>
      <c r="L112" s="143" t="n"/>
    </row>
    <row r="113">
      <c r="A113" s="251" t="n">
        <v>99</v>
      </c>
      <c r="B113" s="163" t="n"/>
      <c r="C113" s="251" t="n">
        <v>251703</v>
      </c>
      <c r="D113" s="168" t="inlineStr">
        <is>
          <t>Вагонетки неопрокидные, вместимость до 1,5 м3</t>
        </is>
      </c>
      <c r="E113" s="251" t="inlineStr">
        <is>
          <t>маш.-ч</t>
        </is>
      </c>
      <c r="F113" s="251" t="n">
        <v>261.2924</v>
      </c>
      <c r="G113" s="168" t="n">
        <v>0.5</v>
      </c>
      <c r="H113" s="253">
        <f>ROUND(F113*G113,2)</f>
        <v/>
      </c>
      <c r="I113" s="143" t="n"/>
      <c r="J113" s="143" t="n"/>
      <c r="L113" s="143" t="n"/>
    </row>
    <row r="114" ht="26.25" customHeight="1" s="205">
      <c r="A114" s="251" t="n">
        <v>100</v>
      </c>
      <c r="B114" s="163" t="n"/>
      <c r="C114" s="251" t="n">
        <v>30402</v>
      </c>
      <c r="D114" s="168" t="inlineStr">
        <is>
          <t>Лебедки электрические тяговым усилием до 12,26 кН (1,25 т)</t>
        </is>
      </c>
      <c r="E114" s="251" t="inlineStr">
        <is>
          <t>маш.-ч</t>
        </is>
      </c>
      <c r="F114" s="251" t="n">
        <v>46.449</v>
      </c>
      <c r="G114" s="168" t="n">
        <v>3.28</v>
      </c>
      <c r="H114" s="253">
        <f>ROUND(F114*G114,2)</f>
        <v/>
      </c>
      <c r="I114" s="143" t="n"/>
      <c r="J114" s="143" t="n"/>
      <c r="L114" s="143" t="n"/>
    </row>
    <row r="115" ht="26.25" customHeight="1" s="205">
      <c r="A115" s="251" t="n">
        <v>101</v>
      </c>
      <c r="B115" s="163" t="n"/>
      <c r="C115" s="251" t="n">
        <v>10312</v>
      </c>
      <c r="D115" s="168" t="inlineStr">
        <is>
          <t>Тракторы на гусеничном ходу при работе на других видах строительства 79 кВт (108 л.с.)</t>
        </is>
      </c>
      <c r="E115" s="251" t="inlineStr">
        <is>
          <t>маш.-ч</t>
        </is>
      </c>
      <c r="F115" s="251" t="n">
        <v>0.58608</v>
      </c>
      <c r="G115" s="168" t="n">
        <v>422.6</v>
      </c>
      <c r="H115" s="253">
        <f>ROUND(F115*G115,2)</f>
        <v/>
      </c>
      <c r="I115" s="143" t="n"/>
      <c r="J115" s="143" t="n"/>
      <c r="L115" s="143" t="n"/>
    </row>
    <row r="116">
      <c r="A116" s="251" t="n">
        <v>102</v>
      </c>
      <c r="B116" s="163" t="n"/>
      <c r="C116" s="251" t="n">
        <v>92002</v>
      </c>
      <c r="D116" s="168" t="inlineStr">
        <is>
          <t>Сеялки прицепные</t>
        </is>
      </c>
      <c r="E116" s="251" t="inlineStr">
        <is>
          <t>маш.-ч</t>
        </is>
      </c>
      <c r="F116" s="251" t="n">
        <v>2.797798</v>
      </c>
      <c r="G116" s="168" t="n">
        <v>48.2</v>
      </c>
      <c r="H116" s="253">
        <f>ROUND(F116*G116,2)</f>
        <v/>
      </c>
      <c r="I116" s="143" t="n"/>
      <c r="J116" s="143" t="n"/>
      <c r="L116" s="143" t="n"/>
    </row>
    <row r="117">
      <c r="A117" s="251" t="n">
        <v>103</v>
      </c>
      <c r="B117" s="163" t="n"/>
      <c r="C117" s="251" t="n">
        <v>110055</v>
      </c>
      <c r="D117" s="168" t="inlineStr">
        <is>
          <t>Автобетоносмесители: 6 м3</t>
        </is>
      </c>
      <c r="E117" s="251" t="inlineStr">
        <is>
          <t>маш.-ч</t>
        </is>
      </c>
      <c r="F117" s="251" t="n">
        <v>1.364</v>
      </c>
      <c r="G117" s="168" t="n">
        <v>177.59</v>
      </c>
      <c r="H117" s="253">
        <f>ROUND(F117*G117,2)</f>
        <v/>
      </c>
      <c r="I117" s="143" t="n"/>
      <c r="J117" s="143" t="n"/>
      <c r="L117" s="143" t="n"/>
    </row>
    <row r="118">
      <c r="A118" s="251" t="n">
        <v>104</v>
      </c>
      <c r="B118" s="163" t="n"/>
      <c r="C118" s="251" t="n">
        <v>122301</v>
      </c>
      <c r="D118" s="168" t="inlineStr">
        <is>
          <t>Трактор с щетками дорожными навесными</t>
        </is>
      </c>
      <c r="E118" s="251" t="inlineStr">
        <is>
          <t>маш.-ч</t>
        </is>
      </c>
      <c r="F118" s="251" t="n">
        <v>1.01093</v>
      </c>
      <c r="G118" s="168" t="n">
        <v>62.3</v>
      </c>
      <c r="H118" s="253">
        <f>ROUND(F118*G118,2)</f>
        <v/>
      </c>
      <c r="I118" s="143" t="n"/>
      <c r="J118" s="143" t="n"/>
      <c r="L118" s="143" t="n"/>
    </row>
    <row r="119">
      <c r="A119" s="251" t="n">
        <v>105</v>
      </c>
      <c r="B119" s="163" t="n"/>
      <c r="C119" s="251" t="n">
        <v>120500</v>
      </c>
      <c r="D119" s="168" t="inlineStr">
        <is>
          <t>Гудронаторы ручные</t>
        </is>
      </c>
      <c r="E119" s="251" t="inlineStr">
        <is>
          <t>маш.-ч</t>
        </is>
      </c>
      <c r="F119" s="251" t="n">
        <v>2.840924</v>
      </c>
      <c r="G119" s="168" t="n">
        <v>17.2</v>
      </c>
      <c r="H119" s="253">
        <f>ROUND(F119*G119,2)</f>
        <v/>
      </c>
      <c r="I119" s="143" t="n"/>
      <c r="J119" s="143" t="n"/>
      <c r="L119" s="143" t="n"/>
    </row>
    <row r="120" ht="26.25" customHeight="1" s="205">
      <c r="A120" s="251" t="n">
        <v>106</v>
      </c>
      <c r="B120" s="163" t="n"/>
      <c r="C120" s="251" t="n">
        <v>120711</v>
      </c>
      <c r="D120" s="168" t="inlineStr">
        <is>
          <t>Катки дорожные прицепные на пневмоколесном ходу 25 т</t>
        </is>
      </c>
      <c r="E120" s="251" t="inlineStr">
        <is>
          <t>маш.-ч</t>
        </is>
      </c>
      <c r="F120" s="251" t="n">
        <v>0.58608</v>
      </c>
      <c r="G120" s="168" t="n">
        <v>39.8</v>
      </c>
      <c r="H120" s="253">
        <f>ROUND(F120*G120,2)</f>
        <v/>
      </c>
      <c r="I120" s="143" t="n"/>
      <c r="J120" s="143" t="n"/>
      <c r="L120" s="143" t="n"/>
    </row>
    <row r="121">
      <c r="A121" s="251" t="n">
        <v>107</v>
      </c>
      <c r="B121" s="163" t="n"/>
      <c r="C121" s="251" t="n">
        <v>331451</v>
      </c>
      <c r="D121" s="168" t="inlineStr">
        <is>
          <t>Перфораторы: электрические</t>
        </is>
      </c>
      <c r="E121" s="251" t="inlineStr">
        <is>
          <t>маш.-ч</t>
        </is>
      </c>
      <c r="F121" s="251" t="n">
        <v>5.0765</v>
      </c>
      <c r="G121" s="168" t="n">
        <v>2.08</v>
      </c>
      <c r="H121" s="253">
        <f>ROUND(F121*G121,2)</f>
        <v/>
      </c>
      <c r="I121" s="143" t="n"/>
      <c r="J121" s="143" t="n"/>
      <c r="L121" s="143" t="n"/>
    </row>
    <row r="122">
      <c r="A122" s="251" t="n">
        <v>108</v>
      </c>
      <c r="B122" s="163" t="n"/>
      <c r="C122" s="251" t="n">
        <v>331532</v>
      </c>
      <c r="D122" s="168" t="inlineStr">
        <is>
          <t>Пила: цепная электрическая</t>
        </is>
      </c>
      <c r="E122" s="251" t="inlineStr">
        <is>
          <t>маш.-ч</t>
        </is>
      </c>
      <c r="F122" s="251" t="n">
        <v>0.440025</v>
      </c>
      <c r="G122" s="168" t="n">
        <v>3.27</v>
      </c>
      <c r="H122" s="253">
        <f>ROUND(F122*G122,2)</f>
        <v/>
      </c>
      <c r="I122" s="143" t="n"/>
      <c r="J122" s="143" t="n"/>
      <c r="L122" s="143" t="n"/>
    </row>
    <row r="123">
      <c r="A123" s="251" t="n">
        <v>109</v>
      </c>
      <c r="B123" s="163" t="n"/>
      <c r="C123" s="251" t="n">
        <v>350451</v>
      </c>
      <c r="D123" s="168" t="inlineStr">
        <is>
          <t>Пресс: гидравлический с электроприводом</t>
        </is>
      </c>
      <c r="E123" s="251" t="inlineStr">
        <is>
          <t>маш.-ч</t>
        </is>
      </c>
      <c r="F123" s="251" t="n">
        <v>5.4</v>
      </c>
      <c r="G123" s="168" t="n">
        <v>1.11</v>
      </c>
      <c r="H123" s="253">
        <f>ROUND(F123*G123,2)</f>
        <v/>
      </c>
      <c r="I123" s="143" t="n"/>
      <c r="J123" s="143" t="n"/>
      <c r="L123" s="143" t="n"/>
    </row>
    <row r="124">
      <c r="A124" s="251" t="n">
        <v>110</v>
      </c>
      <c r="B124" s="163" t="n"/>
      <c r="C124" s="251" t="n">
        <v>400080</v>
      </c>
      <c r="D124" s="168" t="inlineStr">
        <is>
          <t>Автоцистерна</t>
        </is>
      </c>
      <c r="E124" s="251" t="inlineStr">
        <is>
          <t>маш.-ч</t>
        </is>
      </c>
      <c r="F124" s="251" t="n">
        <v>0.66</v>
      </c>
      <c r="G124" s="168" t="n">
        <v>122.18</v>
      </c>
      <c r="H124" s="253">
        <f>ROUND(F124*G124,2)</f>
        <v/>
      </c>
      <c r="I124" s="143" t="n"/>
      <c r="J124" s="143" t="n"/>
      <c r="L124" s="143" t="n"/>
    </row>
    <row r="125">
      <c r="A125" s="251" t="n">
        <v>111</v>
      </c>
      <c r="B125" s="163" t="n"/>
      <c r="C125" s="251" t="n">
        <v>400051</v>
      </c>
      <c r="D125" s="168" t="inlineStr">
        <is>
          <t>Автомобиль-самосвал, грузоподъемность до 7 т</t>
        </is>
      </c>
      <c r="E125" s="251" t="inlineStr">
        <is>
          <t>маш.-ч</t>
        </is>
      </c>
      <c r="F125" s="251" t="n">
        <v>0.27559</v>
      </c>
      <c r="G125" s="168" t="n">
        <v>131.37</v>
      </c>
      <c r="H125" s="253">
        <f>ROUND(F125*G125,2)</f>
        <v/>
      </c>
      <c r="I125" s="143" t="n"/>
      <c r="J125" s="143" t="n"/>
      <c r="L125" s="143" t="n"/>
    </row>
    <row r="126">
      <c r="A126" s="251" t="n">
        <v>112</v>
      </c>
      <c r="B126" s="163" t="n"/>
      <c r="C126" s="251" t="n">
        <v>122801</v>
      </c>
      <c r="D126" s="168" t="inlineStr">
        <is>
          <t>Виброплита с двигателем внутреннего сгорания</t>
        </is>
      </c>
      <c r="E126" s="251" t="inlineStr">
        <is>
          <t>маш.-ч</t>
        </is>
      </c>
      <c r="F126" s="251" t="n">
        <v>2.679</v>
      </c>
      <c r="G126" s="168" t="n">
        <v>13.21</v>
      </c>
      <c r="H126" s="253">
        <f>ROUND(F126*G126,2)</f>
        <v/>
      </c>
      <c r="I126" s="143" t="n"/>
      <c r="J126" s="143" t="n"/>
      <c r="L126" s="143" t="n"/>
    </row>
    <row r="127">
      <c r="A127" s="251" t="n">
        <v>113</v>
      </c>
      <c r="B127" s="163" t="n"/>
      <c r="C127" s="251" t="n">
        <v>153101</v>
      </c>
      <c r="D127" s="168" t="inlineStr">
        <is>
          <t>Катки дорожные самоходные гладкие: 5 т</t>
        </is>
      </c>
      <c r="E127" s="251" t="inlineStr">
        <is>
          <t>маш.-ч</t>
        </is>
      </c>
      <c r="F127" s="251" t="n">
        <v>0.02286</v>
      </c>
      <c r="G127" s="168" t="n">
        <v>112.14</v>
      </c>
      <c r="H127" s="253">
        <f>ROUND(F127*G127,2)</f>
        <v/>
      </c>
      <c r="I127" s="143" t="n"/>
      <c r="J127" s="143" t="n"/>
      <c r="L127" s="143" t="n"/>
    </row>
    <row r="128">
      <c r="A128" s="251" t="n">
        <v>114</v>
      </c>
      <c r="B128" s="163" t="n"/>
      <c r="C128" s="251" t="n">
        <v>330301</v>
      </c>
      <c r="D128" s="168" t="inlineStr">
        <is>
          <t>Машины шлифовальные: электрические</t>
        </is>
      </c>
      <c r="E128" s="251" t="inlineStr">
        <is>
          <t>маш.-ч</t>
        </is>
      </c>
      <c r="F128" s="251" t="n">
        <v>15.9731</v>
      </c>
      <c r="G128" s="168" t="n">
        <v>5.13</v>
      </c>
      <c r="H128" s="253">
        <f>ROUND(F128*G128,2)</f>
        <v/>
      </c>
      <c r="I128" s="143" t="n"/>
      <c r="J128" s="143" t="n"/>
      <c r="L128" s="143" t="n"/>
    </row>
    <row r="129" ht="26.25" customHeight="1" s="205">
      <c r="A129" s="251" t="n">
        <v>115</v>
      </c>
      <c r="B129" s="163" t="n"/>
      <c r="C129" s="251" t="n">
        <v>331100</v>
      </c>
      <c r="D129" s="168" t="inlineStr">
        <is>
          <t>Трамбовки пневматические при работе от: передвижных компрессорных станций</t>
        </is>
      </c>
      <c r="E129" s="251" t="inlineStr">
        <is>
          <t>маш.-ч</t>
        </is>
      </c>
      <c r="F129" s="251" t="n">
        <v>97.00978000000001</v>
      </c>
      <c r="G129" s="168" t="n">
        <v>0.55</v>
      </c>
      <c r="H129" s="253">
        <f>ROUND(F129*G129,2)</f>
        <v/>
      </c>
      <c r="I129" s="143" t="n"/>
      <c r="J129" s="143" t="n"/>
      <c r="L129" s="143" t="n"/>
    </row>
    <row r="130" ht="26.25" customHeight="1" s="205">
      <c r="A130" s="251" t="n">
        <v>116</v>
      </c>
      <c r="B130" s="163" t="n"/>
      <c r="C130" s="251" t="n">
        <v>331101</v>
      </c>
      <c r="D130" s="168" t="inlineStr">
        <is>
          <t>Трамбовки пневматические при работе от: стационарного компрессора</t>
        </is>
      </c>
      <c r="E130" s="251" t="inlineStr">
        <is>
          <t>маш.-ч</t>
        </is>
      </c>
      <c r="F130" s="251" t="n">
        <v>0.0819</v>
      </c>
      <c r="G130" s="168" t="n">
        <v>4.91</v>
      </c>
      <c r="H130" s="253">
        <f>ROUND(F130*G130,2)</f>
        <v/>
      </c>
      <c r="I130" s="143" t="n"/>
      <c r="J130" s="143" t="n"/>
      <c r="L130" s="143" t="n"/>
    </row>
    <row r="131">
      <c r="A131" s="251" t="n">
        <v>117</v>
      </c>
      <c r="B131" s="163" t="n"/>
      <c r="C131" s="251" t="n">
        <v>330206</v>
      </c>
      <c r="D131" s="168" t="inlineStr">
        <is>
          <t>Дрели: электрические</t>
        </is>
      </c>
      <c r="E131" s="251" t="inlineStr">
        <is>
          <t>маш.-ч</t>
        </is>
      </c>
      <c r="F131" s="251" t="n">
        <v>12.48315</v>
      </c>
      <c r="G131" s="168" t="n">
        <v>1.95</v>
      </c>
      <c r="H131" s="253">
        <f>ROUND(F131*G131,2)</f>
        <v/>
      </c>
      <c r="I131" s="143" t="n"/>
      <c r="J131" s="143" t="n"/>
      <c r="L131" s="143" t="n"/>
    </row>
    <row r="132" ht="26.25" customHeight="1" s="205">
      <c r="A132" s="251" t="n">
        <v>118</v>
      </c>
      <c r="B132" s="163" t="n"/>
      <c r="C132" s="251" t="n">
        <v>30202</v>
      </c>
      <c r="D132" s="168" t="inlineStr">
        <is>
          <t>Домкраты гидравлические грузоподъемностью 6,3-25 т</t>
        </is>
      </c>
      <c r="E132" s="251" t="inlineStr">
        <is>
          <t>маш.-ч</t>
        </is>
      </c>
      <c r="F132" s="251" t="n">
        <v>18.857362</v>
      </c>
      <c r="G132" s="168" t="n">
        <v>0.48</v>
      </c>
      <c r="H132" s="253">
        <f>ROUND(F132*G132,2)</f>
        <v/>
      </c>
      <c r="I132" s="143" t="n"/>
      <c r="J132" s="143" t="n"/>
      <c r="L132" s="143" t="n"/>
    </row>
    <row r="133" ht="26.25" customHeight="1" s="205">
      <c r="A133" s="251" t="n">
        <v>119</v>
      </c>
      <c r="B133" s="163" t="n"/>
      <c r="C133" s="251" t="n">
        <v>30203</v>
      </c>
      <c r="D133" s="168" t="inlineStr">
        <is>
          <t>Домкраты гидравлические грузоподъемностью 63-100 т</t>
        </is>
      </c>
      <c r="E133" s="251" t="inlineStr">
        <is>
          <t>маш.-ч</t>
        </is>
      </c>
      <c r="F133" s="251" t="n">
        <v>4.644</v>
      </c>
      <c r="G133" s="168" t="n">
        <v>0.9</v>
      </c>
      <c r="H133" s="253">
        <f>ROUND(F133*G133,2)</f>
        <v/>
      </c>
      <c r="I133" s="143" t="n"/>
      <c r="J133" s="143" t="n"/>
      <c r="L133" s="143" t="n"/>
    </row>
    <row r="134" ht="26.25" customHeight="1" s="205">
      <c r="A134" s="251" t="n">
        <v>120</v>
      </c>
      <c r="B134" s="163" t="n"/>
      <c r="C134" s="251" t="n">
        <v>30401</v>
      </c>
      <c r="D134" s="168" t="inlineStr">
        <is>
          <t>Лебедки электрические тяговым усилием до 5,79 кН (0,59 т)</t>
        </is>
      </c>
      <c r="E134" s="251" t="inlineStr">
        <is>
          <t>маш.-ч</t>
        </is>
      </c>
      <c r="F134" s="251" t="n">
        <v>18.1082</v>
      </c>
      <c r="G134" s="168" t="n">
        <v>1.7</v>
      </c>
      <c r="H134" s="253">
        <f>ROUND(F134*G134,2)</f>
        <v/>
      </c>
      <c r="I134" s="143" t="n"/>
      <c r="J134" s="143" t="n"/>
      <c r="L134" s="143" t="n"/>
    </row>
    <row r="135" ht="26.25" customHeight="1" s="205">
      <c r="A135" s="251" t="n">
        <v>121</v>
      </c>
      <c r="B135" s="163" t="n"/>
      <c r="C135" s="251" t="n">
        <v>30404</v>
      </c>
      <c r="D135" s="168" t="inlineStr">
        <is>
          <t>Лебедки электрические тяговым усилием до 31,39 кН (3,2 т)</t>
        </is>
      </c>
      <c r="E135" s="251" t="inlineStr">
        <is>
          <t>маш.-ч</t>
        </is>
      </c>
      <c r="F135" s="251" t="n">
        <v>0.26078</v>
      </c>
      <c r="G135" s="168" t="n">
        <v>6.9</v>
      </c>
      <c r="H135" s="253">
        <f>ROUND(F135*G135,2)</f>
        <v/>
      </c>
      <c r="I135" s="143" t="n"/>
      <c r="J135" s="143" t="n"/>
      <c r="L135" s="143" t="n"/>
    </row>
    <row r="136" ht="26.25" customHeight="1" s="205">
      <c r="A136" s="251" t="n">
        <v>122</v>
      </c>
      <c r="B136" s="163" t="n"/>
      <c r="C136" s="251" t="n">
        <v>30954</v>
      </c>
      <c r="D136" s="168" t="inlineStr">
        <is>
          <t>Подъемники грузоподъемностью до 500 кг одномачтовые, высота подъема 45 м</t>
        </is>
      </c>
      <c r="E136" s="251" t="inlineStr">
        <is>
          <t>маш.-ч</t>
        </is>
      </c>
      <c r="F136" s="251" t="n">
        <v>0.41945</v>
      </c>
      <c r="G136" s="168" t="n">
        <v>31.26</v>
      </c>
      <c r="H136" s="253">
        <f>ROUND(F136*G136,2)</f>
        <v/>
      </c>
      <c r="I136" s="143" t="n"/>
      <c r="J136" s="143" t="n"/>
      <c r="L136" s="143" t="n"/>
    </row>
    <row r="137" ht="26.25" customHeight="1" s="205">
      <c r="A137" s="251" t="n">
        <v>123</v>
      </c>
      <c r="B137" s="163" t="n"/>
      <c r="C137" s="251" t="n">
        <v>10312</v>
      </c>
      <c r="D137" s="168" t="inlineStr">
        <is>
          <t>Тракторы на гусеничном ходу при работе на других видах строительства 79 кВт (108 л.с.)</t>
        </is>
      </c>
      <c r="E137" s="251" t="inlineStr">
        <is>
          <t>маш.-ч</t>
        </is>
      </c>
      <c r="F137" s="251" t="n">
        <v>0.58608</v>
      </c>
      <c r="G137" s="168" t="n">
        <v>84.52</v>
      </c>
      <c r="H137" s="253">
        <f>ROUND(F137*G137,2)</f>
        <v/>
      </c>
      <c r="I137" s="143" t="n"/>
      <c r="J137" s="143" t="n"/>
      <c r="L137" s="143" t="n"/>
    </row>
    <row r="138">
      <c r="A138" s="251" t="n">
        <v>124</v>
      </c>
      <c r="B138" s="163" t="n"/>
      <c r="C138" s="251" t="n">
        <v>91500</v>
      </c>
      <c r="D138" s="168" t="inlineStr">
        <is>
          <t>Ямокопатели</t>
        </is>
      </c>
      <c r="E138" s="251" t="inlineStr">
        <is>
          <t>маш.-ч</t>
        </is>
      </c>
      <c r="F138" s="251" t="n">
        <v>11.74732</v>
      </c>
      <c r="G138" s="168" t="n">
        <v>6.51</v>
      </c>
      <c r="H138" s="253">
        <f>ROUND(F138*G138,2)</f>
        <v/>
      </c>
      <c r="I138" s="143" t="n"/>
      <c r="J138" s="143" t="n"/>
      <c r="L138" s="143" t="n"/>
    </row>
    <row r="139">
      <c r="A139" s="251" t="n">
        <v>125</v>
      </c>
      <c r="B139" s="163" t="n"/>
      <c r="C139" s="251" t="n">
        <v>111100</v>
      </c>
      <c r="D139" s="168" t="inlineStr">
        <is>
          <t>Вибратор глубинный</t>
        </is>
      </c>
      <c r="E139" s="251" t="inlineStr">
        <is>
          <t>маш.-ч</t>
        </is>
      </c>
      <c r="F139" s="251" t="n">
        <v>15.56399</v>
      </c>
      <c r="G139" s="168" t="n">
        <v>1.9</v>
      </c>
      <c r="H139" s="253">
        <f>ROUND(F139*G139,2)</f>
        <v/>
      </c>
      <c r="I139" s="143" t="n"/>
      <c r="J139" s="143" t="n"/>
      <c r="L139" s="143" t="n"/>
    </row>
    <row r="140">
      <c r="A140" s="251" t="n">
        <v>126</v>
      </c>
      <c r="B140" s="163" t="n"/>
      <c r="C140" s="251" t="n">
        <v>111301</v>
      </c>
      <c r="D140" s="168" t="inlineStr">
        <is>
          <t>Вибратор поверхностный</t>
        </is>
      </c>
      <c r="E140" s="251" t="inlineStr">
        <is>
          <t>маш.-ч</t>
        </is>
      </c>
      <c r="F140" s="251" t="n">
        <v>30.839111</v>
      </c>
      <c r="G140" s="168" t="n">
        <v>0.5</v>
      </c>
      <c r="H140" s="253">
        <f>ROUND(F140*G140,2)</f>
        <v/>
      </c>
      <c r="I140" s="143" t="n"/>
      <c r="J140" s="143" t="n"/>
      <c r="L140" s="143" t="n"/>
    </row>
    <row r="141">
      <c r="A141" s="251" t="n">
        <v>127</v>
      </c>
      <c r="B141" s="163" t="n"/>
      <c r="C141" s="251" t="n">
        <v>111500</v>
      </c>
      <c r="D141" s="168" t="inlineStr">
        <is>
          <t>Растворонасосы: 1 м3/ч</t>
        </is>
      </c>
      <c r="E141" s="251" t="inlineStr">
        <is>
          <t>маш.-ч</t>
        </is>
      </c>
      <c r="F141" s="251" t="n">
        <v>0.0545</v>
      </c>
      <c r="G141" s="168" t="n">
        <v>14.15</v>
      </c>
      <c r="H141" s="253">
        <f>ROUND(F141*G141,2)</f>
        <v/>
      </c>
      <c r="I141" s="143" t="n"/>
      <c r="J141" s="143" t="n"/>
      <c r="L141" s="143" t="n"/>
    </row>
    <row r="142" ht="26.25" customHeight="1" s="205">
      <c r="A142" s="251" t="n">
        <v>128</v>
      </c>
      <c r="B142" s="163" t="n"/>
      <c r="C142" s="251" t="n">
        <v>41000</v>
      </c>
      <c r="D142" s="168" t="inlineStr">
        <is>
          <t>Преобразователи сварочные с номинальным сварочным током 315-500 А</t>
        </is>
      </c>
      <c r="E142" s="251" t="inlineStr">
        <is>
          <t>маш.-ч</t>
        </is>
      </c>
      <c r="F142" s="251" t="n">
        <v>0.97155</v>
      </c>
      <c r="G142" s="168" t="n">
        <v>12.31</v>
      </c>
      <c r="H142" s="253">
        <f>ROUND(F142*G142,2)</f>
        <v/>
      </c>
      <c r="I142" s="143" t="n"/>
      <c r="J142" s="143" t="n"/>
      <c r="L142" s="143" t="n"/>
    </row>
    <row r="143">
      <c r="A143" s="251" t="n">
        <v>129</v>
      </c>
      <c r="B143" s="163" t="n"/>
      <c r="C143" s="251" t="n">
        <v>40504</v>
      </c>
      <c r="D143" s="168" t="inlineStr">
        <is>
          <t>Аппарат для газовой сварки и резки</t>
        </is>
      </c>
      <c r="E143" s="251" t="inlineStr">
        <is>
          <t>маш.-ч</t>
        </is>
      </c>
      <c r="F143" s="251" t="n">
        <v>38.7018</v>
      </c>
      <c r="G143" s="168" t="n">
        <v>1.2</v>
      </c>
      <c r="H143" s="253">
        <f>ROUND(F143*G143,2)</f>
        <v/>
      </c>
      <c r="I143" s="143" t="n"/>
      <c r="J143" s="143" t="n"/>
      <c r="L143" s="143" t="n"/>
    </row>
    <row r="144" ht="15" customHeight="1" s="205">
      <c r="A144" s="246" t="inlineStr">
        <is>
          <t>Оборудование</t>
        </is>
      </c>
      <c r="B144" s="338" t="n"/>
      <c r="C144" s="338" t="n"/>
      <c r="D144" s="338" t="n"/>
      <c r="E144" s="339" t="n"/>
      <c r="F144" s="10" t="n"/>
      <c r="G144" s="10" t="n"/>
      <c r="H144" s="343">
        <f>SUM(H145:H147)</f>
        <v/>
      </c>
    </row>
    <row r="145" ht="15" customHeight="1" s="205">
      <c r="A145" s="181" t="n">
        <v>130</v>
      </c>
      <c r="B145" s="246" t="n"/>
      <c r="C145" s="250" t="inlineStr">
        <is>
          <t>Прайс из СД ОП</t>
        </is>
      </c>
      <c r="D145" s="250" t="inlineStr">
        <is>
          <t>Мотор-редуктор для откатных ворот</t>
        </is>
      </c>
      <c r="E145" s="251" t="inlineStr">
        <is>
          <t>шт.</t>
        </is>
      </c>
      <c r="F145" s="251" t="n">
        <v>1</v>
      </c>
      <c r="G145" s="15" t="n">
        <v>3474.9</v>
      </c>
      <c r="H145" s="344">
        <f>G145*F145</f>
        <v/>
      </c>
      <c r="I145" s="144" t="n"/>
      <c r="J145" s="184" t="n"/>
    </row>
    <row r="146" ht="63.75" customHeight="1" s="205">
      <c r="A146" s="181" t="n">
        <v>131</v>
      </c>
      <c r="B146" s="246" t="n"/>
      <c r="C146" s="251" t="inlineStr">
        <is>
          <t>62.1.02.14-0045</t>
        </is>
      </c>
      <c r="D146" s="250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E146" s="251" t="inlineStr">
        <is>
          <t>шт.</t>
        </is>
      </c>
      <c r="F146" s="251" t="n">
        <v>2</v>
      </c>
      <c r="G146" s="15" t="n">
        <v>1681.92</v>
      </c>
      <c r="H146" s="344">
        <f>G146*F146</f>
        <v/>
      </c>
      <c r="I146" s="144" t="n"/>
    </row>
    <row r="147" ht="63.75" customHeight="1" s="205">
      <c r="A147" s="181" t="n">
        <v>132</v>
      </c>
      <c r="B147" s="246" t="n"/>
      <c r="C147" s="251" t="inlineStr">
        <is>
          <t>62.1.02.14-0044</t>
        </is>
      </c>
      <c r="D147" s="250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E147" s="251" t="inlineStr">
        <is>
          <t>шт.</t>
        </is>
      </c>
      <c r="F147" s="251" t="n">
        <v>1</v>
      </c>
      <c r="G147" s="15" t="n">
        <v>1658.58</v>
      </c>
      <c r="H147" s="344">
        <f>G147*F147</f>
        <v/>
      </c>
      <c r="I147" s="144" t="n"/>
    </row>
    <row r="148">
      <c r="A148" s="240" t="inlineStr">
        <is>
          <t>Материалы</t>
        </is>
      </c>
      <c r="B148" s="338" t="n"/>
      <c r="C148" s="338" t="n"/>
      <c r="D148" s="338" t="n"/>
      <c r="E148" s="339" t="n"/>
      <c r="F148" s="240" t="n"/>
      <c r="G148" s="127" t="n"/>
      <c r="H148" s="343">
        <f>SUM(H149:H464)</f>
        <v/>
      </c>
    </row>
    <row r="149">
      <c r="A149" s="164" t="n">
        <v>133</v>
      </c>
      <c r="B149" s="206" t="n"/>
      <c r="C149" s="251" t="inlineStr">
        <is>
          <t>02.2.05.04-1782</t>
        </is>
      </c>
      <c r="D149" s="250" t="inlineStr">
        <is>
          <t>Щебень М 1000, фракция 20-40 мм, группа 2</t>
        </is>
      </c>
      <c r="E149" s="251" t="inlineStr">
        <is>
          <t>м3</t>
        </is>
      </c>
      <c r="F149" s="252" t="n">
        <v>14020.15</v>
      </c>
      <c r="G149" s="253" t="n">
        <v>166.8</v>
      </c>
      <c r="H149" s="253">
        <f>ROUND(F149*G149,2)</f>
        <v/>
      </c>
      <c r="J149" s="143" t="n"/>
      <c r="K149" s="143" t="n"/>
      <c r="L149" s="143" t="n"/>
    </row>
    <row r="150">
      <c r="A150" s="164" t="n">
        <v>134</v>
      </c>
      <c r="B150" s="206" t="n"/>
      <c r="C150" s="251" t="inlineStr">
        <is>
          <t>16.2.01.02-0003</t>
        </is>
      </c>
      <c r="D150" s="250" t="inlineStr">
        <is>
          <t>Земля растительная ручной заготовки</t>
        </is>
      </c>
      <c r="E150" s="251" t="inlineStr">
        <is>
          <t>м3</t>
        </is>
      </c>
      <c r="F150" s="252" t="n">
        <v>6073</v>
      </c>
      <c r="G150" s="253" t="n">
        <v>378.55</v>
      </c>
      <c r="H150" s="253">
        <f>ROUND(F150*G150,2)</f>
        <v/>
      </c>
      <c r="J150" s="143" t="n"/>
    </row>
    <row r="151" ht="28.5" customHeight="1" s="205">
      <c r="A151" s="164" t="n">
        <v>135</v>
      </c>
      <c r="B151" s="206" t="n"/>
      <c r="C151" s="251" t="inlineStr">
        <is>
          <t>07.4.03.03-0040</t>
        </is>
      </c>
      <c r="D151" s="250" t="inlineStr">
        <is>
          <t>Опоры стальные многогранные линий электропередачи оцинкованные, многоцепные, класс напряжения 220 кВ</t>
        </is>
      </c>
      <c r="E151" s="251" t="inlineStr">
        <is>
          <t>т</t>
        </is>
      </c>
      <c r="F151" s="252" t="n">
        <v>39.7958</v>
      </c>
      <c r="G151" s="253" t="n">
        <v>17506.38</v>
      </c>
      <c r="H151" s="253">
        <f>ROUND(F151*G151,2)</f>
        <v/>
      </c>
      <c r="J151" s="143" t="n"/>
    </row>
    <row r="152" ht="25.5" customHeight="1" s="205">
      <c r="A152" s="164" t="n">
        <v>136</v>
      </c>
      <c r="B152" s="206" t="n"/>
      <c r="C152" s="251" t="inlineStr">
        <is>
          <t>04.2.01.01-0042</t>
        </is>
      </c>
      <c r="D152" s="250" t="inlineStr">
        <is>
          <t>Смеси асфальтобетонные плотные крупнозернистые тип Б марка II</t>
        </is>
      </c>
      <c r="E152" s="251" t="inlineStr">
        <is>
          <t>т</t>
        </is>
      </c>
      <c r="F152" s="252" t="n">
        <v>1055.7976</v>
      </c>
      <c r="G152" s="253" t="n">
        <v>478.23</v>
      </c>
      <c r="H152" s="253">
        <f>ROUND(F152*G152,2)</f>
        <v/>
      </c>
      <c r="J152" s="143" t="n"/>
    </row>
    <row r="153">
      <c r="A153" s="164" t="n">
        <v>137</v>
      </c>
      <c r="B153" s="206" t="n"/>
      <c r="C153" s="251" t="inlineStr">
        <is>
          <t>05.1.07.13-0009</t>
        </is>
      </c>
      <c r="D153" s="250" t="inlineStr">
        <is>
          <t>Панели оград железобетонные</t>
        </is>
      </c>
      <c r="E153" s="251" t="inlineStr">
        <is>
          <t>м3</t>
        </is>
      </c>
      <c r="F153" s="252" t="n">
        <v>211.97</v>
      </c>
      <c r="G153" s="253" t="n">
        <v>2075.14</v>
      </c>
      <c r="H153" s="253">
        <f>ROUND(F153*G153,2)</f>
        <v/>
      </c>
      <c r="J153" s="143" t="n"/>
    </row>
    <row r="154">
      <c r="A154" s="164" t="n">
        <v>138</v>
      </c>
      <c r="B154" s="206" t="n"/>
      <c r="C154" s="251" t="inlineStr">
        <is>
          <t>16.2.01.02-0002</t>
        </is>
      </c>
      <c r="D154" s="250" t="inlineStr">
        <is>
          <t>Земля растительная механизированной заготовки</t>
        </is>
      </c>
      <c r="E154" s="251" t="inlineStr">
        <is>
          <t>м3</t>
        </is>
      </c>
      <c r="F154" s="252" t="n">
        <v>2683.65</v>
      </c>
      <c r="G154" s="253" t="n">
        <v>131.9</v>
      </c>
      <c r="H154" s="253">
        <f>ROUND(F154*G154,2)</f>
        <v/>
      </c>
      <c r="J154" s="143" t="n"/>
    </row>
    <row r="155" ht="63.75" customHeight="1" s="205">
      <c r="A155" s="164" t="n">
        <v>139</v>
      </c>
      <c r="B155" s="206" t="n"/>
      <c r="C155" s="251" t="inlineStr">
        <is>
          <t>07.4.03.10-0011</t>
        </is>
      </c>
      <c r="D155" s="250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E155" s="251" t="inlineStr">
        <is>
          <t>шт.</t>
        </is>
      </c>
      <c r="F155" s="252" t="n">
        <v>33</v>
      </c>
      <c r="G155" s="253" t="n">
        <v>8974.639999999999</v>
      </c>
      <c r="H155" s="253">
        <f>ROUND(F155*G155,2)</f>
        <v/>
      </c>
      <c r="J155" s="143" t="n"/>
    </row>
    <row r="156">
      <c r="A156" s="164" t="n">
        <v>140</v>
      </c>
      <c r="B156" s="206" t="n"/>
      <c r="C156" s="251" t="inlineStr">
        <is>
          <t>05.1.08.06-0077</t>
        </is>
      </c>
      <c r="D156" s="250" t="inlineStr">
        <is>
          <t>Плиты железобетонные проезжей части</t>
        </is>
      </c>
      <c r="E156" s="251" t="inlineStr">
        <is>
          <t>м3</t>
        </is>
      </c>
      <c r="F156" s="252" t="n">
        <v>121.76</v>
      </c>
      <c r="G156" s="253" t="n">
        <v>2290.71</v>
      </c>
      <c r="H156" s="253">
        <f>ROUND(F156*G156,2)</f>
        <v/>
      </c>
      <c r="J156" s="143" t="n"/>
    </row>
    <row r="157" ht="25.5" customHeight="1" s="205">
      <c r="A157" s="164" t="n">
        <v>141</v>
      </c>
      <c r="B157" s="206" t="n"/>
      <c r="C157" s="251" t="inlineStr">
        <is>
          <t>04.1.02.05-0006</t>
        </is>
      </c>
      <c r="D157" s="250" t="inlineStr">
        <is>
          <t>Смеси бетонные тяжелого бетона (БСТ), класс В15 (М200)</t>
        </is>
      </c>
      <c r="E157" s="251" t="inlineStr">
        <is>
          <t>м3</t>
        </is>
      </c>
      <c r="F157" s="252" t="n">
        <v>241.574</v>
      </c>
      <c r="G157" s="253" t="n">
        <v>592.76</v>
      </c>
      <c r="H157" s="253">
        <f>ROUND(F157*G157,2)</f>
        <v/>
      </c>
      <c r="J157" s="143" t="n"/>
    </row>
    <row r="158" ht="25.5" customHeight="1" s="205">
      <c r="A158" s="164" t="n">
        <v>142</v>
      </c>
      <c r="B158" s="206" t="n"/>
      <c r="C158" s="251" t="inlineStr">
        <is>
          <t>05.2.03.03-0032</t>
        </is>
      </c>
      <c r="D158" s="250" t="inlineStr">
        <is>
          <t>Камни бортовые БР 100.30.15, бетон В30 (М400), объем 0,043 м3</t>
        </is>
      </c>
      <c r="E158" s="251" t="inlineStr">
        <is>
          <t>шт.</t>
        </is>
      </c>
      <c r="F158" s="252" t="n">
        <v>2220</v>
      </c>
      <c r="G158" s="253" t="n">
        <v>63.12</v>
      </c>
      <c r="H158" s="253">
        <f>ROUND(F158*G158,2)</f>
        <v/>
      </c>
      <c r="J158" s="143" t="n"/>
    </row>
    <row r="159">
      <c r="A159" s="164" t="n">
        <v>143</v>
      </c>
      <c r="B159" s="206" t="n"/>
      <c r="C159" s="251" t="inlineStr">
        <is>
          <t>16.2.01.02-0002</t>
        </is>
      </c>
      <c r="D159" s="250" t="inlineStr">
        <is>
          <t>Земля растительная механизированной заготовки</t>
        </is>
      </c>
      <c r="E159" s="251" t="inlineStr">
        <is>
          <t>м3</t>
        </is>
      </c>
      <c r="F159" s="252" t="n">
        <v>950</v>
      </c>
      <c r="G159" s="253" t="n">
        <v>131.9</v>
      </c>
      <c r="H159" s="253">
        <f>ROUND(F159*G159,2)</f>
        <v/>
      </c>
      <c r="J159" s="143" t="n"/>
    </row>
    <row r="160">
      <c r="A160" s="164" t="n">
        <v>144</v>
      </c>
      <c r="B160" s="206" t="n"/>
      <c r="C160" s="251" t="inlineStr">
        <is>
          <t>02.2.05.04-1812</t>
        </is>
      </c>
      <c r="D160" s="250" t="inlineStr">
        <is>
          <t>Щебень М 600, фракция 40-80(70) мм, группа 2</t>
        </is>
      </c>
      <c r="E160" s="251" t="inlineStr">
        <is>
          <t>м3</t>
        </is>
      </c>
      <c r="F160" s="252" t="n">
        <v>1189.188</v>
      </c>
      <c r="G160" s="253" t="n">
        <v>98.59999999999999</v>
      </c>
      <c r="H160" s="253">
        <f>ROUND(F160*G160,2)</f>
        <v/>
      </c>
      <c r="J160" s="143" t="n"/>
    </row>
    <row r="161">
      <c r="A161" s="164" t="n">
        <v>145</v>
      </c>
      <c r="B161" s="206" t="n"/>
      <c r="C161" s="251" t="inlineStr">
        <is>
          <t>05.1.05.16-0221</t>
        </is>
      </c>
      <c r="D161" s="250" t="inlineStr">
        <is>
          <t>Фундаменты сборные железобетонные ВЛ и ОРУ</t>
        </is>
      </c>
      <c r="E161" s="251" t="inlineStr">
        <is>
          <t>м3</t>
        </is>
      </c>
      <c r="F161" s="252" t="n">
        <v>66.21559999999999</v>
      </c>
      <c r="G161" s="253" t="n">
        <v>1597.37</v>
      </c>
      <c r="H161" s="253">
        <f>ROUND(F161*G161,2)</f>
        <v/>
      </c>
      <c r="J161" s="143" t="n"/>
    </row>
    <row r="162" ht="25.5" customHeight="1" s="205">
      <c r="A162" s="164" t="n">
        <v>146</v>
      </c>
      <c r="B162" s="206" t="n"/>
      <c r="C162" s="251" t="inlineStr">
        <is>
          <t>07.2.07.04-0011</t>
        </is>
      </c>
      <c r="D162" s="250" t="inlineStr">
        <is>
          <t>Конструкции сварные индивидуальные прочие, масса сборочной единицы до 0,1 т</t>
        </is>
      </c>
      <c r="E162" s="251" t="inlineStr">
        <is>
          <t>т</t>
        </is>
      </c>
      <c r="F162" s="252" t="n">
        <v>9.81</v>
      </c>
      <c r="G162" s="253" t="n">
        <v>10508</v>
      </c>
      <c r="H162" s="253">
        <f>ROUND(F162*G162,2)</f>
        <v/>
      </c>
      <c r="J162" s="143" t="n"/>
    </row>
    <row r="163">
      <c r="A163" s="164" t="n">
        <v>147</v>
      </c>
      <c r="B163" s="206" t="n"/>
      <c r="C163" s="251" t="inlineStr">
        <is>
          <t>02.2.05.08-0004</t>
        </is>
      </c>
      <c r="D163" s="250" t="inlineStr">
        <is>
          <t>Щебень черный горячий, фракция 20-25 мм</t>
        </is>
      </c>
      <c r="E163" s="251" t="inlineStr">
        <is>
          <t>т</t>
        </is>
      </c>
      <c r="F163" s="252" t="n">
        <v>315.0512</v>
      </c>
      <c r="G163" s="253" t="n">
        <v>312.4</v>
      </c>
      <c r="H163" s="253">
        <f>ROUND(F163*G163,2)</f>
        <v/>
      </c>
      <c r="J163" s="143" t="n"/>
    </row>
    <row r="164" ht="25.5" customHeight="1" s="205">
      <c r="A164" s="164" t="n">
        <v>148</v>
      </c>
      <c r="B164" s="206" t="n"/>
      <c r="C164" s="251" t="inlineStr">
        <is>
          <t>01.2.01.01-0019</t>
        </is>
      </c>
      <c r="D164" s="250" t="inlineStr">
        <is>
          <t>Битумы нефтяные дорожные марки БНД-60/90, БНД 90/130</t>
        </is>
      </c>
      <c r="E164" s="251" t="inlineStr">
        <is>
          <t>т</t>
        </is>
      </c>
      <c r="F164" s="252" t="n">
        <v>51.966887</v>
      </c>
      <c r="G164" s="253" t="n">
        <v>1690</v>
      </c>
      <c r="H164" s="253">
        <f>ROUND(F164*G164,2)</f>
        <v/>
      </c>
      <c r="J164" s="143" t="n"/>
    </row>
    <row r="165" ht="25.5" customHeight="1" s="205">
      <c r="A165" s="164" t="n">
        <v>149</v>
      </c>
      <c r="B165" s="206" t="n"/>
      <c r="C165" s="251" t="inlineStr">
        <is>
          <t>05.1.05.15-0004</t>
        </is>
      </c>
      <c r="D165" s="250" t="inlineStr">
        <is>
          <t>Фундаменты под столбы стаканного типа, бетон B15, расход арматуры 25 кг/м3</t>
        </is>
      </c>
      <c r="E165" s="251" t="inlineStr">
        <is>
          <t>м3</t>
        </is>
      </c>
      <c r="F165" s="252" t="n">
        <v>94.5</v>
      </c>
      <c r="G165" s="253" t="n">
        <v>920.95</v>
      </c>
      <c r="H165" s="253">
        <f>ROUND(F165*G165,2)</f>
        <v/>
      </c>
      <c r="J165" s="143" t="n"/>
    </row>
    <row r="166" ht="25.5" customHeight="1" s="205">
      <c r="A166" s="164" t="n">
        <v>150</v>
      </c>
      <c r="B166" s="206" t="n"/>
      <c r="C166" s="251" t="inlineStr">
        <is>
          <t>04.1.02.05-0006</t>
        </is>
      </c>
      <c r="D166" s="250" t="inlineStr">
        <is>
          <t>Смеси бетонные тяжелого бетона (БСТ), класс В15 (М200)</t>
        </is>
      </c>
      <c r="E166" s="251" t="inlineStr">
        <is>
          <t>м3</t>
        </is>
      </c>
      <c r="F166" s="252" t="n">
        <v>143.134</v>
      </c>
      <c r="G166" s="253" t="n">
        <v>592.76</v>
      </c>
      <c r="H166" s="253">
        <f>ROUND(F166*G166,2)</f>
        <v/>
      </c>
      <c r="J166" s="143" t="n"/>
    </row>
    <row r="167" ht="25.5" customHeight="1" s="205">
      <c r="A167" s="164" t="n">
        <v>151</v>
      </c>
      <c r="B167" s="206" t="n"/>
      <c r="C167" s="251" t="inlineStr">
        <is>
          <t>08.4.03.02-0006</t>
        </is>
      </c>
      <c r="D167" s="250" t="inlineStr">
        <is>
          <t>Сталь арматурная, горячекатаная, гладкая, класс А-I, диаметр 16-18 мм</t>
        </is>
      </c>
      <c r="E167" s="251" t="inlineStr">
        <is>
          <t>т</t>
        </is>
      </c>
      <c r="F167" s="252" t="n">
        <v>14.462</v>
      </c>
      <c r="G167" s="253" t="n">
        <v>5650</v>
      </c>
      <c r="H167" s="253">
        <f>ROUND(F167*G167,2)</f>
        <v/>
      </c>
      <c r="J167" s="143" t="n"/>
    </row>
    <row r="168">
      <c r="A168" s="164" t="n">
        <v>152</v>
      </c>
      <c r="B168" s="206" t="n"/>
      <c r="C168" s="251" t="inlineStr">
        <is>
          <t>08.1.06.03-0001</t>
        </is>
      </c>
      <c r="D168" s="250" t="inlineStr">
        <is>
          <t>Панели металлические сетчатые</t>
        </is>
      </c>
      <c r="E168" s="251" t="inlineStr">
        <is>
          <t>м2</t>
        </is>
      </c>
      <c r="F168" s="252" t="n">
        <v>1900.613</v>
      </c>
      <c r="G168" s="253" t="n">
        <v>42</v>
      </c>
      <c r="H168" s="253">
        <f>ROUND(F168*G168,2)</f>
        <v/>
      </c>
      <c r="J168" s="143" t="n"/>
    </row>
    <row r="169">
      <c r="A169" s="164" t="n">
        <v>153</v>
      </c>
      <c r="B169" s="206" t="n"/>
      <c r="C169" s="251" t="inlineStr">
        <is>
          <t>02.2.05.04-1772</t>
        </is>
      </c>
      <c r="D169" s="250" t="inlineStr">
        <is>
          <t>Щебень М 600, фракция 20-40 мм, группа 2</t>
        </is>
      </c>
      <c r="E169" s="251" t="inlineStr">
        <is>
          <t>м3</t>
        </is>
      </c>
      <c r="F169" s="252" t="n">
        <v>658.143</v>
      </c>
      <c r="G169" s="253" t="n">
        <v>114.13</v>
      </c>
      <c r="H169" s="253">
        <f>ROUND(F169*G169,2)</f>
        <v/>
      </c>
      <c r="J169" s="143" t="n"/>
    </row>
    <row r="170" ht="25.5" customHeight="1" s="205">
      <c r="A170" s="164" t="n">
        <v>154</v>
      </c>
      <c r="B170" s="206" t="n"/>
      <c r="C170" s="251" t="inlineStr">
        <is>
          <t>04.2.01.01-0040</t>
        </is>
      </c>
      <c r="D170" s="250" t="inlineStr">
        <is>
          <t>Смеси асфальтобетонные плотные крупнозернистые тип А марка II</t>
        </is>
      </c>
      <c r="E170" s="251" t="inlineStr">
        <is>
          <t>т</t>
        </is>
      </c>
      <c r="F170" s="252" t="n">
        <v>147.07</v>
      </c>
      <c r="G170" s="253" t="n">
        <v>491.01</v>
      </c>
      <c r="H170" s="253">
        <f>ROUND(F170*G170,2)</f>
        <v/>
      </c>
      <c r="J170" s="143" t="n"/>
    </row>
    <row r="171">
      <c r="A171" s="164" t="n">
        <v>155</v>
      </c>
      <c r="B171" s="206" t="n"/>
      <c r="C171" s="251" t="inlineStr">
        <is>
          <t>02.2.05.04-1707</t>
        </is>
      </c>
      <c r="D171" s="250" t="inlineStr">
        <is>
          <t>Щебень М 1200, фракция 10-20 мм, группа 2</t>
        </is>
      </c>
      <c r="E171" s="251" t="inlineStr">
        <is>
          <t>м3</t>
        </is>
      </c>
      <c r="F171" s="252" t="n">
        <v>543.13005</v>
      </c>
      <c r="G171" s="253" t="n">
        <v>130</v>
      </c>
      <c r="H171" s="253">
        <f>ROUND(F171*G171,2)</f>
        <v/>
      </c>
      <c r="J171" s="143" t="n"/>
    </row>
    <row r="172">
      <c r="A172" s="164" t="n">
        <v>156</v>
      </c>
      <c r="B172" s="206" t="n"/>
      <c r="C172" s="251" t="inlineStr">
        <is>
          <t>16.2.01.02-0001</t>
        </is>
      </c>
      <c r="D172" s="250" t="inlineStr">
        <is>
          <t>Земля растительная</t>
        </is>
      </c>
      <c r="E172" s="251" t="inlineStr">
        <is>
          <t>м3</t>
        </is>
      </c>
      <c r="F172" s="252" t="n">
        <v>495</v>
      </c>
      <c r="G172" s="253" t="n">
        <v>135.6</v>
      </c>
      <c r="H172" s="253">
        <f>ROUND(F172*G172,2)</f>
        <v/>
      </c>
      <c r="J172" s="143" t="n"/>
    </row>
    <row r="173">
      <c r="A173" s="164" t="n">
        <v>157</v>
      </c>
      <c r="B173" s="206" t="n"/>
      <c r="C173" s="251" t="inlineStr">
        <is>
          <t>14.2.01.05-0003</t>
        </is>
      </c>
      <c r="D173" s="250" t="inlineStr">
        <is>
          <t>Композиция цинконаполненная</t>
        </is>
      </c>
      <c r="E173" s="251" t="inlineStr">
        <is>
          <t>кг</t>
        </is>
      </c>
      <c r="F173" s="252" t="n">
        <v>548.5</v>
      </c>
      <c r="G173" s="253" t="n">
        <v>114.42</v>
      </c>
      <c r="H173" s="253">
        <f>ROUND(F173*G173,2)</f>
        <v/>
      </c>
      <c r="J173" s="143" t="n"/>
    </row>
    <row r="174">
      <c r="A174" s="164" t="n">
        <v>158</v>
      </c>
      <c r="B174" s="206" t="n"/>
      <c r="C174" s="251" t="inlineStr">
        <is>
          <t>16.2.02.07-0161</t>
        </is>
      </c>
      <c r="D174" s="250" t="inlineStr">
        <is>
          <t>Семена газонных трав (смесь)</t>
        </is>
      </c>
      <c r="E174" s="251" t="inlineStr">
        <is>
          <t>кг</t>
        </is>
      </c>
      <c r="F174" s="252" t="n">
        <v>383.78</v>
      </c>
      <c r="G174" s="253" t="n">
        <v>146.25</v>
      </c>
      <c r="H174" s="253">
        <f>ROUND(F174*G174,2)</f>
        <v/>
      </c>
    </row>
    <row r="175">
      <c r="A175" s="164" t="n">
        <v>159</v>
      </c>
      <c r="B175" s="206" t="n"/>
      <c r="C175" s="251" t="inlineStr">
        <is>
          <t>16.2.01.02-0001</t>
        </is>
      </c>
      <c r="D175" s="250" t="inlineStr">
        <is>
          <t>Земля растительная</t>
        </is>
      </c>
      <c r="E175" s="251" t="inlineStr">
        <is>
          <t>м3</t>
        </is>
      </c>
      <c r="F175" s="252" t="n">
        <v>396.58</v>
      </c>
      <c r="G175" s="253" t="n">
        <v>135.6</v>
      </c>
      <c r="H175" s="253">
        <f>ROUND(F175*G175,2)</f>
        <v/>
      </c>
    </row>
    <row r="176" ht="38.25" customHeight="1" s="205">
      <c r="A176" s="164" t="n">
        <v>160</v>
      </c>
      <c r="B176" s="206" t="n"/>
      <c r="C176" s="251" t="inlineStr">
        <is>
          <t>408-0222</t>
        </is>
      </c>
      <c r="D176" s="250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E176" s="251" t="inlineStr">
        <is>
          <t>м3</t>
        </is>
      </c>
      <c r="F176" s="252" t="n">
        <v>752.2</v>
      </c>
      <c r="G176" s="253" t="n">
        <v>70.06</v>
      </c>
      <c r="H176" s="253">
        <f>ROUND(F176*G176,2)</f>
        <v/>
      </c>
    </row>
    <row r="177" ht="25.5" customHeight="1" s="205">
      <c r="A177" s="164" t="n">
        <v>161</v>
      </c>
      <c r="B177" s="206" t="n"/>
      <c r="C177" s="251" t="inlineStr">
        <is>
          <t>408-0005</t>
        </is>
      </c>
      <c r="D177" s="250" t="inlineStr">
        <is>
          <t>Щебень из природного камня для строительных работ марка: 1200, фракция 5(3)-10 мм</t>
        </is>
      </c>
      <c r="E177" s="251" t="inlineStr">
        <is>
          <t>м3</t>
        </is>
      </c>
      <c r="F177" s="252" t="n">
        <v>382.1867</v>
      </c>
      <c r="G177" s="253" t="n">
        <v>139.4</v>
      </c>
      <c r="H177" s="253">
        <f>ROUND(F177*G177,2)</f>
        <v/>
      </c>
    </row>
    <row r="178" ht="25.5" customHeight="1" s="205">
      <c r="A178" s="164" t="n">
        <v>162</v>
      </c>
      <c r="B178" s="206" t="n"/>
      <c r="C178" s="251" t="inlineStr">
        <is>
          <t>113-0561</t>
        </is>
      </c>
      <c r="D178" s="250" t="inlineStr">
        <is>
          <t>Композиция "Алпол" (на основе термопластичных полимеров) расход : (0,25кг/м2х1714 м2*2 - за 2 раза)</t>
        </is>
      </c>
      <c r="E178" s="251" t="inlineStr">
        <is>
          <t>кг</t>
        </is>
      </c>
      <c r="F178" s="252" t="n">
        <v>857</v>
      </c>
      <c r="G178" s="253" t="n">
        <v>54.99</v>
      </c>
      <c r="H178" s="253">
        <f>ROUND(F178*G178,2)</f>
        <v/>
      </c>
    </row>
    <row r="179" ht="25.5" customHeight="1" s="205">
      <c r="A179" s="164" t="n">
        <v>163</v>
      </c>
      <c r="B179" s="206" t="n"/>
      <c r="C179" s="251" t="inlineStr">
        <is>
          <t>402-0083</t>
        </is>
      </c>
      <c r="D179" s="250" t="inlineStr">
        <is>
          <t>Раствор готовый отделочный тяжелый: цементно-известковый 1:1:6</t>
        </is>
      </c>
      <c r="E179" s="251" t="inlineStr">
        <is>
          <t>м3</t>
        </is>
      </c>
      <c r="F179" s="252" t="n">
        <v>88.1656</v>
      </c>
      <c r="G179" s="253" t="n">
        <v>517.91</v>
      </c>
      <c r="H179" s="253">
        <f>ROUND(F179*G179,2)</f>
        <v/>
      </c>
    </row>
    <row r="180" ht="25.5" customHeight="1" s="205">
      <c r="A180" s="164" t="n">
        <v>164</v>
      </c>
      <c r="B180" s="206" t="n"/>
      <c r="C180" s="251" t="inlineStr">
        <is>
          <t>403-8023</t>
        </is>
      </c>
      <c r="D180" s="250" t="inlineStr">
        <is>
          <t>Камни бортовые: БР 100.20.8 /бетон В22,5 (М300), объем 0,016 м3/ (ГОСТ 6665-91)</t>
        </is>
      </c>
      <c r="E180" s="251" t="inlineStr">
        <is>
          <t>шт.</t>
        </is>
      </c>
      <c r="F180" s="252" t="n">
        <v>1930</v>
      </c>
      <c r="G180" s="253" t="n">
        <v>22.36</v>
      </c>
      <c r="H180" s="253">
        <f>ROUND(F180*G180,2)</f>
        <v/>
      </c>
    </row>
    <row r="181" ht="25.5" customHeight="1" s="205">
      <c r="A181" s="164" t="n">
        <v>165</v>
      </c>
      <c r="B181" s="206" t="n"/>
      <c r="C181" s="251" t="inlineStr">
        <is>
          <t>408-0014</t>
        </is>
      </c>
      <c r="D181" s="250" t="inlineStr">
        <is>
          <t>Щебень из природного камня для строительных работ марка: 800, фракция 10-20 мм</t>
        </is>
      </c>
      <c r="E181" s="251" t="inlineStr">
        <is>
          <t>м3</t>
        </is>
      </c>
      <c r="F181" s="252" t="n">
        <v>284.204</v>
      </c>
      <c r="G181" s="253" t="n">
        <v>146.9</v>
      </c>
      <c r="H181" s="253">
        <f>ROUND(F181*G181,2)</f>
        <v/>
      </c>
    </row>
    <row r="182" ht="25.5" customHeight="1" s="205">
      <c r="A182" s="164" t="n">
        <v>166</v>
      </c>
      <c r="B182" s="206" t="n"/>
      <c r="C182" s="251" t="inlineStr">
        <is>
          <t>408-0020</t>
        </is>
      </c>
      <c r="D182" s="250" t="inlineStr">
        <is>
          <t>Щебень из природного камня для строительных работ марка: 600, фракция 40-70 мм</t>
        </is>
      </c>
      <c r="E182" s="251" t="inlineStr">
        <is>
          <t>м3</t>
        </is>
      </c>
      <c r="F182" s="252" t="n">
        <v>379.89</v>
      </c>
      <c r="G182" s="253" t="n">
        <v>98.59999999999999</v>
      </c>
      <c r="H182" s="253">
        <f>ROUND(F182*G182,2)</f>
        <v/>
      </c>
    </row>
    <row r="183" ht="51" customHeight="1" s="205">
      <c r="A183" s="164" t="n">
        <v>167</v>
      </c>
      <c r="B183" s="206" t="n"/>
      <c r="C183" s="251" t="inlineStr">
        <is>
          <t>201-0777</t>
        </is>
      </c>
      <c r="D183" s="250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183" s="251" t="inlineStr">
        <is>
          <t>т</t>
        </is>
      </c>
      <c r="F183" s="252" t="n">
        <v>3.549482</v>
      </c>
      <c r="G183" s="253" t="n">
        <v>10045</v>
      </c>
      <c r="H183" s="253">
        <f>ROUND(F183*G183,2)</f>
        <v/>
      </c>
    </row>
    <row r="184">
      <c r="A184" s="164" t="n">
        <v>168</v>
      </c>
      <c r="B184" s="206" t="n"/>
      <c r="C184" s="251" t="inlineStr">
        <is>
          <t>509-1275</t>
        </is>
      </c>
      <c r="D184" s="250" t="inlineStr">
        <is>
          <t>Прожекторы серии ИО-2000</t>
        </is>
      </c>
      <c r="E184" s="251" t="inlineStr">
        <is>
          <t>шт.</t>
        </is>
      </c>
      <c r="F184" s="252" t="n">
        <v>41</v>
      </c>
      <c r="G184" s="253" t="n">
        <v>764.9</v>
      </c>
      <c r="H184" s="253">
        <f>ROUND(F184*G184,2)</f>
        <v/>
      </c>
    </row>
    <row r="185" ht="25.5" customHeight="1" s="205">
      <c r="A185" s="164" t="n">
        <v>169</v>
      </c>
      <c r="B185" s="206" t="n"/>
      <c r="C185" s="251" t="inlineStr">
        <is>
          <t>113-8085</t>
        </is>
      </c>
      <c r="D185" s="250" t="inlineStr">
        <is>
          <t>Композиция цинконаполненная "Цинол" (расход  (0,32 кг/м2х814 м2х2)</t>
        </is>
      </c>
      <c r="E185" s="251" t="inlineStr">
        <is>
          <t>кг</t>
        </is>
      </c>
      <c r="F185" s="252" t="n">
        <v>260.5</v>
      </c>
      <c r="G185" s="253" t="n">
        <v>114.42</v>
      </c>
      <c r="H185" s="253">
        <f>ROUND(F185*G185,2)</f>
        <v/>
      </c>
    </row>
    <row r="186" ht="25.5" customHeight="1" s="205">
      <c r="A186" s="164" t="n">
        <v>170</v>
      </c>
      <c r="B186" s="206" t="n"/>
      <c r="C186" s="251" t="inlineStr">
        <is>
          <t>110-0016</t>
        </is>
      </c>
      <c r="D186" s="250" t="inlineStr">
        <is>
          <t>Закладная деталь диаметр 168 мм.длина 2,0 м, фланец круглый</t>
        </is>
      </c>
      <c r="E186" s="251" t="inlineStr">
        <is>
          <t>т</t>
        </is>
      </c>
      <c r="F186" s="252" t="n">
        <v>1.98</v>
      </c>
      <c r="G186" s="253" t="n">
        <v>14791.7</v>
      </c>
      <c r="H186" s="253">
        <f>ROUND(F186*G186,2)</f>
        <v/>
      </c>
    </row>
    <row r="187" ht="25.5" customHeight="1" s="205">
      <c r="A187" s="164" t="n">
        <v>171</v>
      </c>
      <c r="B187" s="206" t="n"/>
      <c r="C187" s="251" t="inlineStr">
        <is>
          <t>101-0348</t>
        </is>
      </c>
      <c r="D187" s="250" t="inlineStr">
        <is>
          <t>Краски водно-дисперсионные поливинилацетатные: ВД-ВА-17 серовато-розовая</t>
        </is>
      </c>
      <c r="E187" s="251" t="inlineStr">
        <is>
          <t>т</t>
        </is>
      </c>
      <c r="F187" s="252" t="n">
        <v>1.76472</v>
      </c>
      <c r="G187" s="253" t="n">
        <v>15471</v>
      </c>
      <c r="H187" s="253">
        <f>ROUND(F187*G187,2)</f>
        <v/>
      </c>
    </row>
    <row r="188">
      <c r="A188" s="164" t="n">
        <v>172</v>
      </c>
      <c r="B188" s="206" t="n"/>
      <c r="C188" s="251" t="inlineStr">
        <is>
          <t>410-0074</t>
        </is>
      </c>
      <c r="D188" s="250" t="inlineStr">
        <is>
          <t>Щебень черный горячий, фракция: 20-25 мм</t>
        </is>
      </c>
      <c r="E188" s="251" t="inlineStr">
        <is>
          <t>т</t>
        </is>
      </c>
      <c r="F188" s="252" t="n">
        <v>77.9941</v>
      </c>
      <c r="G188" s="253" t="n">
        <v>312.4</v>
      </c>
      <c r="H188" s="253">
        <f>ROUND(F188*G188,2)</f>
        <v/>
      </c>
    </row>
    <row r="189" ht="25.5" customHeight="1" s="205">
      <c r="A189" s="164" t="n">
        <v>173</v>
      </c>
      <c r="B189" s="206" t="n"/>
      <c r="C189" s="251" t="inlineStr">
        <is>
          <t>401-0023</t>
        </is>
      </c>
      <c r="D189" s="250" t="inlineStr">
        <is>
          <t>Бетон тяжелый, крупность заполнителя: более 40 мм, класс В7,5 (М 100)</t>
        </is>
      </c>
      <c r="E189" s="251" t="inlineStr">
        <is>
          <t>м3</t>
        </is>
      </c>
      <c r="F189" s="252" t="n">
        <v>43.656</v>
      </c>
      <c r="G189" s="253" t="n">
        <v>560</v>
      </c>
      <c r="H189" s="253">
        <f>ROUND(F189*G189,2)</f>
        <v/>
      </c>
    </row>
    <row r="190" ht="38.25" customHeight="1" s="205">
      <c r="A190" s="164" t="n">
        <v>174</v>
      </c>
      <c r="B190" s="206" t="n"/>
      <c r="C190" s="251" t="inlineStr">
        <is>
          <t>113-0561</t>
        </is>
      </c>
      <c r="D190" s="250" t="inlineStr">
        <is>
          <t>Композиция "Алпол" (на основе термопластичных полимеров) расход :  расход : (0,25кг/м2х814 м2*2 - за 2 раза)</t>
        </is>
      </c>
      <c r="E190" s="251" t="inlineStr">
        <is>
          <t>кг</t>
        </is>
      </c>
      <c r="F190" s="252" t="n">
        <v>407</v>
      </c>
      <c r="G190" s="253" t="n">
        <v>54.99</v>
      </c>
      <c r="H190" s="253">
        <f>ROUND(F190*G190,2)</f>
        <v/>
      </c>
    </row>
    <row r="191" ht="25.5" customHeight="1" s="205">
      <c r="A191" s="164" t="n">
        <v>175</v>
      </c>
      <c r="B191" s="206" t="n"/>
      <c r="C191" s="251" t="inlineStr">
        <is>
          <t>401-0148</t>
        </is>
      </c>
      <c r="D191" s="250" t="inlineStr">
        <is>
          <t>Бетон дорожный, крупность заполнителя 40 мм, класс В 22,5 (М300)</t>
        </is>
      </c>
      <c r="E191" s="251" t="inlineStr">
        <is>
          <t>м3</t>
        </is>
      </c>
      <c r="F191" s="252" t="n">
        <v>31.4</v>
      </c>
      <c r="G191" s="253" t="n">
        <v>701.23</v>
      </c>
      <c r="H191" s="253">
        <f>ROUND(F191*G191,2)</f>
        <v/>
      </c>
    </row>
    <row r="192" ht="38.25" customHeight="1" s="205">
      <c r="A192" s="164" t="n">
        <v>176</v>
      </c>
      <c r="B192" s="206" t="n"/>
      <c r="C192" s="251" t="inlineStr">
        <is>
          <t>410-0005</t>
        </is>
      </c>
      <c r="D192" s="250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E192" s="251" t="inlineStr">
        <is>
          <t>т</t>
        </is>
      </c>
      <c r="F192" s="252" t="n">
        <v>49.3312</v>
      </c>
      <c r="G192" s="253" t="n">
        <v>452</v>
      </c>
      <c r="H192" s="253">
        <f>ROUND(F192*G192,2)</f>
        <v/>
      </c>
    </row>
    <row r="193" ht="25.5" customHeight="1" s="205">
      <c r="A193" s="164" t="n">
        <v>177</v>
      </c>
      <c r="B193" s="206" t="n"/>
      <c r="C193" s="251" t="inlineStr">
        <is>
          <t>401-0083</t>
        </is>
      </c>
      <c r="D193" s="250" t="inlineStr">
        <is>
          <t>Бетон тяжелый, крупность заполнителя: 10 мм, класс В7,5 (М100)</t>
        </is>
      </c>
      <c r="E193" s="251" t="inlineStr">
        <is>
          <t>м3</t>
        </is>
      </c>
      <c r="F193" s="252" t="n">
        <v>34.37658</v>
      </c>
      <c r="G193" s="253" t="n">
        <v>600</v>
      </c>
      <c r="H193" s="253">
        <f>ROUND(F193*G193,2)</f>
        <v/>
      </c>
    </row>
    <row r="194" ht="51" customHeight="1" s="205">
      <c r="A194" s="164" t="n">
        <v>178</v>
      </c>
      <c r="B194" s="206" t="n"/>
      <c r="C194" s="251" t="inlineStr">
        <is>
          <t>201-0763</t>
        </is>
      </c>
      <c r="D194" s="250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E194" s="251" t="inlineStr">
        <is>
          <t>т</t>
        </is>
      </c>
      <c r="F194" s="252" t="n">
        <v>1.74</v>
      </c>
      <c r="G194" s="253" t="n">
        <v>11255</v>
      </c>
      <c r="H194" s="253">
        <f>ROUND(F194*G194,2)</f>
        <v/>
      </c>
    </row>
    <row r="195" ht="25.5" customHeight="1" s="205">
      <c r="A195" s="164" t="n">
        <v>179</v>
      </c>
      <c r="B195" s="206" t="n"/>
      <c r="C195" s="251" t="inlineStr">
        <is>
          <t>408-0161</t>
        </is>
      </c>
      <c r="D195" s="250" t="inlineStr">
        <is>
          <t>Песок природный для строительных работ, крупный марки 1000</t>
        </is>
      </c>
      <c r="E195" s="251" t="inlineStr">
        <is>
          <t>м3</t>
        </is>
      </c>
      <c r="F195" s="252" t="n">
        <v>213.6406</v>
      </c>
      <c r="G195" s="253" t="n">
        <v>88.78</v>
      </c>
      <c r="H195" s="253">
        <f>ROUND(F195*G195,2)</f>
        <v/>
      </c>
    </row>
    <row r="196">
      <c r="A196" s="164" t="n">
        <v>180</v>
      </c>
      <c r="B196" s="206" t="n"/>
      <c r="C196" s="251" t="inlineStr">
        <is>
          <t>504-0311</t>
        </is>
      </c>
      <c r="D196" s="250" t="inlineStr">
        <is>
          <t>Ящики силовые серии ЯРВ типа: ЯРВ-100 на 100А</t>
        </is>
      </c>
      <c r="E196" s="251" t="inlineStr">
        <is>
          <t>шт.</t>
        </is>
      </c>
      <c r="F196" s="252" t="n">
        <v>27</v>
      </c>
      <c r="G196" s="253" t="n">
        <v>677.9400000000001</v>
      </c>
      <c r="H196" s="253">
        <f>ROUND(F196*G196,2)</f>
        <v/>
      </c>
    </row>
    <row r="197" ht="38.25" customHeight="1" s="205">
      <c r="A197" s="164" t="n">
        <v>181</v>
      </c>
      <c r="B197" s="206" t="n"/>
      <c r="C197" s="251" t="inlineStr">
        <is>
          <t>201-8217</t>
        </is>
      </c>
      <c r="D197" s="250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E197" s="251" t="inlineStr">
        <is>
          <t>т</t>
        </is>
      </c>
      <c r="F197" s="252" t="n">
        <v>1.132</v>
      </c>
      <c r="G197" s="253" t="n">
        <v>16344.58</v>
      </c>
      <c r="H197" s="253">
        <f>ROUND(F197*G197,2)</f>
        <v/>
      </c>
    </row>
    <row r="198" ht="25.5" customHeight="1" s="205">
      <c r="A198" s="164" t="n">
        <v>182</v>
      </c>
      <c r="B198" s="206" t="n"/>
      <c r="C198" s="251" t="inlineStr">
        <is>
          <t>509-7400</t>
        </is>
      </c>
      <c r="D198" s="250" t="inlineStr">
        <is>
          <t>Короб кабельный прямой плоский: сейсмостойкий оцинкованный КП-0,1/0,1-2</t>
        </is>
      </c>
      <c r="E198" s="251" t="inlineStr">
        <is>
          <t>шт.</t>
        </is>
      </c>
      <c r="F198" s="252" t="n">
        <v>54</v>
      </c>
      <c r="G198" s="253" t="n">
        <v>317.08</v>
      </c>
      <c r="H198" s="253">
        <f>ROUND(F198*G198,2)</f>
        <v/>
      </c>
    </row>
    <row r="199" ht="25.5" customHeight="1" s="205">
      <c r="A199" s="164" t="n">
        <v>183</v>
      </c>
      <c r="B199" s="206" t="n"/>
      <c r="C199" s="251" t="inlineStr">
        <is>
          <t>403-1223</t>
        </is>
      </c>
      <c r="D199" s="250" t="inlineStr">
        <is>
          <t>Столбы оград: 2С 24д /бетон В15 (М200), объем 0,05 м3, расход ар-ры 9,5 кг/ (серия 3.017-3)</t>
        </is>
      </c>
      <c r="E199" s="251" t="inlineStr">
        <is>
          <t>шт.</t>
        </is>
      </c>
      <c r="F199" s="252" t="n">
        <v>136</v>
      </c>
      <c r="G199" s="253" t="n">
        <v>126.74</v>
      </c>
      <c r="H199" s="253">
        <f>ROUND(F199*G199,2)</f>
        <v/>
      </c>
    </row>
    <row r="200" ht="25.5" customHeight="1" s="205">
      <c r="A200" s="164" t="n">
        <v>184</v>
      </c>
      <c r="B200" s="206" t="n"/>
      <c r="C200" s="251" t="inlineStr">
        <is>
          <t>101-1556</t>
        </is>
      </c>
      <c r="D200" s="250" t="inlineStr">
        <is>
          <t>Битумы нефтяные дорожные марки: БНД-60/90, БНД 90/130</t>
        </is>
      </c>
      <c r="E200" s="251" t="inlineStr">
        <is>
          <t>т</t>
        </is>
      </c>
      <c r="F200" s="252" t="n">
        <v>10.269343</v>
      </c>
      <c r="G200" s="253" t="n">
        <v>1690</v>
      </c>
      <c r="H200" s="253">
        <f>ROUND(F200*G200,2)</f>
        <v/>
      </c>
    </row>
    <row r="201" ht="25.5" customHeight="1" s="205">
      <c r="A201" s="164" t="n">
        <v>185</v>
      </c>
      <c r="B201" s="206" t="n"/>
      <c r="C201" s="251" t="inlineStr">
        <is>
          <t>408-0018</t>
        </is>
      </c>
      <c r="D201" s="250" t="inlineStr">
        <is>
          <t>Щебень из природного камня для строительных работ марка 600, фракция 10-20 мм</t>
        </is>
      </c>
      <c r="E201" s="251" t="inlineStr">
        <is>
          <t>м3</t>
        </is>
      </c>
      <c r="F201" s="252" t="n">
        <v>94.38</v>
      </c>
      <c r="G201" s="253" t="n">
        <v>180.32</v>
      </c>
      <c r="H201" s="253">
        <f>ROUND(F201*G201,2)</f>
        <v/>
      </c>
    </row>
    <row r="202" ht="51" customHeight="1" s="205">
      <c r="A202" s="164" t="n">
        <v>186</v>
      </c>
      <c r="B202" s="206" t="n"/>
      <c r="C202" s="251" t="inlineStr">
        <is>
          <t>103-0020</t>
        </is>
      </c>
      <c r="D202" s="250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E202" s="251" t="inlineStr">
        <is>
          <t>м</t>
        </is>
      </c>
      <c r="F202" s="252" t="n">
        <v>230</v>
      </c>
      <c r="G202" s="253" t="n">
        <v>68.40000000000001</v>
      </c>
      <c r="H202" s="253">
        <f>ROUND(F202*G202,2)</f>
        <v/>
      </c>
    </row>
    <row r="203" ht="25.5" customHeight="1" s="205">
      <c r="A203" s="164" t="n">
        <v>187</v>
      </c>
      <c r="B203" s="206" t="n"/>
      <c r="C203" s="251" t="inlineStr">
        <is>
          <t>410-0054</t>
        </is>
      </c>
      <c r="D203" s="250" t="inlineStr">
        <is>
          <t>Асфальт литой для покрытий тротуаров тип II (жесткий)</t>
        </is>
      </c>
      <c r="E203" s="251" t="inlineStr">
        <is>
          <t>т</t>
        </is>
      </c>
      <c r="F203" s="252" t="n">
        <v>22.762</v>
      </c>
      <c r="G203" s="253" t="n">
        <v>696.26</v>
      </c>
      <c r="H203" s="253">
        <f>ROUND(F203*G203,2)</f>
        <v/>
      </c>
    </row>
    <row r="204">
      <c r="A204" s="164" t="n">
        <v>188</v>
      </c>
      <c r="B204" s="206" t="n"/>
      <c r="C204" s="251" t="inlineStr">
        <is>
          <t>408-0122</t>
        </is>
      </c>
      <c r="D204" s="250" t="inlineStr">
        <is>
          <t>Песок природный для строительных работ средний</t>
        </is>
      </c>
      <c r="E204" s="251" t="inlineStr">
        <is>
          <t>м3</t>
        </is>
      </c>
      <c r="F204" s="252" t="n">
        <v>103.8</v>
      </c>
      <c r="G204" s="253" t="n">
        <v>149.48</v>
      </c>
      <c r="H204" s="253">
        <f>ROUND(F204*G204,2)</f>
        <v/>
      </c>
    </row>
    <row r="205" ht="25.5" customHeight="1" s="205">
      <c r="A205" s="164" t="n">
        <v>189</v>
      </c>
      <c r="B205" s="206" t="n"/>
      <c r="C205" s="251" t="inlineStr">
        <is>
          <t>408-0021</t>
        </is>
      </c>
      <c r="D205" s="250" t="inlineStr">
        <is>
          <t>Щебень из природного камня для строительных работ марка: 400, фракция 5(3)-10 мм</t>
        </is>
      </c>
      <c r="E205" s="251" t="inlineStr">
        <is>
          <t>м3</t>
        </is>
      </c>
      <c r="F205" s="252" t="n">
        <v>112.125</v>
      </c>
      <c r="G205" s="253" t="n">
        <v>131.08</v>
      </c>
      <c r="H205" s="253">
        <f>ROUND(F205*G205,2)</f>
        <v/>
      </c>
    </row>
    <row r="206" ht="38.25" customHeight="1" s="205">
      <c r="A206" s="164" t="n">
        <v>190</v>
      </c>
      <c r="B206" s="206" t="n"/>
      <c r="C206" s="251" t="inlineStr">
        <is>
          <t>204-0059</t>
        </is>
      </c>
      <c r="D206" s="250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E206" s="251" t="inlineStr">
        <is>
          <t>т</t>
        </is>
      </c>
      <c r="F206" s="252" t="n">
        <v>1.29564</v>
      </c>
      <c r="G206" s="253" t="n">
        <v>10100</v>
      </c>
      <c r="H206" s="253">
        <f>ROUND(F206*G206,2)</f>
        <v/>
      </c>
    </row>
    <row r="207" ht="25.5" customHeight="1" s="205">
      <c r="A207" s="164" t="n">
        <v>191</v>
      </c>
      <c r="B207" s="206" t="n"/>
      <c r="C207" s="251" t="inlineStr">
        <is>
          <t>408-0018</t>
        </is>
      </c>
      <c r="D207" s="250" t="inlineStr">
        <is>
          <t>Щебень из природного камня для строительных работ марка: 600, фракция 10-20 мм</t>
        </is>
      </c>
      <c r="E207" s="251" t="inlineStr">
        <is>
          <t>м3</t>
        </is>
      </c>
      <c r="F207" s="252" t="n">
        <v>105.36</v>
      </c>
      <c r="G207" s="253" t="n">
        <v>118.6</v>
      </c>
      <c r="H207" s="253">
        <f>ROUND(F207*G207,2)</f>
        <v/>
      </c>
    </row>
    <row r="208">
      <c r="A208" s="164" t="n">
        <v>192</v>
      </c>
      <c r="B208" s="206" t="n"/>
      <c r="C208" s="251" t="inlineStr">
        <is>
          <t>101-1714</t>
        </is>
      </c>
      <c r="D208" s="250" t="inlineStr">
        <is>
          <t>Болты строительные с гайками и шайбами</t>
        </is>
      </c>
      <c r="E208" s="251" t="inlineStr">
        <is>
          <t>т</t>
        </is>
      </c>
      <c r="F208" s="252" t="n">
        <v>1.2</v>
      </c>
      <c r="G208" s="253" t="n">
        <v>9040.01</v>
      </c>
      <c r="H208" s="253">
        <f>ROUND(F208*G208,2)</f>
        <v/>
      </c>
    </row>
    <row r="209" ht="51" customHeight="1" s="205">
      <c r="A209" s="164" t="n">
        <v>193</v>
      </c>
      <c r="B209" s="206" t="n"/>
      <c r="C209" s="251" t="inlineStr">
        <is>
          <t>201-0763</t>
        </is>
      </c>
      <c r="D209" s="250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E209" s="251" t="inlineStr">
        <is>
          <t>т</t>
        </is>
      </c>
      <c r="F209" s="252" t="n">
        <v>0.983</v>
      </c>
      <c r="G209" s="253" t="n">
        <v>11255</v>
      </c>
      <c r="H209" s="253">
        <f>ROUND(F209*G209,2)</f>
        <v/>
      </c>
    </row>
    <row r="210">
      <c r="A210" s="164" t="n">
        <v>194</v>
      </c>
      <c r="B210" s="206" t="n"/>
      <c r="C210" s="251" t="inlineStr">
        <is>
          <t>509-5643</t>
        </is>
      </c>
      <c r="D210" s="250" t="inlineStr">
        <is>
          <t>Прожектор НJ26к-300-001У1</t>
        </is>
      </c>
      <c r="E210" s="251" t="inlineStr">
        <is>
          <t>шт.</t>
        </is>
      </c>
      <c r="F210" s="252" t="n">
        <v>19</v>
      </c>
      <c r="G210" s="253" t="n">
        <v>571.38</v>
      </c>
      <c r="H210" s="253">
        <f>ROUND(F210*G210,2)</f>
        <v/>
      </c>
    </row>
    <row r="211" ht="25.5" customHeight="1" s="205">
      <c r="A211" s="164" t="n">
        <v>195</v>
      </c>
      <c r="B211" s="206" t="n"/>
      <c r="C211" s="251" t="inlineStr">
        <is>
          <t>101-1968</t>
        </is>
      </c>
      <c r="D211" s="250" t="inlineStr">
        <is>
          <t>Грунтовка битумная под полимерное или резиновое покрытие</t>
        </is>
      </c>
      <c r="E211" s="251" t="inlineStr">
        <is>
          <t>т</t>
        </is>
      </c>
      <c r="F211" s="252" t="n">
        <v>0.308</v>
      </c>
      <c r="G211" s="253" t="n">
        <v>31060</v>
      </c>
      <c r="H211" s="253">
        <f>ROUND(F211*G211,2)</f>
        <v/>
      </c>
    </row>
    <row r="212" ht="25.5" customHeight="1" s="205">
      <c r="A212" s="164" t="n">
        <v>196</v>
      </c>
      <c r="B212" s="206" t="n"/>
      <c r="C212" s="251" t="inlineStr">
        <is>
          <t>509-7401</t>
        </is>
      </c>
      <c r="D212" s="250" t="inlineStr">
        <is>
          <t>Короб кабельный прямой плоский: сейсмостойкий оцинкованный КП-0,1/0,2-2 (ККПС-0,1-0,2-2)</t>
        </is>
      </c>
      <c r="E212" s="251" t="inlineStr">
        <is>
          <t>шт.</t>
        </is>
      </c>
      <c r="F212" s="252" t="n">
        <v>22</v>
      </c>
      <c r="G212" s="253" t="n">
        <v>442.01</v>
      </c>
      <c r="H212" s="253">
        <f>ROUND(F212*G212,2)</f>
        <v/>
      </c>
    </row>
    <row r="213" ht="38.25" customHeight="1" s="205">
      <c r="A213" s="164" t="n">
        <v>197</v>
      </c>
      <c r="B213" s="206" t="n"/>
      <c r="C213" s="251" t="inlineStr">
        <is>
          <t>201-1442</t>
        </is>
      </c>
      <c r="D213" s="250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E213" s="251" t="inlineStr">
        <is>
          <t>шт.</t>
        </is>
      </c>
      <c r="F213" s="252" t="n">
        <v>33</v>
      </c>
      <c r="G213" s="253" t="n">
        <v>316.4</v>
      </c>
      <c r="H213" s="253">
        <f>ROUND(F213*G213,2)</f>
        <v/>
      </c>
    </row>
    <row r="214">
      <c r="A214" s="164" t="n">
        <v>198</v>
      </c>
      <c r="B214" s="206" t="n"/>
      <c r="C214" s="251" t="inlineStr">
        <is>
          <t>201-0253</t>
        </is>
      </c>
      <c r="D214" s="250" t="inlineStr">
        <is>
          <t>Ворота распашные ВР 3030-УХ Л1</t>
        </is>
      </c>
      <c r="E214" s="251" t="inlineStr">
        <is>
          <t>шт.</t>
        </is>
      </c>
      <c r="F214" s="252" t="n">
        <v>1</v>
      </c>
      <c r="G214" s="253" t="n">
        <v>8948.299999999999</v>
      </c>
      <c r="H214" s="253">
        <f>ROUND(F214*G214,2)</f>
        <v/>
      </c>
    </row>
    <row r="215">
      <c r="A215" s="164" t="n">
        <v>199</v>
      </c>
      <c r="B215" s="206" t="n"/>
      <c r="C215" s="251" t="inlineStr">
        <is>
          <t>201-0778</t>
        </is>
      </c>
      <c r="D215" s="250" t="inlineStr">
        <is>
          <t>Стойки МС-8 (26шт*0,0338т)</t>
        </is>
      </c>
      <c r="E215" s="251" t="inlineStr">
        <is>
          <t>т</t>
        </is>
      </c>
      <c r="F215" s="252" t="n">
        <v>0.879</v>
      </c>
      <c r="G215" s="253" t="n">
        <v>10508</v>
      </c>
      <c r="H215" s="253">
        <f>ROUND(F215*G215,2)</f>
        <v/>
      </c>
    </row>
    <row r="216">
      <c r="A216" s="164" t="n">
        <v>200</v>
      </c>
      <c r="B216" s="206" t="n"/>
      <c r="C216" s="251" t="inlineStr">
        <is>
          <t>411-0001</t>
        </is>
      </c>
      <c r="D216" s="250" t="inlineStr">
        <is>
          <t>Вода</t>
        </is>
      </c>
      <c r="E216" s="251" t="inlineStr">
        <is>
          <t>м3</t>
        </is>
      </c>
      <c r="F216" s="252" t="n">
        <v>3574.524448</v>
      </c>
      <c r="G216" s="253" t="n">
        <v>2.44</v>
      </c>
      <c r="H216" s="253">
        <f>ROUND(F216*G216,2)</f>
        <v/>
      </c>
    </row>
    <row r="217" ht="38.25" customHeight="1" s="205">
      <c r="A217" s="164" t="n">
        <v>201</v>
      </c>
      <c r="B217" s="206" t="n"/>
      <c r="C217" s="251" t="inlineStr">
        <is>
          <t xml:space="preserve"> 403-8129</t>
        </is>
      </c>
      <c r="D217" s="250" t="inlineStr">
        <is>
          <t>Камни железобетонные бортовые БР 300.45.18 /бетон В30 (М400), объем 0,234 м3, расход арматуры 6,86 кг/ (ГОСТ 6665-91)</t>
        </is>
      </c>
      <c r="E217" s="251" t="inlineStr">
        <is>
          <t>шт.</t>
        </is>
      </c>
      <c r="F217" s="252" t="n">
        <v>21</v>
      </c>
      <c r="G217" s="253" t="n">
        <v>421.78</v>
      </c>
      <c r="H217" s="253">
        <f>ROUND(F217*G217,2)</f>
        <v/>
      </c>
    </row>
    <row r="218">
      <c r="A218" s="164" t="n">
        <v>202</v>
      </c>
      <c r="B218" s="206" t="n"/>
      <c r="C218" s="251" t="inlineStr">
        <is>
          <t>414-0137</t>
        </is>
      </c>
      <c r="D218" s="250" t="inlineStr">
        <is>
          <t>Семена газонных трав (смесь)</t>
        </is>
      </c>
      <c r="E218" s="251" t="inlineStr">
        <is>
          <t>кг</t>
        </is>
      </c>
      <c r="F218" s="252" t="n">
        <v>60.075</v>
      </c>
      <c r="G218" s="253" t="n">
        <v>146.25</v>
      </c>
      <c r="H218" s="253">
        <f>ROUND(F218*G218,2)</f>
        <v/>
      </c>
    </row>
    <row r="219">
      <c r="A219" s="164" t="n">
        <v>203</v>
      </c>
      <c r="B219" s="206" t="n"/>
      <c r="C219" s="251" t="inlineStr">
        <is>
          <t>509-5429</t>
        </is>
      </c>
      <c r="D219" s="250" t="inlineStr">
        <is>
          <t>Светильник консольный НКУ01-200/Д23-02У1</t>
        </is>
      </c>
      <c r="E219" s="251" t="inlineStr">
        <is>
          <t>шт.</t>
        </is>
      </c>
      <c r="F219" s="252" t="n">
        <v>33</v>
      </c>
      <c r="G219" s="253" t="n">
        <v>282.06</v>
      </c>
      <c r="H219" s="253">
        <f>ROUND(F219*G219,2)</f>
        <v/>
      </c>
    </row>
    <row r="220" ht="25.5" customHeight="1" s="205">
      <c r="A220" s="164" t="n">
        <v>204</v>
      </c>
      <c r="B220" s="206" t="n"/>
      <c r="C220" s="251" t="inlineStr">
        <is>
          <t>401-0003</t>
        </is>
      </c>
      <c r="D220" s="250" t="inlineStr">
        <is>
          <t>Дополнительная стоимость бетона тяжелый, класс В 7,5 (М100) на распор (22,3)пр.-6,707расц.=15,593м3)</t>
        </is>
      </c>
      <c r="E220" s="251" t="inlineStr">
        <is>
          <t>м3</t>
        </is>
      </c>
      <c r="F220" s="252" t="n">
        <v>15.593</v>
      </c>
      <c r="G220" s="253" t="n">
        <v>560</v>
      </c>
      <c r="H220" s="253">
        <f>ROUND(F220*G220,2)</f>
        <v/>
      </c>
    </row>
    <row r="221">
      <c r="A221" s="164" t="n">
        <v>205</v>
      </c>
      <c r="B221" s="206" t="n"/>
      <c r="C221" s="251" t="inlineStr">
        <is>
          <t>101-0594</t>
        </is>
      </c>
      <c r="D221" s="250" t="inlineStr">
        <is>
          <t>Мастика битумная кровельная горячая</t>
        </is>
      </c>
      <c r="E221" s="251" t="inlineStr">
        <is>
          <t>т</t>
        </is>
      </c>
      <c r="F221" s="252" t="n">
        <v>2.523992</v>
      </c>
      <c r="G221" s="253" t="n">
        <v>3390</v>
      </c>
      <c r="H221" s="253">
        <f>ROUND(F221*G221,2)</f>
        <v/>
      </c>
    </row>
    <row r="222" ht="25.5" customHeight="1" s="205">
      <c r="A222" s="164" t="n">
        <v>206</v>
      </c>
      <c r="B222" s="206" t="n"/>
      <c r="C222" s="251" t="inlineStr">
        <is>
          <t>408-0008</t>
        </is>
      </c>
      <c r="D222" s="250" t="inlineStr">
        <is>
          <t>Щебень из природного камня для строительных работ марка: 1200, фракция 40-70 мм</t>
        </is>
      </c>
      <c r="E222" s="251" t="inlineStr">
        <is>
          <t>м3</t>
        </is>
      </c>
      <c r="F222" s="252" t="n">
        <v>91.98063</v>
      </c>
      <c r="G222" s="253" t="n">
        <v>103</v>
      </c>
      <c r="H222" s="253">
        <f>ROUND(F222*G222,2)</f>
        <v/>
      </c>
    </row>
    <row r="223" ht="25.5" customHeight="1" s="205">
      <c r="A223" s="164" t="n">
        <v>207</v>
      </c>
      <c r="B223" s="206" t="n"/>
      <c r="C223" s="251" t="inlineStr">
        <is>
          <t xml:space="preserve"> 403-8023</t>
        </is>
      </c>
      <c r="D223" s="250" t="inlineStr">
        <is>
          <t>Камни бортовые БР 100.20.8 /бетон В22,5 (М300), объем 0,016 м3/ (ГОСТ 6665-91)</t>
        </is>
      </c>
      <c r="E223" s="251" t="inlineStr">
        <is>
          <t>шт.</t>
        </is>
      </c>
      <c r="F223" s="252" t="n">
        <v>185</v>
      </c>
      <c r="G223" s="253" t="n">
        <v>44.99</v>
      </c>
      <c r="H223" s="253">
        <f>ROUND(F223*G223,2)</f>
        <v/>
      </c>
    </row>
    <row r="224" ht="25.5" customHeight="1" s="205">
      <c r="A224" s="164" t="n">
        <v>208</v>
      </c>
      <c r="B224" s="206" t="n"/>
      <c r="C224" s="251" t="inlineStr">
        <is>
          <t>509-6744</t>
        </is>
      </c>
      <c r="D224" s="250" t="inlineStr">
        <is>
          <t>Лампы  компактные люминесцентные  220 В, 55 Вт,тип цоколя Е27 типа Т4SP55WE27</t>
        </is>
      </c>
      <c r="E224" s="251" t="inlineStr">
        <is>
          <t>шт.</t>
        </is>
      </c>
      <c r="F224" s="252" t="n">
        <v>55</v>
      </c>
      <c r="G224" s="253" t="n">
        <v>138.31</v>
      </c>
      <c r="H224" s="253">
        <f>ROUND(F224*G224,2)</f>
        <v/>
      </c>
    </row>
    <row r="225" ht="51" customHeight="1" s="205">
      <c r="A225" s="164" t="n">
        <v>209</v>
      </c>
      <c r="B225" s="206" t="n"/>
      <c r="C225" s="251" t="inlineStr">
        <is>
          <t>401-0066</t>
        </is>
      </c>
      <c r="D225" s="250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E225" s="251" t="inlineStr">
        <is>
          <t>м3</t>
        </is>
      </c>
      <c r="F225" s="252" t="n">
        <v>11.824</v>
      </c>
      <c r="G225" s="253" t="n">
        <v>665</v>
      </c>
      <c r="H225" s="253">
        <f>ROUND(F225*G225,2)</f>
        <v/>
      </c>
    </row>
    <row r="226" ht="51" customHeight="1" s="205">
      <c r="A226" s="164" t="n">
        <v>210</v>
      </c>
      <c r="B226" s="206" t="n"/>
      <c r="C226" s="251" t="inlineStr">
        <is>
          <t>410-0005</t>
        </is>
      </c>
      <c r="D226" s="250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E226" s="251" t="inlineStr">
        <is>
          <t>т</t>
        </is>
      </c>
      <c r="F226" s="252" t="n">
        <v>16.11</v>
      </c>
      <c r="G226" s="253" t="n">
        <v>452</v>
      </c>
      <c r="H226" s="253">
        <f>ROUND(F226*G226,2)</f>
        <v/>
      </c>
    </row>
    <row r="227">
      <c r="A227" s="164" t="n">
        <v>211</v>
      </c>
      <c r="B227" s="206" t="n"/>
      <c r="C227" s="251" t="inlineStr">
        <is>
          <t>410-0071</t>
        </is>
      </c>
      <c r="D227" s="250" t="inlineStr">
        <is>
          <t>Щебень черный горячий, фракция 5-10 мм</t>
        </is>
      </c>
      <c r="E227" s="251" t="inlineStr">
        <is>
          <t>т</t>
        </is>
      </c>
      <c r="F227" s="252" t="n">
        <v>20.92192</v>
      </c>
      <c r="G227" s="253" t="n">
        <v>354.6</v>
      </c>
      <c r="H227" s="253">
        <f>ROUND(F227*G227,2)</f>
        <v/>
      </c>
    </row>
    <row r="228" ht="25.5" customHeight="1" s="205">
      <c r="A228" s="164" t="n">
        <v>212</v>
      </c>
      <c r="B228" s="206" t="n"/>
      <c r="C228" s="251" t="inlineStr">
        <is>
          <t>404-0005</t>
        </is>
      </c>
      <c r="D228" s="250" t="inlineStr">
        <is>
          <t>Кирпич керамический одинарный, размером 250х120х65 мм, марка: 100</t>
        </is>
      </c>
      <c r="E228" s="251" t="inlineStr">
        <is>
          <t>1000 шт.</t>
        </is>
      </c>
      <c r="F228" s="252" t="n">
        <v>3.931131</v>
      </c>
      <c r="G228" s="253" t="n">
        <v>1752.6</v>
      </c>
      <c r="H228" s="253">
        <f>ROUND(F228*G228,2)</f>
        <v/>
      </c>
    </row>
    <row r="229" ht="25.5" customHeight="1" s="205">
      <c r="A229" s="164" t="n">
        <v>213</v>
      </c>
      <c r="B229" s="206" t="n"/>
      <c r="C229" s="251" t="inlineStr">
        <is>
          <t>408-0017</t>
        </is>
      </c>
      <c r="D229" s="250" t="inlineStr">
        <is>
          <t>Щебень из природного камня для строительных работ марка: 600, фракция 5(3)-10 мм</t>
        </is>
      </c>
      <c r="E229" s="251" t="inlineStr">
        <is>
          <t>м3</t>
        </is>
      </c>
      <c r="F229" s="252" t="n">
        <v>50.14</v>
      </c>
      <c r="G229" s="253" t="n">
        <v>145.8</v>
      </c>
      <c r="H229" s="253">
        <f>ROUND(F229*G229,2)</f>
        <v/>
      </c>
    </row>
    <row r="230">
      <c r="A230" s="164" t="n">
        <v>214</v>
      </c>
      <c r="B230" s="206" t="n"/>
      <c r="C230" s="251" t="inlineStr">
        <is>
          <t>504-0541</t>
        </is>
      </c>
      <c r="D230" s="250" t="inlineStr">
        <is>
          <t>Ящик протяжной стальной: К-655</t>
        </is>
      </c>
      <c r="E230" s="251" t="inlineStr">
        <is>
          <t>шт.</t>
        </is>
      </c>
      <c r="F230" s="252" t="n">
        <v>26</v>
      </c>
      <c r="G230" s="253" t="n">
        <v>225.68</v>
      </c>
      <c r="H230" s="253">
        <f>ROUND(F230*G230,2)</f>
        <v/>
      </c>
    </row>
    <row r="231" ht="38.25" customHeight="1" s="205">
      <c r="A231" s="164" t="n">
        <v>215</v>
      </c>
      <c r="B231" s="206" t="n"/>
      <c r="C231" s="251" t="inlineStr">
        <is>
          <t>201-8217</t>
        </is>
      </c>
      <c r="D231" s="250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E231" s="251" t="inlineStr">
        <is>
          <t>т</t>
        </is>
      </c>
      <c r="F231" s="252" t="n">
        <v>0.35</v>
      </c>
      <c r="G231" s="253" t="n">
        <v>16344.58</v>
      </c>
      <c r="H231" s="253">
        <f>ROUND(F231*G231,2)</f>
        <v/>
      </c>
    </row>
    <row r="232" ht="25.5" customHeight="1" s="205">
      <c r="A232" s="164" t="n">
        <v>216</v>
      </c>
      <c r="B232" s="206" t="n"/>
      <c r="C232" s="251" t="inlineStr">
        <is>
          <t>408-0012</t>
        </is>
      </c>
      <c r="D232" s="250" t="inlineStr">
        <is>
          <t>Щебень из природного камня для строительных работ марка: 1000, фракция 40-70 мм</t>
        </is>
      </c>
      <c r="E232" s="251" t="inlineStr">
        <is>
          <t>м3</t>
        </is>
      </c>
      <c r="F232" s="252" t="n">
        <v>41.60737</v>
      </c>
      <c r="G232" s="253" t="n">
        <v>155.94</v>
      </c>
      <c r="H232" s="253">
        <f>ROUND(F232*G232,2)</f>
        <v/>
      </c>
    </row>
    <row r="233" ht="38.25" customHeight="1" s="205">
      <c r="A233" s="164" t="n">
        <v>217</v>
      </c>
      <c r="B233" s="206" t="n"/>
      <c r="C233" s="251" t="inlineStr">
        <is>
          <t>201-0761</t>
        </is>
      </c>
      <c r="D233" s="250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E233" s="251" t="inlineStr">
        <is>
          <t>т</t>
        </is>
      </c>
      <c r="F233" s="252" t="n">
        <v>0.612</v>
      </c>
      <c r="G233" s="253" t="n">
        <v>8128</v>
      </c>
      <c r="H233" s="253">
        <f>ROUND(F233*G233,2)</f>
        <v/>
      </c>
    </row>
    <row r="234" ht="25.5" customHeight="1" s="205">
      <c r="A234" s="164" t="n">
        <v>218</v>
      </c>
      <c r="B234" s="206" t="n"/>
      <c r="C234" s="251" t="inlineStr">
        <is>
          <t>504-0543</t>
        </is>
      </c>
      <c r="D234" s="250" t="inlineStr">
        <is>
          <t>Ящик ответвительный К654У1 со степенью защиты IP 54</t>
        </is>
      </c>
      <c r="E234" s="251" t="inlineStr">
        <is>
          <t>шт.</t>
        </is>
      </c>
      <c r="F234" s="252" t="n">
        <v>11</v>
      </c>
      <c r="G234" s="253" t="n">
        <v>410.5</v>
      </c>
      <c r="H234" s="253">
        <f>ROUND(F234*G234,2)</f>
        <v/>
      </c>
    </row>
    <row r="235" ht="51" customHeight="1" s="205">
      <c r="A235" s="164" t="n">
        <v>219</v>
      </c>
      <c r="B235" s="206" t="n"/>
      <c r="C235" s="251" t="inlineStr">
        <is>
          <t>410-0005</t>
        </is>
      </c>
      <c r="D235" s="250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E235" s="251" t="inlineStr">
        <is>
          <t>т</t>
        </is>
      </c>
      <c r="F235" s="252" t="n">
        <v>12.087</v>
      </c>
      <c r="G235" s="253" t="n">
        <v>452</v>
      </c>
      <c r="H235" s="253">
        <f>ROUND(F235*G235,2)</f>
        <v/>
      </c>
    </row>
    <row r="236">
      <c r="A236" s="164" t="n">
        <v>220</v>
      </c>
      <c r="B236" s="206" t="n"/>
      <c r="C236" s="251" t="inlineStr">
        <is>
          <t>509-0225</t>
        </is>
      </c>
      <c r="D236" s="250" t="inlineStr">
        <is>
          <t>Клемма заземления в комплекте с клыковой шайбой</t>
        </is>
      </c>
      <c r="E236" s="251" t="inlineStr">
        <is>
          <t>шт.</t>
        </is>
      </c>
      <c r="F236" s="252" t="n">
        <v>47</v>
      </c>
      <c r="G236" s="253" t="n">
        <v>110.4</v>
      </c>
      <c r="H236" s="253">
        <f>ROUND(F236*G236,2)</f>
        <v/>
      </c>
    </row>
    <row r="237" ht="25.5" customHeight="1" s="205">
      <c r="A237" s="164" t="n">
        <v>221</v>
      </c>
      <c r="B237" s="206" t="n"/>
      <c r="C237" s="251" t="inlineStr">
        <is>
          <t>102-0038</t>
        </is>
      </c>
      <c r="D237" s="250" t="inlineStr">
        <is>
          <t>Брусья необрезные хвойных пород длиной 4-6,5 м, все ширины, толщиной 100, 125 мм, IV сорта</t>
        </is>
      </c>
      <c r="E237" s="251" t="inlineStr">
        <is>
          <t>м3</t>
        </is>
      </c>
      <c r="F237" s="252" t="n">
        <v>4.1242</v>
      </c>
      <c r="G237" s="253" t="n">
        <v>1316.16</v>
      </c>
      <c r="H237" s="253">
        <f>ROUND(F237*G237,2)</f>
        <v/>
      </c>
    </row>
    <row r="238" ht="25.5" customHeight="1" s="205">
      <c r="A238" s="164" t="n">
        <v>222</v>
      </c>
      <c r="B238" s="206" t="n"/>
      <c r="C238" s="251" t="inlineStr">
        <is>
          <t>101-0798</t>
        </is>
      </c>
      <c r="D238" s="250" t="inlineStr">
        <is>
          <t>Проволока колючая одноосновная рифленая 2,8х2,3 мм, оцинкованная</t>
        </is>
      </c>
      <c r="E238" s="251" t="inlineStr">
        <is>
          <t>т</t>
        </is>
      </c>
      <c r="F238" s="252" t="n">
        <v>0.5580000000000001</v>
      </c>
      <c r="G238" s="253" t="n">
        <v>9690</v>
      </c>
      <c r="H238" s="253">
        <f>ROUND(F238*G238,2)</f>
        <v/>
      </c>
    </row>
    <row r="239">
      <c r="A239" s="164" t="n">
        <v>223</v>
      </c>
      <c r="B239" s="206" t="n"/>
      <c r="C239" s="251" t="inlineStr">
        <is>
          <t>101-1292</t>
        </is>
      </c>
      <c r="D239" s="250" t="inlineStr">
        <is>
          <t>Уайт-спирит</t>
        </is>
      </c>
      <c r="E239" s="251" t="inlineStr">
        <is>
          <t>т</t>
        </is>
      </c>
      <c r="F239" s="252" t="n">
        <v>0.80896</v>
      </c>
      <c r="G239" s="253" t="n">
        <v>6667</v>
      </c>
      <c r="H239" s="253">
        <f>ROUND(F239*G239,2)</f>
        <v/>
      </c>
    </row>
    <row r="240" ht="25.5" customHeight="1" s="205">
      <c r="A240" s="164" t="n">
        <v>224</v>
      </c>
      <c r="B240" s="206" t="n"/>
      <c r="C240" s="251" t="inlineStr">
        <is>
          <t>401-0086</t>
        </is>
      </c>
      <c r="D240" s="250" t="inlineStr">
        <is>
          <t>Бетон тяжелый, крупность заполнителя: 10 мм, класс В15 (М200)</t>
        </is>
      </c>
      <c r="E240" s="251" t="inlineStr">
        <is>
          <t>м3</t>
        </is>
      </c>
      <c r="F240" s="252" t="n">
        <v>7.584</v>
      </c>
      <c r="G240" s="253" t="n">
        <v>665</v>
      </c>
      <c r="H240" s="253">
        <f>ROUND(F240*G240,2)</f>
        <v/>
      </c>
    </row>
    <row r="241">
      <c r="A241" s="164" t="n">
        <v>225</v>
      </c>
      <c r="B241" s="206" t="n"/>
      <c r="C241" s="251" t="inlineStr">
        <is>
          <t>101-2210</t>
        </is>
      </c>
      <c r="D241" s="250" t="inlineStr">
        <is>
          <t>Стальные конструкции оцинкованные</t>
        </is>
      </c>
      <c r="E241" s="251" t="inlineStr">
        <is>
          <t>т</t>
        </is>
      </c>
      <c r="F241" s="252" t="n">
        <v>0.2851</v>
      </c>
      <c r="G241" s="253" t="n">
        <v>14400</v>
      </c>
      <c r="H241" s="253">
        <f>ROUND(F241*G241,2)</f>
        <v/>
      </c>
    </row>
    <row r="242" ht="38.25" customHeight="1" s="205">
      <c r="A242" s="164" t="n">
        <v>226</v>
      </c>
      <c r="B242" s="206" t="n"/>
      <c r="C242" s="251" t="inlineStr">
        <is>
          <t>201-0588</t>
        </is>
      </c>
      <c r="D242" s="250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E242" s="251" t="inlineStr">
        <is>
          <t>т</t>
        </is>
      </c>
      <c r="F242" s="252" t="n">
        <v>0.588</v>
      </c>
      <c r="G242" s="253" t="n">
        <v>5999.99</v>
      </c>
      <c r="H242" s="253">
        <f>ROUND(F242*G242,2)</f>
        <v/>
      </c>
    </row>
    <row r="243">
      <c r="A243" s="164" t="n">
        <v>227</v>
      </c>
      <c r="B243" s="206" t="n"/>
      <c r="C243" s="251" t="inlineStr">
        <is>
          <t>411-0001</t>
        </is>
      </c>
      <c r="D243" s="250" t="inlineStr">
        <is>
          <t>Вода</t>
        </is>
      </c>
      <c r="E243" s="251" t="inlineStr">
        <is>
          <t>м3</t>
        </is>
      </c>
      <c r="F243" s="252" t="n">
        <v>247.609</v>
      </c>
      <c r="G243" s="253" t="n">
        <v>17.18</v>
      </c>
      <c r="H243" s="253">
        <f>ROUND(F243*G243,2)</f>
        <v/>
      </c>
    </row>
    <row r="244" ht="25.5" customHeight="1" s="205">
      <c r="A244" s="164" t="n">
        <v>228</v>
      </c>
      <c r="B244" s="206" t="n"/>
      <c r="C244" s="251" t="inlineStr">
        <is>
          <t xml:space="preserve"> 408-0023</t>
        </is>
      </c>
      <c r="D244" s="250" t="inlineStr">
        <is>
          <t>Щебень из природного камня для строительных работ марка 400, фракция 20-40 мм</t>
        </is>
      </c>
      <c r="E244" s="251" t="inlineStr">
        <is>
          <t>м3</t>
        </is>
      </c>
      <c r="F244" s="252" t="n">
        <v>23.94</v>
      </c>
      <c r="G244" s="253" t="n">
        <v>158.22</v>
      </c>
      <c r="H244" s="253">
        <f>ROUND(F244*G244,2)</f>
        <v/>
      </c>
    </row>
    <row r="245">
      <c r="A245" s="164" t="n">
        <v>229</v>
      </c>
      <c r="B245" s="206" t="n"/>
      <c r="C245" s="251" t="inlineStr">
        <is>
          <t>401-0006</t>
        </is>
      </c>
      <c r="D245" s="250" t="inlineStr">
        <is>
          <t>Бетон тяжелый, класс: В15 (М200)</t>
        </is>
      </c>
      <c r="E245" s="251" t="inlineStr">
        <is>
          <t>м3</t>
        </is>
      </c>
      <c r="F245" s="252" t="n">
        <v>6.22</v>
      </c>
      <c r="G245" s="253" t="n">
        <v>592.76</v>
      </c>
      <c r="H245" s="253">
        <f>ROUND(F245*G245,2)</f>
        <v/>
      </c>
    </row>
    <row r="246" ht="25.5" customHeight="1" s="205">
      <c r="A246" s="164" t="n">
        <v>230</v>
      </c>
      <c r="B246" s="206" t="n"/>
      <c r="C246" s="251" t="inlineStr">
        <is>
          <t>401-0026</t>
        </is>
      </c>
      <c r="D246" s="250" t="inlineStr">
        <is>
          <t>Бетон тяжелый, крупность заполнителя более 40 мм, класс В 15 (М200)</t>
        </is>
      </c>
      <c r="E246" s="251" t="inlineStr">
        <is>
          <t>м3</t>
        </is>
      </c>
      <c r="F246" s="252" t="n">
        <v>6.12</v>
      </c>
      <c r="G246" s="253" t="n">
        <v>600</v>
      </c>
      <c r="H246" s="253">
        <f>ROUND(F246*G246,2)</f>
        <v/>
      </c>
    </row>
    <row r="247">
      <c r="A247" s="164" t="n">
        <v>231</v>
      </c>
      <c r="B247" s="206" t="n"/>
      <c r="C247" s="251" t="inlineStr">
        <is>
          <t>407-0014</t>
        </is>
      </c>
      <c r="D247" s="250" t="inlineStr">
        <is>
          <t>Земля</t>
        </is>
      </c>
      <c r="E247" s="251" t="inlineStr">
        <is>
          <t>м3</t>
        </is>
      </c>
      <c r="F247" s="252" t="n">
        <v>30</v>
      </c>
      <c r="G247" s="253" t="n">
        <v>135.6</v>
      </c>
      <c r="H247" s="253">
        <f>ROUND(F247*G247,2)</f>
        <v/>
      </c>
    </row>
    <row r="248">
      <c r="A248" s="164" t="n">
        <v>232</v>
      </c>
      <c r="B248" s="206" t="n"/>
      <c r="C248" s="251" t="inlineStr">
        <is>
          <t>101-0782</t>
        </is>
      </c>
      <c r="D248" s="250" t="inlineStr">
        <is>
          <t>Поковки из квадратных заготовок, масса: 1,8 кг</t>
        </is>
      </c>
      <c r="E248" s="251" t="inlineStr">
        <is>
          <t>т</t>
        </is>
      </c>
      <c r="F248" s="252" t="n">
        <v>0.6255540000000001</v>
      </c>
      <c r="G248" s="253" t="n">
        <v>5989</v>
      </c>
      <c r="H248" s="253">
        <f>ROUND(F248*G248,2)</f>
        <v/>
      </c>
    </row>
    <row r="249">
      <c r="A249" s="164" t="n">
        <v>233</v>
      </c>
      <c r="B249" s="206" t="n"/>
      <c r="C249" s="251" t="inlineStr">
        <is>
          <t>101-1513</t>
        </is>
      </c>
      <c r="D249" s="250" t="inlineStr">
        <is>
          <t>Электроды диаметром: 4 мм Э42</t>
        </is>
      </c>
      <c r="E249" s="251" t="inlineStr">
        <is>
          <t>т</t>
        </is>
      </c>
      <c r="F249" s="252" t="n">
        <v>0.342356</v>
      </c>
      <c r="G249" s="253" t="n">
        <v>10315.01</v>
      </c>
      <c r="H249" s="253">
        <f>ROUND(F249*G249,2)</f>
        <v/>
      </c>
    </row>
    <row r="250" ht="63.75" customHeight="1" s="205">
      <c r="A250" s="164" t="n">
        <v>234</v>
      </c>
      <c r="B250" s="206" t="n"/>
      <c r="C250" s="251" t="inlineStr">
        <is>
          <t>201-0774</t>
        </is>
      </c>
      <c r="D250" s="250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50" s="251" t="inlineStr">
        <is>
          <t>т</t>
        </is>
      </c>
      <c r="F250" s="252" t="n">
        <v>0.3806</v>
      </c>
      <c r="G250" s="253" t="n">
        <v>11255</v>
      </c>
      <c r="H250" s="253">
        <f>ROUND(F250*G250,2)</f>
        <v/>
      </c>
    </row>
    <row r="251" ht="25.5" customHeight="1" s="205">
      <c r="A251" s="164" t="n">
        <v>235</v>
      </c>
      <c r="B251" s="206" t="n"/>
      <c r="C251" s="251" t="inlineStr">
        <is>
          <t>204-0025</t>
        </is>
      </c>
      <c r="D251" s="250" t="inlineStr">
        <is>
          <t>Горячекатаная арматурная сталь периодического профиля класса: А-III, диаметром 20-22 мм</t>
        </is>
      </c>
      <c r="E251" s="251" t="inlineStr">
        <is>
          <t>т</t>
        </is>
      </c>
      <c r="F251" s="252" t="n">
        <v>0.5639999999999999</v>
      </c>
      <c r="G251" s="253" t="n">
        <v>7917</v>
      </c>
      <c r="H251" s="253">
        <f>ROUND(F251*G251,2)</f>
        <v/>
      </c>
    </row>
    <row r="252">
      <c r="A252" s="164" t="n">
        <v>236</v>
      </c>
      <c r="B252" s="206" t="n"/>
      <c r="C252" s="251" t="inlineStr">
        <is>
          <t>101-2091</t>
        </is>
      </c>
      <c r="D252" s="250" t="inlineStr">
        <is>
          <t>Кабельный хомут</t>
        </is>
      </c>
      <c r="E252" s="251" t="inlineStr">
        <is>
          <t>10 шт.</t>
        </is>
      </c>
      <c r="F252" s="252" t="n">
        <v>42</v>
      </c>
      <c r="G252" s="253" t="n">
        <v>72</v>
      </c>
      <c r="H252" s="253">
        <f>ROUND(F252*G252,2)</f>
        <v/>
      </c>
    </row>
    <row r="253">
      <c r="A253" s="164" t="n">
        <v>237</v>
      </c>
      <c r="B253" s="206" t="n"/>
      <c r="C253" s="251" t="inlineStr">
        <is>
          <t>410-0071</t>
        </is>
      </c>
      <c r="D253" s="250" t="inlineStr">
        <is>
          <t>Щебень черный горячий, фракция: 5-10 мм</t>
        </is>
      </c>
      <c r="E253" s="251" t="inlineStr">
        <is>
          <t>т</t>
        </is>
      </c>
      <c r="F253" s="252" t="n">
        <v>7.26965</v>
      </c>
      <c r="G253" s="253" t="n">
        <v>354.6</v>
      </c>
      <c r="H253" s="253">
        <f>ROUND(F253*G253,2)</f>
        <v/>
      </c>
    </row>
    <row r="254" ht="38.25" customHeight="1" s="205">
      <c r="A254" s="164" t="n">
        <v>238</v>
      </c>
      <c r="B254" s="206" t="n"/>
      <c r="C254" s="251" t="inlineStr">
        <is>
          <t>401-0006</t>
        </is>
      </c>
      <c r="D254" s="250" t="inlineStr">
        <is>
          <t>Надбавка на водонепроницаемость W6 (ТССЦ 81-2001. ОП, Пр.4, п.5, таб.2) Бетон тяжелый, класс В15 (М200)</t>
        </is>
      </c>
      <c r="E254" s="251" t="inlineStr">
        <is>
          <t>м3</t>
        </is>
      </c>
      <c r="F254" s="252" t="n">
        <v>143.134</v>
      </c>
      <c r="G254" s="253" t="n">
        <v>19.04</v>
      </c>
      <c r="H254" s="253">
        <f>ROUND(F254*G254,2)</f>
        <v/>
      </c>
    </row>
    <row r="255" ht="25.5" customHeight="1" s="205">
      <c r="A255" s="164" t="n">
        <v>239</v>
      </c>
      <c r="B255" s="206" t="n"/>
      <c r="C255" s="251" t="inlineStr">
        <is>
          <t>509-1045</t>
        </is>
      </c>
      <c r="D255" s="250" t="inlineStr">
        <is>
          <t>Хомут кабельный гибкий из полиамида 12 с двойной защелкой код 26457</t>
        </is>
      </c>
      <c r="E255" s="251" t="inlineStr">
        <is>
          <t>шт.</t>
        </is>
      </c>
      <c r="F255" s="252" t="n">
        <v>19</v>
      </c>
      <c r="G255" s="253" t="n">
        <v>133.43</v>
      </c>
      <c r="H255" s="253">
        <f>ROUND(F255*G255,2)</f>
        <v/>
      </c>
    </row>
    <row r="256">
      <c r="A256" s="164" t="n">
        <v>240</v>
      </c>
      <c r="B256" s="206" t="n"/>
      <c r="C256" s="251" t="inlineStr">
        <is>
          <t>401-0003</t>
        </is>
      </c>
      <c r="D256" s="250" t="inlineStr">
        <is>
          <t>Бетон тяжелый, класс В 7,5 (М100)</t>
        </is>
      </c>
      <c r="E256" s="251" t="inlineStr">
        <is>
          <t>м3</t>
        </is>
      </c>
      <c r="F256" s="252" t="n">
        <v>6.12</v>
      </c>
      <c r="G256" s="253" t="n">
        <v>560</v>
      </c>
      <c r="H256" s="253">
        <f>ROUND(F256*G256,2)</f>
        <v/>
      </c>
    </row>
    <row r="257" ht="25.5" customHeight="1" s="205">
      <c r="A257" s="164" t="n">
        <v>241</v>
      </c>
      <c r="B257" s="206" t="n"/>
      <c r="C257" s="251" t="inlineStr">
        <is>
          <t>403-1225</t>
        </is>
      </c>
      <c r="D257" s="250" t="inlineStr">
        <is>
          <t>Столбы оград: 2С 24ж /бетон В15 (М200), объем 0,05 м3, расход ар-ры 15,4 кг/ (серия 3.017-3)</t>
        </is>
      </c>
      <c r="E257" s="251" t="inlineStr">
        <is>
          <t>шт.</t>
        </is>
      </c>
      <c r="F257" s="252" t="n">
        <v>19</v>
      </c>
      <c r="G257" s="253" t="n">
        <v>166.73</v>
      </c>
      <c r="H257" s="253">
        <f>ROUND(F257*G257,2)</f>
        <v/>
      </c>
    </row>
    <row r="258">
      <c r="A258" s="164" t="n">
        <v>242</v>
      </c>
      <c r="B258" s="206" t="n"/>
      <c r="C258" s="251" t="inlineStr">
        <is>
          <t>101-1913</t>
        </is>
      </c>
      <c r="D258" s="250" t="inlineStr">
        <is>
          <t>Сверла кольцевые алмазные диаметром: 20 мм</t>
        </is>
      </c>
      <c r="E258" s="251" t="inlineStr">
        <is>
          <t>шт.</t>
        </is>
      </c>
      <c r="F258" s="252" t="n">
        <v>6.3</v>
      </c>
      <c r="G258" s="253" t="n">
        <v>452.4</v>
      </c>
      <c r="H258" s="253">
        <f>ROUND(F258*G258,2)</f>
        <v/>
      </c>
    </row>
    <row r="259" ht="25.5" customHeight="1" s="205">
      <c r="A259" s="164" t="n">
        <v>243</v>
      </c>
      <c r="B259" s="206" t="n"/>
      <c r="C259" s="251" t="inlineStr">
        <is>
          <t>102-0025</t>
        </is>
      </c>
      <c r="D259" s="250" t="inlineStr">
        <is>
          <t>Бруски обрезные хвойных пород длиной 4-6,5 м, шириной 75-150 мм, толщиной 40-75 мм, III сорта</t>
        </is>
      </c>
      <c r="E259" s="251" t="inlineStr">
        <is>
          <t>м3</t>
        </is>
      </c>
      <c r="F259" s="252" t="n">
        <v>1.8876</v>
      </c>
      <c r="G259" s="253" t="n">
        <v>1603.15</v>
      </c>
      <c r="H259" s="253">
        <f>ROUND(F259*G259,2)</f>
        <v/>
      </c>
    </row>
    <row r="260" ht="38.25" customHeight="1" s="205">
      <c r="A260" s="164" t="n">
        <v>244</v>
      </c>
      <c r="B260" s="206" t="n"/>
      <c r="C260" s="251" t="inlineStr">
        <is>
          <t>102-0011</t>
        </is>
      </c>
      <c r="D260" s="250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E260" s="251" t="inlineStr">
        <is>
          <t>м3</t>
        </is>
      </c>
      <c r="F260" s="252" t="n">
        <v>4.836</v>
      </c>
      <c r="G260" s="253" t="n">
        <v>550</v>
      </c>
      <c r="H260" s="253">
        <f>ROUND(F260*G260,2)</f>
        <v/>
      </c>
    </row>
    <row r="261" ht="25.5" customHeight="1" s="205">
      <c r="A261" s="164" t="n">
        <v>245</v>
      </c>
      <c r="B261" s="206" t="n"/>
      <c r="C261" s="251" t="inlineStr">
        <is>
          <t>102-0038</t>
        </is>
      </c>
      <c r="D261" s="250" t="inlineStr">
        <is>
          <t>Брусья необрезные хвойных пород длиной: 4-6,5 м, все ширины, толщиной 100, 125 мм, IV сорта</t>
        </is>
      </c>
      <c r="E261" s="251" t="inlineStr">
        <is>
          <t>м3</t>
        </is>
      </c>
      <c r="F261" s="252" t="n">
        <v>3.4425</v>
      </c>
      <c r="G261" s="253" t="n">
        <v>880.01</v>
      </c>
      <c r="H261" s="253">
        <f>ROUND(F261*G261,2)</f>
        <v/>
      </c>
    </row>
    <row r="262" ht="25.5" customHeight="1" s="205">
      <c r="A262" s="164" t="n">
        <v>246</v>
      </c>
      <c r="B262" s="206" t="n"/>
      <c r="C262" s="251" t="inlineStr">
        <is>
          <t>101-0079</t>
        </is>
      </c>
      <c r="D262" s="250" t="inlineStr">
        <is>
          <t>Битумы нефтяные строительные для кровельных мастик марки: БНМ-55/60</t>
        </is>
      </c>
      <c r="E262" s="251" t="inlineStr">
        <is>
          <t>т</t>
        </is>
      </c>
      <c r="F262" s="252" t="n">
        <v>2.0032</v>
      </c>
      <c r="G262" s="253" t="n">
        <v>1596</v>
      </c>
      <c r="H262" s="253">
        <f>ROUND(F262*G262,2)</f>
        <v/>
      </c>
    </row>
    <row r="263">
      <c r="A263" s="164" t="n">
        <v>247</v>
      </c>
      <c r="B263" s="206" t="n"/>
      <c r="C263" s="251" t="inlineStr">
        <is>
          <t>101-1521</t>
        </is>
      </c>
      <c r="D263" s="250" t="inlineStr">
        <is>
          <t>Электроды диаметром: 5 мм Э42</t>
        </is>
      </c>
      <c r="E263" s="251" t="inlineStr">
        <is>
          <t>т</t>
        </is>
      </c>
      <c r="F263" s="252" t="n">
        <v>0.313242</v>
      </c>
      <c r="G263" s="253" t="n">
        <v>9765</v>
      </c>
      <c r="H263" s="253">
        <f>ROUND(F263*G263,2)</f>
        <v/>
      </c>
    </row>
    <row r="264">
      <c r="A264" s="164" t="n">
        <v>248</v>
      </c>
      <c r="B264" s="206" t="n"/>
      <c r="C264" s="251" t="inlineStr">
        <is>
          <t>101-1529</t>
        </is>
      </c>
      <c r="D264" s="250" t="inlineStr">
        <is>
          <t>Электроды диаметром: 6 мм Э42</t>
        </is>
      </c>
      <c r="E264" s="251" t="inlineStr">
        <is>
          <t>т</t>
        </is>
      </c>
      <c r="F264" s="252" t="n">
        <v>0.332708</v>
      </c>
      <c r="G264" s="253" t="n">
        <v>9424</v>
      </c>
      <c r="H264" s="253">
        <f>ROUND(F264*G264,2)</f>
        <v/>
      </c>
    </row>
    <row r="265" ht="25.5" customHeight="1" s="205">
      <c r="A265" s="164" t="n">
        <v>249</v>
      </c>
      <c r="B265" s="206" t="n"/>
      <c r="C265" s="251" t="inlineStr">
        <is>
          <t>102-0134</t>
        </is>
      </c>
      <c r="D265" s="250" t="inlineStr">
        <is>
          <t>Доски необрезные хвойных пород длиной: 2-3,75 м, все ширины, толщиной 25 мм, IV сорта</t>
        </is>
      </c>
      <c r="E265" s="251" t="inlineStr">
        <is>
          <t>м3</t>
        </is>
      </c>
      <c r="F265" s="252" t="n">
        <v>4.836</v>
      </c>
      <c r="G265" s="253" t="n">
        <v>621.5</v>
      </c>
      <c r="H265" s="253">
        <f>ROUND(F265*G265,2)</f>
        <v/>
      </c>
    </row>
    <row r="266">
      <c r="A266" s="164" t="n">
        <v>250</v>
      </c>
      <c r="B266" s="206" t="n"/>
      <c r="C266" s="251" t="inlineStr">
        <is>
          <t>204-0100</t>
        </is>
      </c>
      <c r="D266" s="250" t="inlineStr">
        <is>
          <t>Горячекатаная арматурная сталь класса: А-I, А-II, А-III</t>
        </is>
      </c>
      <c r="E266" s="251" t="inlineStr">
        <is>
          <t>т</t>
        </is>
      </c>
      <c r="F266" s="252" t="n">
        <v>0.45856</v>
      </c>
      <c r="G266" s="253" t="n">
        <v>5650</v>
      </c>
      <c r="H266" s="253">
        <f>ROUND(F266*G266,2)</f>
        <v/>
      </c>
    </row>
    <row r="267" ht="25.5" customHeight="1" s="205">
      <c r="A267" s="164" t="n">
        <v>251</v>
      </c>
      <c r="B267" s="206" t="n"/>
      <c r="C267" s="251" t="inlineStr">
        <is>
          <t>401-0046</t>
        </is>
      </c>
      <c r="D267" s="250" t="inlineStr">
        <is>
          <t>Бетон тяжелый, крупность заполнителя: 40 мм, класс В15 (М200)</t>
        </is>
      </c>
      <c r="E267" s="251" t="inlineStr">
        <is>
          <t>м3</t>
        </is>
      </c>
      <c r="F267" s="252" t="n">
        <v>4.466</v>
      </c>
      <c r="G267" s="253" t="n">
        <v>665</v>
      </c>
      <c r="H267" s="253">
        <f>ROUND(F267*G267,2)</f>
        <v/>
      </c>
    </row>
    <row r="268" ht="25.5" customHeight="1" s="205">
      <c r="A268" s="164" t="n">
        <v>252</v>
      </c>
      <c r="B268" s="206" t="n"/>
      <c r="C268" s="251" t="inlineStr">
        <is>
          <t>401-0061</t>
        </is>
      </c>
      <c r="D268" s="250" t="inlineStr">
        <is>
          <t>Бетон тяжелый, крупность заполнителя: 20 мм, класс В3,5 (М50)</t>
        </is>
      </c>
      <c r="E268" s="251" t="inlineStr">
        <is>
          <t>м3</t>
        </is>
      </c>
      <c r="F268" s="252" t="n">
        <v>6.1608</v>
      </c>
      <c r="G268" s="253" t="n">
        <v>520</v>
      </c>
      <c r="H268" s="253">
        <f>ROUND(F268*G268,2)</f>
        <v/>
      </c>
    </row>
    <row r="269">
      <c r="A269" s="164" t="n">
        <v>253</v>
      </c>
      <c r="B269" s="206" t="n"/>
      <c r="C269" s="251" t="inlineStr">
        <is>
          <t>101-3212</t>
        </is>
      </c>
      <c r="D269" s="250" t="inlineStr">
        <is>
          <t>Битум горячий</t>
        </is>
      </c>
      <c r="E269" s="251" t="inlineStr">
        <is>
          <t>т</t>
        </is>
      </c>
      <c r="F269" s="252" t="n">
        <v>1.048</v>
      </c>
      <c r="G269" s="253" t="n">
        <v>1946.91</v>
      </c>
      <c r="H269" s="253">
        <f>ROUND(F269*G269,2)</f>
        <v/>
      </c>
    </row>
    <row r="270">
      <c r="A270" s="164" t="n">
        <v>254</v>
      </c>
      <c r="B270" s="206" t="n"/>
      <c r="C270" s="251" t="inlineStr">
        <is>
          <t>101-1714</t>
        </is>
      </c>
      <c r="D270" s="250" t="inlineStr">
        <is>
          <t>Болты с гайками и шайбами строительные</t>
        </is>
      </c>
      <c r="E270" s="251" t="inlineStr">
        <is>
          <t>т</t>
        </is>
      </c>
      <c r="F270" s="252" t="n">
        <v>0.2</v>
      </c>
      <c r="G270" s="253" t="n">
        <v>9040.01</v>
      </c>
      <c r="H270" s="253">
        <f>ROUND(F270*G270,2)</f>
        <v/>
      </c>
    </row>
    <row r="271">
      <c r="A271" s="164" t="n">
        <v>255</v>
      </c>
      <c r="B271" s="206" t="n"/>
      <c r="C271" s="251" t="inlineStr">
        <is>
          <t>201-0778</t>
        </is>
      </c>
      <c r="D271" s="250" t="inlineStr">
        <is>
          <t>Стойки для ворот</t>
        </is>
      </c>
      <c r="E271" s="251" t="inlineStr">
        <is>
          <t>т</t>
        </is>
      </c>
      <c r="F271" s="252" t="n">
        <v>0.174</v>
      </c>
      <c r="G271" s="253" t="n">
        <v>10508</v>
      </c>
      <c r="H271" s="253">
        <f>ROUND(F271*G271,2)</f>
        <v/>
      </c>
    </row>
    <row r="272" ht="25.5" customHeight="1" s="205">
      <c r="A272" s="164" t="n">
        <v>256</v>
      </c>
      <c r="B272" s="206" t="n"/>
      <c r="C272" s="251" t="inlineStr">
        <is>
          <t>502-0246</t>
        </is>
      </c>
      <c r="D272" s="250" t="inlineStr">
        <is>
          <t>Провода неизолированные для воздушных линий электропередачи медные марки: М, сечением 4 мм2</t>
        </is>
      </c>
      <c r="E272" s="251" t="inlineStr">
        <is>
          <t>т</t>
        </is>
      </c>
      <c r="F272" s="252" t="n">
        <v>0.0165</v>
      </c>
      <c r="G272" s="253" t="n">
        <v>96440</v>
      </c>
      <c r="H272" s="253">
        <f>ROUND(F272*G272,2)</f>
        <v/>
      </c>
    </row>
    <row r="273">
      <c r="A273" s="164" t="n">
        <v>257</v>
      </c>
      <c r="B273" s="206" t="n"/>
      <c r="C273" s="251" t="inlineStr">
        <is>
          <t>410-0073</t>
        </is>
      </c>
      <c r="D273" s="250" t="inlineStr">
        <is>
          <t>Щебень черный горячий, фракция: 15-20 мм</t>
        </is>
      </c>
      <c r="E273" s="251" t="inlineStr">
        <is>
          <t>т</t>
        </is>
      </c>
      <c r="F273" s="252" t="n">
        <v>7.11625</v>
      </c>
      <c r="G273" s="253" t="n">
        <v>312.4</v>
      </c>
      <c r="H273" s="253">
        <f>ROUND(F273*G273,2)</f>
        <v/>
      </c>
    </row>
    <row r="274" ht="25.5" customHeight="1" s="205">
      <c r="A274" s="164" t="n">
        <v>258</v>
      </c>
      <c r="B274" s="206" t="n"/>
      <c r="C274" s="251" t="inlineStr">
        <is>
          <t>201-0849</t>
        </is>
      </c>
      <c r="D274" s="250" t="inlineStr">
        <is>
          <t>Дополнительная стоимость панелей металлических сетчатых   (1244,1пр.-1206расц.=38,1м2)</t>
        </is>
      </c>
      <c r="E274" s="251" t="inlineStr">
        <is>
          <t>м2</t>
        </is>
      </c>
      <c r="F274" s="252" t="n">
        <v>38.1</v>
      </c>
      <c r="G274" s="253" t="n">
        <v>42</v>
      </c>
      <c r="H274" s="253">
        <f>ROUND(F274*G274,2)</f>
        <v/>
      </c>
    </row>
    <row r="275">
      <c r="A275" s="164" t="n">
        <v>259</v>
      </c>
      <c r="B275" s="206" t="n"/>
      <c r="C275" s="251" t="inlineStr">
        <is>
          <t>411-0001</t>
        </is>
      </c>
      <c r="D275" s="250" t="inlineStr">
        <is>
          <t>Вода</t>
        </is>
      </c>
      <c r="E275" s="251" t="inlineStr">
        <is>
          <t>м3</t>
        </is>
      </c>
      <c r="F275" s="252" t="n">
        <v>931.3</v>
      </c>
      <c r="G275" s="253" t="n">
        <v>2.44</v>
      </c>
      <c r="H275" s="253">
        <f>ROUND(F275*G275,2)</f>
        <v/>
      </c>
    </row>
    <row r="276" ht="25.5" customHeight="1" s="205">
      <c r="A276" s="164" t="n">
        <v>260</v>
      </c>
      <c r="B276" s="206" t="n"/>
      <c r="C276" s="251" t="inlineStr">
        <is>
          <t>509-1868</t>
        </is>
      </c>
      <c r="D276" s="250" t="inlineStr">
        <is>
          <t>Лампы накаливания общего назначения местного и наружного освещения: прожекторные ПЖ 220-1000</t>
        </is>
      </c>
      <c r="E276" s="251" t="inlineStr">
        <is>
          <t>шт.</t>
        </is>
      </c>
      <c r="F276" s="252" t="n">
        <v>43</v>
      </c>
      <c r="G276" s="253" t="n">
        <v>56.41</v>
      </c>
      <c r="H276" s="253">
        <f>ROUND(F276*G276,2)</f>
        <v/>
      </c>
    </row>
    <row r="277">
      <c r="A277" s="164" t="n">
        <v>261</v>
      </c>
      <c r="B277" s="206" t="n"/>
      <c r="C277" s="251" t="inlineStr">
        <is>
          <t>509-1263</t>
        </is>
      </c>
      <c r="D277" s="250" t="inlineStr">
        <is>
          <t>Сжимы ответвительные У-731</t>
        </is>
      </c>
      <c r="E277" s="251" t="inlineStr">
        <is>
          <t>100 шт.</t>
        </is>
      </c>
      <c r="F277" s="252" t="n">
        <v>2.3</v>
      </c>
      <c r="G277" s="253" t="n">
        <v>1026</v>
      </c>
      <c r="H277" s="253">
        <f>ROUND(F277*G277,2)</f>
        <v/>
      </c>
    </row>
    <row r="278">
      <c r="A278" s="164" t="n">
        <v>262</v>
      </c>
      <c r="B278" s="206" t="n"/>
      <c r="C278" s="251" t="inlineStr">
        <is>
          <t>403-0051</t>
        </is>
      </c>
      <c r="D278" s="250" t="inlineStr">
        <is>
          <t>Камни бортовые бетонные, марка БР100.20.8</t>
        </is>
      </c>
      <c r="E278" s="251" t="inlineStr">
        <is>
          <t>м3</t>
        </is>
      </c>
      <c r="F278" s="252" t="n">
        <v>1.67</v>
      </c>
      <c r="G278" s="253" t="n">
        <v>1397.38</v>
      </c>
      <c r="H278" s="253">
        <f>ROUND(F278*G278,2)</f>
        <v/>
      </c>
    </row>
    <row r="279" ht="25.5" customHeight="1" s="205">
      <c r="A279" s="164" t="n">
        <v>263</v>
      </c>
      <c r="B279" s="206" t="n"/>
      <c r="C279" s="251" t="inlineStr">
        <is>
          <t>408-0010</t>
        </is>
      </c>
      <c r="D279" s="250" t="inlineStr">
        <is>
          <t>Щебень из природного камня для строительных работ марка: 1000, фракция 10-20 мм</t>
        </is>
      </c>
      <c r="E279" s="251" t="inlineStr">
        <is>
          <t>м3</t>
        </is>
      </c>
      <c r="F279" s="252" t="n">
        <v>12.2</v>
      </c>
      <c r="G279" s="253" t="n">
        <v>130</v>
      </c>
      <c r="H279" s="253">
        <f>ROUND(F279*G279,2)</f>
        <v/>
      </c>
    </row>
    <row r="280" ht="25.5" customHeight="1" s="205">
      <c r="A280" s="164" t="n">
        <v>264</v>
      </c>
      <c r="B280" s="206" t="n"/>
      <c r="C280" s="251" t="inlineStr">
        <is>
          <t>403-0142</t>
        </is>
      </c>
      <c r="D280" s="250" t="inlineStr">
        <is>
          <t>Лотки железобетонные рамные водоотводных устройств</t>
        </is>
      </c>
      <c r="E280" s="251" t="inlineStr">
        <is>
          <t>м3</t>
        </is>
      </c>
      <c r="F280" s="252" t="n">
        <v>0.9</v>
      </c>
      <c r="G280" s="253" t="n">
        <v>1887.54</v>
      </c>
      <c r="H280" s="253">
        <f>ROUND(F280*G280,2)</f>
        <v/>
      </c>
    </row>
    <row r="281">
      <c r="A281" s="164" t="n">
        <v>265</v>
      </c>
      <c r="B281" s="206" t="n"/>
      <c r="C281" s="251" t="inlineStr">
        <is>
          <t>101-1825</t>
        </is>
      </c>
      <c r="D281" s="250" t="inlineStr">
        <is>
          <t>Олифа натуральная</t>
        </is>
      </c>
      <c r="E281" s="251" t="inlineStr">
        <is>
          <t>кг</t>
        </is>
      </c>
      <c r="F281" s="252" t="n">
        <v>69.568</v>
      </c>
      <c r="G281" s="253" t="n">
        <v>32.6</v>
      </c>
      <c r="H281" s="253">
        <f>ROUND(F281*G281,2)</f>
        <v/>
      </c>
    </row>
    <row r="282">
      <c r="A282" s="164" t="n">
        <v>266</v>
      </c>
      <c r="B282" s="206" t="n"/>
      <c r="C282" s="251" t="inlineStr">
        <is>
          <t>101-1805</t>
        </is>
      </c>
      <c r="D282" s="250" t="inlineStr">
        <is>
          <t>Гвозди строительные</t>
        </is>
      </c>
      <c r="E282" s="251" t="inlineStr">
        <is>
          <t>т</t>
        </is>
      </c>
      <c r="F282" s="252" t="n">
        <v>0.130107</v>
      </c>
      <c r="G282" s="253" t="n">
        <v>11978</v>
      </c>
      <c r="H282" s="253">
        <f>ROUND(F282*G282,2)</f>
        <v/>
      </c>
    </row>
    <row r="283" ht="25.5" customHeight="1" s="205">
      <c r="A283" s="164" t="n">
        <v>267</v>
      </c>
      <c r="B283" s="206" t="n"/>
      <c r="C283" s="251" t="inlineStr">
        <is>
          <t>102-0025</t>
        </is>
      </c>
      <c r="D283" s="250" t="inlineStr">
        <is>
          <t>Бруски обрезные хвойных пород длиной: 4-6,5 м, шириной 75-150 мм, толщиной 40-75 мм, III сорта</t>
        </is>
      </c>
      <c r="E283" s="251" t="inlineStr">
        <is>
          <t>м3</t>
        </is>
      </c>
      <c r="F283" s="252" t="n">
        <v>1.184445</v>
      </c>
      <c r="G283" s="253" t="n">
        <v>1287</v>
      </c>
      <c r="H283" s="253">
        <f>ROUND(F283*G283,2)</f>
        <v/>
      </c>
    </row>
    <row r="284">
      <c r="A284" s="164" t="n">
        <v>268</v>
      </c>
      <c r="B284" s="206" t="n"/>
      <c r="C284" s="251" t="inlineStr">
        <is>
          <t>101-1714</t>
        </is>
      </c>
      <c r="D284" s="250" t="inlineStr">
        <is>
          <t>Болты с гайками и шайбами строительные</t>
        </is>
      </c>
      <c r="E284" s="251" t="inlineStr">
        <is>
          <t>т</t>
        </is>
      </c>
      <c r="F284" s="252" t="n">
        <v>0.270524</v>
      </c>
      <c r="G284" s="253" t="n">
        <v>9040.01</v>
      </c>
      <c r="H284" s="253">
        <f>ROUND(F284*G284,2)</f>
        <v/>
      </c>
    </row>
    <row r="285" ht="25.5" customHeight="1" s="205">
      <c r="A285" s="164" t="n">
        <v>269</v>
      </c>
      <c r="B285" s="206" t="n"/>
      <c r="C285" s="251" t="inlineStr">
        <is>
          <t>401-0066</t>
        </is>
      </c>
      <c r="D285" s="250" t="inlineStr">
        <is>
          <t>Бетон тяжелый, крупность заполнителя: 20 мм, класс В15 (М200)</t>
        </is>
      </c>
      <c r="E285" s="251" t="inlineStr">
        <is>
          <t>м3</t>
        </is>
      </c>
      <c r="F285" s="252" t="n">
        <v>3.536</v>
      </c>
      <c r="G285" s="253" t="n">
        <v>665</v>
      </c>
      <c r="H285" s="253">
        <f>ROUND(F285*G285,2)</f>
        <v/>
      </c>
    </row>
    <row r="286" ht="25.5" customHeight="1" s="205">
      <c r="A286" s="164" t="n">
        <v>270</v>
      </c>
      <c r="B286" s="206" t="n"/>
      <c r="C286" s="251" t="inlineStr">
        <is>
          <t>201-0843</t>
        </is>
      </c>
      <c r="D286" s="250" t="inlineStr">
        <is>
          <t>Конструкции стальные индивидуальные: решетчатые сварные массой до 0,1 т</t>
        </is>
      </c>
      <c r="E286" s="251" t="inlineStr">
        <is>
          <t>т</t>
        </is>
      </c>
      <c r="F286" s="252" t="n">
        <v>0.186</v>
      </c>
      <c r="G286" s="253" t="n">
        <v>11500</v>
      </c>
      <c r="H286" s="253">
        <f>ROUND(F286*G286,2)</f>
        <v/>
      </c>
    </row>
    <row r="287">
      <c r="A287" s="164" t="n">
        <v>271</v>
      </c>
      <c r="B287" s="206" t="n"/>
      <c r="C287" s="251" t="inlineStr">
        <is>
          <t>203-0512</t>
        </is>
      </c>
      <c r="D287" s="250" t="inlineStr">
        <is>
          <t>Щиты: из досок толщиной 40 мм</t>
        </is>
      </c>
      <c r="E287" s="251" t="inlineStr">
        <is>
          <t>м2</t>
        </is>
      </c>
      <c r="F287" s="252" t="n">
        <v>31.3396</v>
      </c>
      <c r="G287" s="253" t="n">
        <v>57.63</v>
      </c>
      <c r="H287" s="253">
        <f>ROUND(F287*G287,2)</f>
        <v/>
      </c>
    </row>
    <row r="288">
      <c r="A288" s="164" t="n">
        <v>272</v>
      </c>
      <c r="B288" s="206" t="n"/>
      <c r="C288" s="251" t="inlineStr">
        <is>
          <t>101-2003</t>
        </is>
      </c>
      <c r="D288" s="250" t="inlineStr">
        <is>
          <t>Замки накладные с засовом и защелкой</t>
        </is>
      </c>
      <c r="E288" s="251" t="inlineStr">
        <is>
          <t>компл.</t>
        </is>
      </c>
      <c r="F288" s="252" t="n">
        <v>10</v>
      </c>
      <c r="G288" s="253" t="n">
        <v>99.09999999999999</v>
      </c>
      <c r="H288" s="253">
        <f>ROUND(F288*G288,2)</f>
        <v/>
      </c>
    </row>
    <row r="289">
      <c r="A289" s="164" t="n">
        <v>273</v>
      </c>
      <c r="B289" s="206" t="n"/>
      <c r="C289" s="251" t="inlineStr">
        <is>
          <t>101-2161</t>
        </is>
      </c>
      <c r="D289" s="250" t="inlineStr">
        <is>
          <t>Рукава металлические диаметром: 15 мм РЗ-Ц-Х</t>
        </is>
      </c>
      <c r="E289" s="251" t="inlineStr">
        <is>
          <t>м</t>
        </is>
      </c>
      <c r="F289" s="252" t="n">
        <v>110</v>
      </c>
      <c r="G289" s="253" t="n">
        <v>8.279999999999999</v>
      </c>
      <c r="H289" s="253">
        <f>ROUND(F289*G289,2)</f>
        <v/>
      </c>
    </row>
    <row r="290" ht="25.5" customHeight="1" s="205">
      <c r="A290" s="164" t="n">
        <v>274</v>
      </c>
      <c r="B290" s="206" t="n"/>
      <c r="C290" s="251" t="inlineStr">
        <is>
          <t>101-1755</t>
        </is>
      </c>
      <c r="D290" s="250" t="inlineStr">
        <is>
          <t>Сталь полосовая спокойная марки Ст3сп, шириной 50-200 мм толщиной 4-5 мм</t>
        </is>
      </c>
      <c r="E290" s="251" t="inlineStr">
        <is>
          <t>т</t>
        </is>
      </c>
      <c r="F290" s="252" t="n">
        <v>0.11</v>
      </c>
      <c r="G290" s="253" t="n">
        <v>5000</v>
      </c>
      <c r="H290" s="253">
        <f>ROUND(F290*G290,2)</f>
        <v/>
      </c>
    </row>
    <row r="291" ht="25.5" customHeight="1" s="205">
      <c r="A291" s="164" t="n">
        <v>275</v>
      </c>
      <c r="B291" s="206" t="n"/>
      <c r="C291" s="251" t="inlineStr">
        <is>
          <t>101-0872</t>
        </is>
      </c>
      <c r="D291" s="250" t="inlineStr">
        <is>
          <t>Сетка плетеная с квадратными ячейками № 12 без покрытия</t>
        </is>
      </c>
      <c r="E291" s="251" t="inlineStr">
        <is>
          <t>м2</t>
        </is>
      </c>
      <c r="F291" s="252" t="n">
        <v>69.42</v>
      </c>
      <c r="G291" s="253" t="n">
        <v>18.08</v>
      </c>
      <c r="H291" s="253">
        <f>ROUND(F291*G291,2)</f>
        <v/>
      </c>
    </row>
    <row r="292">
      <c r="A292" s="164" t="n">
        <v>276</v>
      </c>
      <c r="B292" s="206" t="n"/>
      <c r="C292" s="251" t="inlineStr">
        <is>
          <t>101-6862</t>
        </is>
      </c>
      <c r="D292" s="250" t="inlineStr">
        <is>
          <t>Метизы оцинкованные</t>
        </is>
      </c>
      <c r="E292" s="251" t="inlineStr">
        <is>
          <t>т</t>
        </is>
      </c>
      <c r="F292" s="252" t="n">
        <v>0.015</v>
      </c>
      <c r="G292" s="253" t="n">
        <v>37843.7</v>
      </c>
      <c r="H292" s="253">
        <f>ROUND(F292*G292,2)</f>
        <v/>
      </c>
    </row>
    <row r="293">
      <c r="A293" s="164" t="n">
        <v>277</v>
      </c>
      <c r="B293" s="206" t="n"/>
      <c r="C293" s="251" t="inlineStr">
        <is>
          <t>201-0778</t>
        </is>
      </c>
      <c r="D293" s="250" t="inlineStr">
        <is>
          <t>Стойки для ворот (МС-7-2шт)</t>
        </is>
      </c>
      <c r="E293" s="251" t="inlineStr">
        <is>
          <t>т</t>
        </is>
      </c>
      <c r="F293" s="252" t="n">
        <v>0.11</v>
      </c>
      <c r="G293" s="253" t="n">
        <v>10508</v>
      </c>
      <c r="H293" s="253">
        <f>ROUND(F293*G293,2)</f>
        <v/>
      </c>
    </row>
    <row r="294" ht="38.25" customHeight="1" s="205">
      <c r="A294" s="164" t="n">
        <v>278</v>
      </c>
      <c r="B294" s="206" t="n"/>
      <c r="C294" s="251" t="inlineStr">
        <is>
          <t>103-0046</t>
        </is>
      </c>
      <c r="D294" s="250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E294" s="251" t="inlineStr">
        <is>
          <t>м</t>
        </is>
      </c>
      <c r="F294" s="252" t="n">
        <v>4.8</v>
      </c>
      <c r="G294" s="253" t="n">
        <v>140.18</v>
      </c>
      <c r="H294" s="253">
        <f>ROUND(F294*G294,2)</f>
        <v/>
      </c>
    </row>
    <row r="295" ht="38.25" customHeight="1" s="205">
      <c r="A295" s="164" t="n">
        <v>279</v>
      </c>
      <c r="B295" s="206" t="n"/>
      <c r="C295" s="251" t="inlineStr">
        <is>
          <t>414-0148</t>
        </is>
      </c>
      <c r="D295" s="250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E295" s="251" t="inlineStr">
        <is>
          <t>1000 шт.</t>
        </is>
      </c>
      <c r="F295" s="252" t="n">
        <v>0.3024</v>
      </c>
      <c r="G295" s="253" t="n">
        <v>3300</v>
      </c>
      <c r="H295" s="253">
        <f>ROUND(F295*G295,2)</f>
        <v/>
      </c>
    </row>
    <row r="296">
      <c r="A296" s="164" t="n">
        <v>280</v>
      </c>
      <c r="B296" s="206" t="n"/>
      <c r="C296" s="251" t="inlineStr">
        <is>
          <t>410-0072</t>
        </is>
      </c>
      <c r="D296" s="250" t="inlineStr">
        <is>
          <t>Щебень черный горячий, фракция: 10-15 мм</t>
        </is>
      </c>
      <c r="E296" s="251" t="inlineStr">
        <is>
          <t>т</t>
        </is>
      </c>
      <c r="F296" s="252" t="n">
        <v>3.9321</v>
      </c>
      <c r="G296" s="253" t="n">
        <v>330.2</v>
      </c>
      <c r="H296" s="253">
        <f>ROUND(F296*G296,2)</f>
        <v/>
      </c>
    </row>
    <row r="297" ht="38.25" customHeight="1" s="205">
      <c r="A297" s="164" t="n">
        <v>281</v>
      </c>
      <c r="B297" s="206" t="n"/>
      <c r="C297" s="251" t="inlineStr">
        <is>
          <t>410-0026</t>
        </is>
      </c>
      <c r="D297" s="250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E297" s="251" t="inlineStr">
        <is>
          <t>т</t>
        </is>
      </c>
      <c r="F297" s="252" t="n">
        <v>1.368375</v>
      </c>
      <c r="G297" s="253" t="n">
        <v>479.6</v>
      </c>
      <c r="H297" s="253">
        <f>ROUND(F297*G297,2)</f>
        <v/>
      </c>
    </row>
    <row r="298">
      <c r="A298" s="164" t="n">
        <v>282</v>
      </c>
      <c r="B298" s="206" t="n"/>
      <c r="C298" s="251" t="inlineStr">
        <is>
          <t>Прайс из СД ОП</t>
        </is>
      </c>
      <c r="D298" s="250" t="inlineStr">
        <is>
          <t>Блоки железобетонные фундаментные ФБС9.3.6</t>
        </is>
      </c>
      <c r="E298" s="251" t="inlineStr">
        <is>
          <t>шт</t>
        </is>
      </c>
      <c r="F298" s="252" t="n">
        <v>7</v>
      </c>
      <c r="G298" s="253" t="n">
        <v>204.7</v>
      </c>
      <c r="H298" s="253">
        <f>ROUND(F298*G298,2)</f>
        <v/>
      </c>
    </row>
    <row r="299" ht="38.25" customHeight="1" s="205">
      <c r="A299" s="164" t="n">
        <v>283</v>
      </c>
      <c r="B299" s="206" t="n"/>
      <c r="C299" s="251" t="inlineStr">
        <is>
          <t>501-0702</t>
        </is>
      </c>
      <c r="D299" s="250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E299" s="251" t="inlineStr">
        <is>
          <t>1000 м</t>
        </is>
      </c>
      <c r="F299" s="252" t="n">
        <v>0.03</v>
      </c>
      <c r="G299" s="253" t="n">
        <v>17230.19</v>
      </c>
      <c r="H299" s="253">
        <f>ROUND(F299*G299,2)</f>
        <v/>
      </c>
    </row>
    <row r="300">
      <c r="A300" s="164" t="n">
        <v>284</v>
      </c>
      <c r="B300" s="206" t="n"/>
      <c r="C300" s="251" t="inlineStr">
        <is>
          <t>503-0535</t>
        </is>
      </c>
      <c r="D300" s="250" t="inlineStr">
        <is>
          <t>Разветвительная коробка: У-995</t>
        </is>
      </c>
      <c r="E300" s="251" t="inlineStr">
        <is>
          <t>10 шт.</t>
        </is>
      </c>
      <c r="F300" s="252" t="n">
        <v>1.9</v>
      </c>
      <c r="G300" s="253" t="n">
        <v>499.4</v>
      </c>
      <c r="H300" s="253">
        <f>ROUND(F300*G300,2)</f>
        <v/>
      </c>
    </row>
    <row r="301" ht="51" customHeight="1" s="205">
      <c r="A301" s="164" t="n">
        <v>285</v>
      </c>
      <c r="B301" s="206" t="n"/>
      <c r="C301" s="251" t="inlineStr">
        <is>
          <t>410-0005</t>
        </is>
      </c>
      <c r="D301" s="250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E301" s="251" t="inlineStr">
        <is>
          <t>т</t>
        </is>
      </c>
      <c r="F301" s="252" t="n">
        <v>2.4512</v>
      </c>
      <c r="G301" s="253" t="n">
        <v>452</v>
      </c>
      <c r="H301" s="253">
        <f>ROUND(F301*G301,2)</f>
        <v/>
      </c>
    </row>
    <row r="302" ht="38.25" customHeight="1" s="205">
      <c r="A302" s="164" t="n">
        <v>286</v>
      </c>
      <c r="B302" s="206" t="n"/>
      <c r="C302" s="251" t="inlineStr">
        <is>
          <t>408-0222</t>
        </is>
      </c>
      <c r="D302" s="250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E302" s="251" t="inlineStr">
        <is>
          <t>м3</t>
        </is>
      </c>
      <c r="F302" s="252" t="n">
        <v>8.970000000000001</v>
      </c>
      <c r="G302" s="253" t="n">
        <v>70.06</v>
      </c>
      <c r="H302" s="253">
        <f>ROUND(F302*G302,2)</f>
        <v/>
      </c>
    </row>
    <row r="303">
      <c r="A303" s="164" t="n">
        <v>287</v>
      </c>
      <c r="B303" s="206" t="n"/>
      <c r="C303" s="251" t="inlineStr">
        <is>
          <t>410-0073</t>
        </is>
      </c>
      <c r="D303" s="250" t="inlineStr">
        <is>
          <t>Щебень черный горячий, фракция 15-20 мм</t>
        </is>
      </c>
      <c r="E303" s="251" t="inlineStr">
        <is>
          <t>т</t>
        </is>
      </c>
      <c r="F303" s="252" t="n">
        <v>4.6564</v>
      </c>
      <c r="G303" s="253" t="n">
        <v>312.4</v>
      </c>
      <c r="H303" s="253">
        <f>ROUND(F303*G303,2)</f>
        <v/>
      </c>
    </row>
    <row r="304" ht="51" customHeight="1" s="205">
      <c r="A304" s="164" t="n">
        <v>288</v>
      </c>
      <c r="B304" s="206" t="n"/>
      <c r="C304" s="251" t="inlineStr">
        <is>
          <t>410-0005</t>
        </is>
      </c>
      <c r="D304" s="250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E304" s="251" t="inlineStr">
        <is>
          <t>т</t>
        </is>
      </c>
      <c r="F304" s="252" t="n">
        <v>1.4</v>
      </c>
      <c r="G304" s="253" t="n">
        <v>452</v>
      </c>
      <c r="H304" s="253">
        <f>ROUND(F304*G304,2)</f>
        <v/>
      </c>
    </row>
    <row r="305">
      <c r="A305" s="164" t="n">
        <v>289</v>
      </c>
      <c r="B305" s="206" t="n"/>
      <c r="C305" s="251" t="inlineStr">
        <is>
          <t>509-3662</t>
        </is>
      </c>
      <c r="D305" s="250" t="inlineStr">
        <is>
          <t>Блок зажимов наборный  марка БЗН24-300</t>
        </is>
      </c>
      <c r="E305" s="251" t="inlineStr">
        <is>
          <t>100 шт.</t>
        </is>
      </c>
      <c r="F305" s="252" t="n">
        <v>0.17</v>
      </c>
      <c r="G305" s="253" t="n">
        <v>6331</v>
      </c>
      <c r="H305" s="253">
        <f>ROUND(F305*G305,2)</f>
        <v/>
      </c>
    </row>
    <row r="306">
      <c r="A306" s="164" t="n">
        <v>290</v>
      </c>
      <c r="B306" s="206" t="n"/>
      <c r="C306" s="251" t="inlineStr">
        <is>
          <t>509-0770</t>
        </is>
      </c>
      <c r="D306" s="250" t="inlineStr">
        <is>
          <t>Сальник привертный У668У2</t>
        </is>
      </c>
      <c r="E306" s="251" t="inlineStr">
        <is>
          <t>100 шт.</t>
        </is>
      </c>
      <c r="F306" s="252" t="n">
        <v>0.26</v>
      </c>
      <c r="G306" s="253" t="n">
        <v>2280</v>
      </c>
      <c r="H306" s="253">
        <f>ROUND(F306*G306,2)</f>
        <v/>
      </c>
    </row>
    <row r="307">
      <c r="A307" s="164" t="n">
        <v>291</v>
      </c>
      <c r="B307" s="206" t="n"/>
      <c r="C307" s="251" t="inlineStr">
        <is>
          <t>509-0770</t>
        </is>
      </c>
      <c r="D307" s="250" t="inlineStr">
        <is>
          <t>Сальники У262У2</t>
        </is>
      </c>
      <c r="E307" s="251" t="inlineStr">
        <is>
          <t>100 шт.</t>
        </is>
      </c>
      <c r="F307" s="252" t="n">
        <v>0.25</v>
      </c>
      <c r="G307" s="253" t="n">
        <v>2280</v>
      </c>
      <c r="H307" s="253">
        <f>ROUND(F307*G307,2)</f>
        <v/>
      </c>
    </row>
    <row r="308">
      <c r="A308" s="164" t="n">
        <v>292</v>
      </c>
      <c r="B308" s="206" t="n"/>
      <c r="C308" s="251" t="inlineStr">
        <is>
          <t>509-0770</t>
        </is>
      </c>
      <c r="D308" s="250" t="inlineStr">
        <is>
          <t>Сальник привертный У263У2</t>
        </is>
      </c>
      <c r="E308" s="251" t="inlineStr">
        <is>
          <t>100 шт.</t>
        </is>
      </c>
      <c r="F308" s="252" t="n">
        <v>0.41</v>
      </c>
      <c r="G308" s="253" t="n">
        <v>2280</v>
      </c>
      <c r="H308" s="253">
        <f>ROUND(F308*G308,2)</f>
        <v/>
      </c>
    </row>
    <row r="309">
      <c r="A309" s="164" t="n">
        <v>293</v>
      </c>
      <c r="B309" s="206" t="n"/>
      <c r="C309" s="251" t="inlineStr">
        <is>
          <t>509-0770</t>
        </is>
      </c>
      <c r="D309" s="250" t="inlineStr">
        <is>
          <t>Сальник привертный У667У2</t>
        </is>
      </c>
      <c r="E309" s="251" t="inlineStr">
        <is>
          <t>100 шт.</t>
        </is>
      </c>
      <c r="F309" s="252" t="n">
        <v>0.64</v>
      </c>
      <c r="G309" s="253" t="n">
        <v>2280</v>
      </c>
      <c r="H309" s="253">
        <f>ROUND(F309*G309,2)</f>
        <v/>
      </c>
    </row>
    <row r="310">
      <c r="A310" s="164" t="n">
        <v>294</v>
      </c>
      <c r="B310" s="206" t="n"/>
      <c r="C310" s="251" t="inlineStr">
        <is>
          <t>509-0770</t>
        </is>
      </c>
      <c r="D310" s="250" t="inlineStr">
        <is>
          <t>Сальники У263У2</t>
        </is>
      </c>
      <c r="E310" s="251" t="inlineStr">
        <is>
          <t>100 шт.</t>
        </is>
      </c>
      <c r="F310" s="252" t="n">
        <v>0.4</v>
      </c>
      <c r="G310" s="253" t="n">
        <v>2280</v>
      </c>
      <c r="H310" s="253">
        <f>ROUND(F310*G310,2)</f>
        <v/>
      </c>
    </row>
    <row r="311">
      <c r="A311" s="164" t="n">
        <v>295</v>
      </c>
      <c r="B311" s="206" t="n"/>
      <c r="C311" s="251" t="inlineStr">
        <is>
          <t>509-1264</t>
        </is>
      </c>
      <c r="D311" s="250" t="inlineStr">
        <is>
          <t>Сжимы ответвительные У-733</t>
        </is>
      </c>
      <c r="E311" s="251" t="inlineStr">
        <is>
          <t>100 шт.</t>
        </is>
      </c>
      <c r="F311" s="252" t="n">
        <v>0.6</v>
      </c>
      <c r="G311" s="253" t="n">
        <v>1026</v>
      </c>
      <c r="H311" s="253">
        <f>ROUND(F311*G311,2)</f>
        <v/>
      </c>
    </row>
    <row r="312">
      <c r="A312" s="164" t="n">
        <v>296</v>
      </c>
      <c r="B312" s="206" t="n"/>
      <c r="C312" s="251" t="inlineStr">
        <is>
          <t>509-1265</t>
        </is>
      </c>
      <c r="D312" s="250" t="inlineStr">
        <is>
          <t>Сжимы ответвительные У-734</t>
        </is>
      </c>
      <c r="E312" s="251" t="inlineStr">
        <is>
          <t>100 шт.</t>
        </is>
      </c>
      <c r="F312" s="252" t="n">
        <v>0.6</v>
      </c>
      <c r="G312" s="253" t="n">
        <v>1026</v>
      </c>
      <c r="H312" s="253">
        <f>ROUND(F312*G312,2)</f>
        <v/>
      </c>
    </row>
    <row r="313" ht="25.5" customHeight="1" s="205">
      <c r="A313" s="164" t="n">
        <v>297</v>
      </c>
      <c r="B313" s="206" t="n"/>
      <c r="C313" s="251" t="inlineStr">
        <is>
          <t>201-0849</t>
        </is>
      </c>
      <c r="D313" s="250" t="inlineStr">
        <is>
          <t>Дополнительная стоимость панелей металлических сетчатых   (712,4пр.-695расц.=17,4 м2)</t>
        </is>
      </c>
      <c r="E313" s="251" t="inlineStr">
        <is>
          <t>м2</t>
        </is>
      </c>
      <c r="F313" s="252" t="n">
        <v>17.4</v>
      </c>
      <c r="G313" s="253" t="n">
        <v>42</v>
      </c>
      <c r="H313" s="253">
        <f>ROUND(F313*G313,2)</f>
        <v/>
      </c>
    </row>
    <row r="314" ht="25.5" customHeight="1" s="205">
      <c r="A314" s="164" t="n">
        <v>298</v>
      </c>
      <c r="B314" s="206" t="n"/>
      <c r="C314" s="251" t="inlineStr">
        <is>
          <t>403-0144</t>
        </is>
      </c>
      <c r="D314" s="250" t="inlineStr">
        <is>
          <t>Лотки каналов и тоннелей железобетонные для прокладки коммуникаций</t>
        </is>
      </c>
      <c r="E314" s="251" t="inlineStr">
        <is>
          <t>м3</t>
        </is>
      </c>
      <c r="F314" s="252" t="n">
        <v>0.38</v>
      </c>
      <c r="G314" s="253" t="n">
        <v>1837.28</v>
      </c>
      <c r="H314" s="253">
        <f>ROUND(F314*G314,2)</f>
        <v/>
      </c>
    </row>
    <row r="315">
      <c r="A315" s="164" t="n">
        <v>299</v>
      </c>
      <c r="B315" s="206" t="n"/>
      <c r="C315" s="251" t="inlineStr">
        <is>
          <t>403-0074</t>
        </is>
      </c>
      <c r="D315" s="250" t="inlineStr">
        <is>
          <t>Блоки железобетонные: фундаментные</t>
        </is>
      </c>
      <c r="E315" s="251" t="inlineStr">
        <is>
          <t>м3</t>
        </is>
      </c>
      <c r="F315" s="252" t="n">
        <v>1</v>
      </c>
      <c r="G315" s="253" t="n">
        <v>682</v>
      </c>
      <c r="H315" s="253">
        <f>ROUND(F315*G315,2)</f>
        <v/>
      </c>
    </row>
    <row r="316">
      <c r="A316" s="164" t="n">
        <v>300</v>
      </c>
      <c r="B316" s="206" t="n"/>
      <c r="C316" s="251" t="inlineStr">
        <is>
          <t>101-1977</t>
        </is>
      </c>
      <c r="D316" s="250" t="inlineStr">
        <is>
          <t>Болты с гайками и шайбами строительные</t>
        </is>
      </c>
      <c r="E316" s="251" t="inlineStr">
        <is>
          <t>кг</t>
        </is>
      </c>
      <c r="F316" s="252" t="n">
        <v>68.8586</v>
      </c>
      <c r="G316" s="253" t="n">
        <v>9.039999999999999</v>
      </c>
      <c r="H316" s="253">
        <f>ROUND(F316*G316,2)</f>
        <v/>
      </c>
    </row>
    <row r="317">
      <c r="A317" s="164" t="n">
        <v>301</v>
      </c>
      <c r="B317" s="206" t="n"/>
      <c r="C317" s="251" t="inlineStr">
        <is>
          <t>101-1763</t>
        </is>
      </c>
      <c r="D317" s="250" t="inlineStr">
        <is>
          <t>Мастика битумно-полимерная</t>
        </is>
      </c>
      <c r="E317" s="251" t="inlineStr">
        <is>
          <t>т</t>
        </is>
      </c>
      <c r="F317" s="252" t="n">
        <v>0.571498</v>
      </c>
      <c r="G317" s="253" t="n">
        <v>1500</v>
      </c>
      <c r="H317" s="253">
        <f>ROUND(F317*G317,2)</f>
        <v/>
      </c>
    </row>
    <row r="318">
      <c r="A318" s="164" t="n">
        <v>302</v>
      </c>
      <c r="B318" s="206" t="n"/>
      <c r="C318" s="251" t="inlineStr">
        <is>
          <t>101-2143</t>
        </is>
      </c>
      <c r="D318" s="250" t="inlineStr">
        <is>
          <t>Краска</t>
        </is>
      </c>
      <c r="E318" s="251" t="inlineStr">
        <is>
          <t>кг</t>
        </is>
      </c>
      <c r="F318" s="252" t="n">
        <v>21.5365</v>
      </c>
      <c r="G318" s="253" t="n">
        <v>28.6</v>
      </c>
      <c r="H318" s="253">
        <f>ROUND(F318*G318,2)</f>
        <v/>
      </c>
    </row>
    <row r="319" ht="25.5" customHeight="1" s="205">
      <c r="A319" s="164" t="n">
        <v>303</v>
      </c>
      <c r="B319" s="206" t="n"/>
      <c r="C319" s="251" t="inlineStr">
        <is>
          <t>102-0057</t>
        </is>
      </c>
      <c r="D319" s="250" t="inlineStr">
        <is>
          <t>Доски обрезные хвойных пород длиной: 4-6,5 м, шириной 75-150 мм, толщиной 32-40 мм, III сорта</t>
        </is>
      </c>
      <c r="E319" s="251" t="inlineStr">
        <is>
          <t>м3</t>
        </is>
      </c>
      <c r="F319" s="252" t="n">
        <v>0.679388</v>
      </c>
      <c r="G319" s="253" t="n">
        <v>1155</v>
      </c>
      <c r="H319" s="253">
        <f>ROUND(F319*G319,2)</f>
        <v/>
      </c>
    </row>
    <row r="320">
      <c r="A320" s="164" t="n">
        <v>304</v>
      </c>
      <c r="B320" s="206" t="n"/>
      <c r="C320" s="251" t="inlineStr">
        <is>
          <t>101-0782</t>
        </is>
      </c>
      <c r="D320" s="250" t="inlineStr">
        <is>
          <t>Поковки из квадратных заготовок, масса 1,8 кг</t>
        </is>
      </c>
      <c r="E320" s="251" t="inlineStr">
        <is>
          <t>т</t>
        </is>
      </c>
      <c r="F320" s="252" t="n">
        <v>0.07758</v>
      </c>
      <c r="G320" s="253" t="n">
        <v>6730.2</v>
      </c>
      <c r="H320" s="253">
        <f>ROUND(F320*G320,2)</f>
        <v/>
      </c>
    </row>
    <row r="321">
      <c r="A321" s="164" t="n">
        <v>305</v>
      </c>
      <c r="B321" s="206" t="n"/>
      <c r="C321" s="251" t="inlineStr">
        <is>
          <t>101-0322</t>
        </is>
      </c>
      <c r="D321" s="250" t="inlineStr">
        <is>
          <t>Керосин для технических целей марок КТ-1, КТ-2</t>
        </is>
      </c>
      <c r="E321" s="251" t="inlineStr">
        <is>
          <t>т</t>
        </is>
      </c>
      <c r="F321" s="252" t="n">
        <v>0.253565</v>
      </c>
      <c r="G321" s="253" t="n">
        <v>2606.9</v>
      </c>
      <c r="H321" s="253">
        <f>ROUND(F321*G321,2)</f>
        <v/>
      </c>
    </row>
    <row r="322">
      <c r="A322" s="164" t="n">
        <v>306</v>
      </c>
      <c r="B322" s="206" t="n"/>
      <c r="C322" s="251" t="inlineStr">
        <is>
          <t>101-1668</t>
        </is>
      </c>
      <c r="D322" s="250" t="inlineStr">
        <is>
          <t>Рогожа</t>
        </is>
      </c>
      <c r="E322" s="251" t="inlineStr">
        <is>
          <t>м2</t>
        </is>
      </c>
      <c r="F322" s="252" t="n">
        <v>109.3314</v>
      </c>
      <c r="G322" s="253" t="n">
        <v>10.2</v>
      </c>
      <c r="H322" s="253">
        <f>ROUND(F322*G322,2)</f>
        <v/>
      </c>
    </row>
    <row r="323">
      <c r="A323" s="164" t="n">
        <v>307</v>
      </c>
      <c r="B323" s="206" t="n"/>
      <c r="C323" s="251" t="inlineStr">
        <is>
          <t>101-1517</t>
        </is>
      </c>
      <c r="D323" s="250" t="inlineStr">
        <is>
          <t>Электроды диаметром: 4 мм Э50</t>
        </is>
      </c>
      <c r="E323" s="251" t="inlineStr">
        <is>
          <t>т</t>
        </is>
      </c>
      <c r="F323" s="252" t="n">
        <v>0.04512</v>
      </c>
      <c r="G323" s="253" t="n">
        <v>11224</v>
      </c>
      <c r="H323" s="253">
        <f>ROUND(F323*G323,2)</f>
        <v/>
      </c>
    </row>
    <row r="324" ht="25.5" customHeight="1" s="205">
      <c r="A324" s="164" t="n">
        <v>308</v>
      </c>
      <c r="B324" s="206" t="n"/>
      <c r="C324" s="251" t="inlineStr">
        <is>
          <t>102-0058</t>
        </is>
      </c>
      <c r="D324" s="250" t="inlineStr">
        <is>
          <t>Доски обрезные хвойных пород длиной: 4-6,5 м, шириной 75-150 мм, толщиной 32-40 мм, IV сорта</t>
        </is>
      </c>
      <c r="E324" s="251" t="inlineStr">
        <is>
          <t>м3</t>
        </is>
      </c>
      <c r="F324" s="252" t="n">
        <v>0.7867769999999999</v>
      </c>
      <c r="G324" s="253" t="n">
        <v>1010</v>
      </c>
      <c r="H324" s="253">
        <f>ROUND(F324*G324,2)</f>
        <v/>
      </c>
    </row>
    <row r="325">
      <c r="A325" s="164" t="n">
        <v>309</v>
      </c>
      <c r="B325" s="206" t="n"/>
      <c r="C325" s="251" t="inlineStr">
        <is>
          <t>401-0246</t>
        </is>
      </c>
      <c r="D325" s="250" t="inlineStr">
        <is>
          <t>Бетон мелкозернистый, класс: В15 (М200)</t>
        </is>
      </c>
      <c r="E325" s="251" t="inlineStr">
        <is>
          <t>м3</t>
        </is>
      </c>
      <c r="F325" s="252" t="n">
        <v>1.87775</v>
      </c>
      <c r="G325" s="253" t="n">
        <v>490</v>
      </c>
      <c r="H325" s="253">
        <f>ROUND(F325*G325,2)</f>
        <v/>
      </c>
    </row>
    <row r="326">
      <c r="A326" s="164" t="n">
        <v>310</v>
      </c>
      <c r="B326" s="206" t="n"/>
      <c r="C326" s="251" t="inlineStr">
        <is>
          <t>402-0002</t>
        </is>
      </c>
      <c r="D326" s="250" t="inlineStr">
        <is>
          <t>Раствор готовый кладочный цементный марки: 50</t>
        </is>
      </c>
      <c r="E326" s="251" t="inlineStr">
        <is>
          <t>м3</t>
        </is>
      </c>
      <c r="F326" s="252" t="n">
        <v>2.135919</v>
      </c>
      <c r="G326" s="253" t="n">
        <v>485.9</v>
      </c>
      <c r="H326" s="253">
        <f>ROUND(F326*G326,2)</f>
        <v/>
      </c>
    </row>
    <row r="327">
      <c r="A327" s="164" t="n">
        <v>311</v>
      </c>
      <c r="B327" s="206" t="n"/>
      <c r="C327" s="251" t="inlineStr">
        <is>
          <t>402-0078</t>
        </is>
      </c>
      <c r="D327" s="250" t="inlineStr">
        <is>
          <t>Раствор готовый отделочный тяжелый: цементный 1:3</t>
        </is>
      </c>
      <c r="E327" s="251" t="inlineStr">
        <is>
          <t>м3</t>
        </is>
      </c>
      <c r="F327" s="252" t="n">
        <v>1.16529</v>
      </c>
      <c r="G327" s="253" t="n">
        <v>497</v>
      </c>
      <c r="H327" s="253">
        <f>ROUND(F327*G327,2)</f>
        <v/>
      </c>
    </row>
    <row r="328">
      <c r="A328" s="164" t="n">
        <v>312</v>
      </c>
      <c r="B328" s="206" t="n"/>
      <c r="C328" s="251" t="inlineStr">
        <is>
          <t>402-0004</t>
        </is>
      </c>
      <c r="D328" s="250" t="inlineStr">
        <is>
          <t>Раствор готовый кладочный цементный марки 100</t>
        </is>
      </c>
      <c r="E328" s="251" t="inlineStr">
        <is>
          <t>м3</t>
        </is>
      </c>
      <c r="F328" s="252" t="n">
        <v>1.4556</v>
      </c>
      <c r="G328" s="253" t="n">
        <v>799.15</v>
      </c>
      <c r="H328" s="253">
        <f>ROUND(F328*G328,2)</f>
        <v/>
      </c>
    </row>
    <row r="329">
      <c r="A329" s="164" t="n">
        <v>313</v>
      </c>
      <c r="B329" s="206" t="n"/>
      <c r="C329" s="251" t="inlineStr">
        <is>
          <t>402-0004</t>
        </is>
      </c>
      <c r="D329" s="250" t="inlineStr">
        <is>
          <t>Раствор готовый кладочный цементный марки: 100</t>
        </is>
      </c>
      <c r="E329" s="251" t="inlineStr">
        <is>
          <t>м3</t>
        </is>
      </c>
      <c r="F329" s="252" t="n">
        <v>1.2978</v>
      </c>
      <c r="G329" s="253" t="n">
        <v>519.8</v>
      </c>
      <c r="H329" s="253">
        <f>ROUND(F329*G329,2)</f>
        <v/>
      </c>
    </row>
    <row r="330" ht="38.25" customHeight="1" s="205">
      <c r="A330" s="164" t="n">
        <v>314</v>
      </c>
      <c r="B330" s="206" t="n"/>
      <c r="C330" s="251" t="inlineStr">
        <is>
          <t>408-0061</t>
        </is>
      </c>
      <c r="D330" s="250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E330" s="251" t="inlineStr">
        <is>
          <t>м3</t>
        </is>
      </c>
      <c r="F330" s="252" t="n">
        <v>3.465414</v>
      </c>
      <c r="G330" s="253" t="n">
        <v>252.44</v>
      </c>
      <c r="H330" s="253">
        <f>ROUND(F330*G330,2)</f>
        <v/>
      </c>
    </row>
    <row r="331">
      <c r="A331" s="164" t="n">
        <v>315</v>
      </c>
      <c r="B331" s="206" t="n"/>
      <c r="C331" s="251" t="inlineStr">
        <is>
          <t>105-0072</t>
        </is>
      </c>
      <c r="D331" s="250" t="inlineStr">
        <is>
          <t>Шпалы непропитанные для железных дорог: 2 тип</t>
        </is>
      </c>
      <c r="E331" s="251" t="inlineStr">
        <is>
          <t>шт.</t>
        </is>
      </c>
      <c r="F331" s="252" t="n">
        <v>4.8225</v>
      </c>
      <c r="G331" s="253" t="n">
        <v>138.3</v>
      </c>
      <c r="H331" s="253">
        <f>ROUND(F331*G331,2)</f>
        <v/>
      </c>
    </row>
    <row r="332" ht="38.25" customHeight="1" s="205">
      <c r="A332" s="164" t="n">
        <v>316</v>
      </c>
      <c r="B332" s="206" t="n"/>
      <c r="C332" s="251" t="inlineStr">
        <is>
          <t>103-0580</t>
        </is>
      </c>
      <c r="D332" s="250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E332" s="251" t="inlineStr">
        <is>
          <t>м</t>
        </is>
      </c>
      <c r="F332" s="252" t="n">
        <v>0.7095</v>
      </c>
      <c r="G332" s="253" t="n">
        <v>1004.98</v>
      </c>
      <c r="H332" s="253">
        <f>ROUND(F332*G332,2)</f>
        <v/>
      </c>
    </row>
    <row r="333" ht="25.5" customHeight="1" s="205">
      <c r="A333" s="164" t="n">
        <v>317</v>
      </c>
      <c r="B333" s="206" t="n"/>
      <c r="C333" s="251" t="inlineStr">
        <is>
          <t>102-0179</t>
        </is>
      </c>
      <c r="D333" s="250" t="inlineStr">
        <is>
          <t>Доски обрезные (береза, липа) длиной: 2-3,75 м, все ширины, толщиной 19-22 мм, III сорта</t>
        </is>
      </c>
      <c r="E333" s="251" t="inlineStr">
        <is>
          <t>м3</t>
        </is>
      </c>
      <c r="F333" s="252" t="n">
        <v>1.252</v>
      </c>
      <c r="G333" s="253" t="n">
        <v>542.1</v>
      </c>
      <c r="H333" s="253">
        <f>ROUND(F333*G333,2)</f>
        <v/>
      </c>
    </row>
    <row r="334">
      <c r="A334" s="164" t="n">
        <v>318</v>
      </c>
      <c r="B334" s="206" t="n"/>
      <c r="C334" s="251" t="inlineStr">
        <is>
          <t>204-0069</t>
        </is>
      </c>
      <c r="D334" s="250" t="inlineStr">
        <is>
          <t>Арматурные сетки сварные</t>
        </is>
      </c>
      <c r="E334" s="251" t="inlineStr">
        <is>
          <t>т</t>
        </is>
      </c>
      <c r="F334" s="252" t="n">
        <v>0.12</v>
      </c>
      <c r="G334" s="253" t="n">
        <v>7200</v>
      </c>
      <c r="H334" s="253">
        <f>ROUND(F334*G334,2)</f>
        <v/>
      </c>
    </row>
    <row r="335" ht="63.75" customHeight="1" s="205">
      <c r="A335" s="164" t="n">
        <v>319</v>
      </c>
      <c r="B335" s="206" t="n"/>
      <c r="C335" s="251" t="inlineStr">
        <is>
          <t>204-0064</t>
        </is>
      </c>
      <c r="D335" s="250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335" s="251" t="inlineStr">
        <is>
          <t>т</t>
        </is>
      </c>
      <c r="F335" s="252" t="n">
        <v>0.07843</v>
      </c>
      <c r="G335" s="253" t="n">
        <v>6800</v>
      </c>
      <c r="H335" s="253">
        <f>ROUND(F335*G335,2)</f>
        <v/>
      </c>
    </row>
    <row r="336">
      <c r="A336" s="164" t="n">
        <v>320</v>
      </c>
      <c r="B336" s="206" t="n"/>
      <c r="C336" s="251" t="inlineStr">
        <is>
          <t>203-0511</t>
        </is>
      </c>
      <c r="D336" s="250" t="inlineStr">
        <is>
          <t>Щиты: из досок толщиной 25 мм</t>
        </is>
      </c>
      <c r="E336" s="251" t="inlineStr">
        <is>
          <t>м2</t>
        </is>
      </c>
      <c r="F336" s="252" t="n">
        <v>34.125385</v>
      </c>
      <c r="G336" s="253" t="n">
        <v>35.53</v>
      </c>
      <c r="H336" s="253">
        <f>ROUND(F336*G336,2)</f>
        <v/>
      </c>
    </row>
    <row r="337">
      <c r="A337" s="164" t="n">
        <v>321</v>
      </c>
      <c r="B337" s="206" t="n"/>
      <c r="C337" s="251" t="inlineStr">
        <is>
          <t>101-2161</t>
        </is>
      </c>
      <c r="D337" s="250" t="inlineStr">
        <is>
          <t>Рукава металлические диаметром 15 мм РЗ-Ц-Х</t>
        </is>
      </c>
      <c r="E337" s="251" t="inlineStr">
        <is>
          <t>м</t>
        </is>
      </c>
      <c r="F337" s="252" t="n">
        <v>20</v>
      </c>
      <c r="G337" s="253" t="n">
        <v>8.279999999999999</v>
      </c>
      <c r="H337" s="253">
        <f>ROUND(F337*G337,2)</f>
        <v/>
      </c>
    </row>
    <row r="338" ht="25.5" customHeight="1" s="205">
      <c r="A338" s="164" t="n">
        <v>322</v>
      </c>
      <c r="B338" s="206" t="n"/>
      <c r="C338" s="251" t="inlineStr">
        <is>
          <t>101-6862</t>
        </is>
      </c>
      <c r="D338" s="250" t="inlineStr">
        <is>
          <t>Болты строительные с гайками и шайбами оцинкованные</t>
        </is>
      </c>
      <c r="E338" s="251" t="inlineStr">
        <is>
          <t>т</t>
        </is>
      </c>
      <c r="F338" s="252" t="n">
        <v>0.0041</v>
      </c>
      <c r="G338" s="253" t="n">
        <v>37843.7</v>
      </c>
      <c r="H338" s="253">
        <f>ROUND(F338*G338,2)</f>
        <v/>
      </c>
    </row>
    <row r="339">
      <c r="A339" s="164" t="n">
        <v>323</v>
      </c>
      <c r="B339" s="206" t="n"/>
      <c r="C339" s="251" t="inlineStr">
        <is>
          <t>101-3134</t>
        </is>
      </c>
      <c r="D339" s="250" t="inlineStr">
        <is>
          <t>Рукава металлические диаметром: 32 мм РЗ-Ц-Х</t>
        </is>
      </c>
      <c r="E339" s="251" t="inlineStr">
        <is>
          <t>м</t>
        </is>
      </c>
      <c r="F339" s="252" t="n">
        <v>13</v>
      </c>
      <c r="G339" s="253" t="n">
        <v>13.25</v>
      </c>
      <c r="H339" s="253">
        <f>ROUND(F339*G339,2)</f>
        <v/>
      </c>
    </row>
    <row r="340" ht="25.5" customHeight="1" s="205">
      <c r="A340" s="164" t="n">
        <v>324</v>
      </c>
      <c r="B340" s="206" t="n"/>
      <c r="C340" s="251" t="inlineStr">
        <is>
          <t>101-1556</t>
        </is>
      </c>
      <c r="D340" s="250" t="inlineStr">
        <is>
          <t>Битумы нефтяные дорожные марки БНД-60/90, БНД-90/130 сорт первый</t>
        </is>
      </c>
      <c r="E340" s="251" t="inlineStr">
        <is>
          <t>т</t>
        </is>
      </c>
      <c r="F340" s="252" t="n">
        <v>0.199</v>
      </c>
      <c r="G340" s="253" t="n">
        <v>1690</v>
      </c>
      <c r="H340" s="253">
        <f>ROUND(F340*G340,2)</f>
        <v/>
      </c>
    </row>
    <row r="341">
      <c r="A341" s="164" t="n">
        <v>325</v>
      </c>
      <c r="B341" s="206" t="n"/>
      <c r="C341" s="251" t="inlineStr">
        <is>
          <t>101-0956</t>
        </is>
      </c>
      <c r="D341" s="250" t="inlineStr">
        <is>
          <t>Петля накладная</t>
        </is>
      </c>
      <c r="E341" s="251" t="inlineStr">
        <is>
          <t>шт.</t>
        </is>
      </c>
      <c r="F341" s="252" t="n">
        <v>20</v>
      </c>
      <c r="G341" s="253" t="n">
        <v>12</v>
      </c>
      <c r="H341" s="253">
        <f>ROUND(F341*G341,2)</f>
        <v/>
      </c>
    </row>
    <row r="342" ht="38.25" customHeight="1" s="205">
      <c r="A342" s="164" t="n">
        <v>326</v>
      </c>
      <c r="B342" s="206" t="n"/>
      <c r="C342" s="251" t="inlineStr">
        <is>
          <t>101-1627</t>
        </is>
      </c>
      <c r="D342" s="250" t="inlineStr">
        <is>
          <t>За вычетом Сталь листовая углеродистая обыкновенного качества марки ВСт3пс5 толщиной: 4-6 мм</t>
        </is>
      </c>
      <c r="E342" s="251" t="inlineStr">
        <is>
          <t>т</t>
        </is>
      </c>
      <c r="F342" s="252" t="n">
        <v>-0.05681</v>
      </c>
      <c r="G342" s="253" t="n">
        <v>5763</v>
      </c>
      <c r="H342" s="253">
        <f>ROUND(F342*G342,2)</f>
        <v/>
      </c>
    </row>
    <row r="343">
      <c r="A343" s="164" t="n">
        <v>327</v>
      </c>
      <c r="B343" s="206" t="n"/>
      <c r="C343" s="251" t="inlineStr">
        <is>
          <t>101-1714</t>
        </is>
      </c>
      <c r="D343" s="250" t="inlineStr">
        <is>
          <t>Метизы</t>
        </is>
      </c>
      <c r="E343" s="251" t="inlineStr">
        <is>
          <t>т</t>
        </is>
      </c>
      <c r="F343" s="252" t="n">
        <v>0.05</v>
      </c>
      <c r="G343" s="253" t="n">
        <v>9040.01</v>
      </c>
      <c r="H343" s="253">
        <f>ROUND(F343*G343,2)</f>
        <v/>
      </c>
    </row>
    <row r="344">
      <c r="A344" s="164" t="n">
        <v>328</v>
      </c>
      <c r="B344" s="206" t="n"/>
      <c r="C344" s="251" t="inlineStr">
        <is>
          <t>101-1731</t>
        </is>
      </c>
      <c r="D344" s="250" t="inlineStr">
        <is>
          <t>Сталь полосовая, шириной 50 мм, толщиной 4мм</t>
        </is>
      </c>
      <c r="E344" s="251" t="inlineStr">
        <is>
          <t>т</t>
        </is>
      </c>
      <c r="F344" s="252" t="n">
        <v>0.0684</v>
      </c>
      <c r="G344" s="253" t="n">
        <v>5561</v>
      </c>
      <c r="H344" s="253">
        <f>ROUND(F344*G344,2)</f>
        <v/>
      </c>
    </row>
    <row r="345" ht="25.5" customHeight="1" s="205">
      <c r="A345" s="164" t="n">
        <v>329</v>
      </c>
      <c r="B345" s="206" t="n"/>
      <c r="C345" s="251" t="inlineStr">
        <is>
          <t>116-0091</t>
        </is>
      </c>
      <c r="D345" s="250" t="inlineStr">
        <is>
          <t>Урна тип 2 (ж/б круглая, ведро - из оцинкованной стали)</t>
        </is>
      </c>
      <c r="E345" s="251" t="inlineStr">
        <is>
          <t>шт.</t>
        </is>
      </c>
      <c r="F345" s="252" t="n">
        <v>1</v>
      </c>
      <c r="G345" s="253" t="n">
        <v>353.44</v>
      </c>
      <c r="H345" s="253">
        <f>ROUND(F345*G345,2)</f>
        <v/>
      </c>
    </row>
    <row r="346">
      <c r="A346" s="164" t="n">
        <v>330</v>
      </c>
      <c r="B346" s="206" t="n"/>
      <c r="C346" s="251" t="inlineStr">
        <is>
          <t>109-0102</t>
        </is>
      </c>
      <c r="D346" s="250" t="inlineStr">
        <is>
          <t>Желонки с плоским клапаном типа ЖПК.01.01.00</t>
        </is>
      </c>
      <c r="E346" s="251" t="inlineStr">
        <is>
          <t>шт.</t>
        </is>
      </c>
      <c r="F346" s="252" t="n">
        <v>0.1</v>
      </c>
      <c r="G346" s="253" t="n">
        <v>1620.65</v>
      </c>
      <c r="H346" s="253">
        <f>ROUND(F346*G346,2)</f>
        <v/>
      </c>
    </row>
    <row r="347">
      <c r="A347" s="164" t="n">
        <v>331</v>
      </c>
      <c r="B347" s="206" t="n"/>
      <c r="C347" s="251" t="inlineStr">
        <is>
          <t>113-0174</t>
        </is>
      </c>
      <c r="D347" s="250" t="inlineStr">
        <is>
          <t>Сольвент 5 % от грунт."Цинол"</t>
        </is>
      </c>
      <c r="E347" s="251" t="inlineStr">
        <is>
          <t>т</t>
        </is>
      </c>
      <c r="F347" s="252" t="n">
        <v>0.043</v>
      </c>
      <c r="G347" s="253" t="n">
        <v>10615.64</v>
      </c>
      <c r="H347" s="253">
        <f>ROUND(F347*G347,2)</f>
        <v/>
      </c>
    </row>
    <row r="348">
      <c r="A348" s="164" t="n">
        <v>332</v>
      </c>
      <c r="B348" s="206" t="n"/>
      <c r="C348" s="251" t="inlineStr">
        <is>
          <t>101-0072</t>
        </is>
      </c>
      <c r="D348" s="250" t="inlineStr">
        <is>
          <t>Битумы нефтяные БН70/30</t>
        </is>
      </c>
      <c r="E348" s="251" t="inlineStr">
        <is>
          <t>т</t>
        </is>
      </c>
      <c r="F348" s="252" t="n">
        <v>0.00128</v>
      </c>
      <c r="G348" s="253" t="n">
        <v>1412.5</v>
      </c>
      <c r="H348" s="253">
        <f>ROUND(F348*G348,2)</f>
        <v/>
      </c>
    </row>
    <row r="349">
      <c r="A349" s="164" t="n">
        <v>333</v>
      </c>
      <c r="B349" s="206" t="n"/>
      <c r="C349" s="251" t="inlineStr">
        <is>
          <t>414-0473</t>
        </is>
      </c>
      <c r="D349" s="250" t="inlineStr">
        <is>
          <t>Перегной</t>
        </is>
      </c>
      <c r="E349" s="251" t="inlineStr">
        <is>
          <t>м3</t>
        </is>
      </c>
      <c r="F349" s="252" t="n">
        <v>0.36</v>
      </c>
      <c r="G349" s="253" t="n">
        <v>142.35</v>
      </c>
      <c r="H349" s="253">
        <f>ROUND(F349*G349,2)</f>
        <v/>
      </c>
    </row>
    <row r="350">
      <c r="A350" s="164" t="n">
        <v>334</v>
      </c>
      <c r="B350" s="206" t="n"/>
      <c r="C350" s="251" t="inlineStr">
        <is>
          <t>413-0434</t>
        </is>
      </c>
      <c r="D350" s="250" t="inlineStr">
        <is>
          <t>Каменная мелочь марки 300</t>
        </is>
      </c>
      <c r="E350" s="251" t="inlineStr">
        <is>
          <t>м3</t>
        </is>
      </c>
      <c r="F350" s="252" t="n">
        <v>0.1694</v>
      </c>
      <c r="G350" s="253" t="n">
        <v>518.5700000000001</v>
      </c>
      <c r="H350" s="253">
        <f>ROUND(F350*G350,2)</f>
        <v/>
      </c>
    </row>
    <row r="351">
      <c r="A351" s="164" t="n">
        <v>335</v>
      </c>
      <c r="B351" s="206" t="n"/>
      <c r="C351" s="251" t="inlineStr">
        <is>
          <t>507-0701</t>
        </is>
      </c>
      <c r="D351" s="250" t="inlineStr">
        <is>
          <t>Трубка полихлорвиниловая</t>
        </is>
      </c>
      <c r="E351" s="251" t="inlineStr">
        <is>
          <t>кг</t>
        </is>
      </c>
      <c r="F351" s="252" t="n">
        <v>0.33</v>
      </c>
      <c r="G351" s="253" t="n">
        <v>35.7</v>
      </c>
      <c r="H351" s="253">
        <f>ROUND(F351*G351,2)</f>
        <v/>
      </c>
    </row>
    <row r="352" ht="51" customHeight="1" s="205">
      <c r="A352" s="164" t="n">
        <v>336</v>
      </c>
      <c r="B352" s="206" t="n"/>
      <c r="C352" s="251" t="inlineStr">
        <is>
          <t>508-0097</t>
        </is>
      </c>
      <c r="D352" s="25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352" s="251" t="inlineStr">
        <is>
          <t>10 м</t>
        </is>
      </c>
      <c r="F352" s="252" t="n">
        <v>0.202969</v>
      </c>
      <c r="G352" s="253" t="n">
        <v>50.24</v>
      </c>
      <c r="H352" s="253">
        <f>ROUND(F352*G352,2)</f>
        <v/>
      </c>
    </row>
    <row r="353" ht="25.5" customHeight="1" s="205">
      <c r="A353" s="164" t="n">
        <v>337</v>
      </c>
      <c r="B353" s="206" t="n"/>
      <c r="C353" s="251" t="inlineStr">
        <is>
          <t>506-1361</t>
        </is>
      </c>
      <c r="D353" s="250" t="inlineStr">
        <is>
          <t>Припои оловянно-свинцовые бессурьмянистые марки: ПОС40</t>
        </is>
      </c>
      <c r="E353" s="251" t="inlineStr">
        <is>
          <t>кг</t>
        </is>
      </c>
      <c r="F353" s="252" t="n">
        <v>0.19</v>
      </c>
      <c r="G353" s="253" t="n">
        <v>65.75</v>
      </c>
      <c r="H353" s="253">
        <f>ROUND(F353*G353,2)</f>
        <v/>
      </c>
    </row>
    <row r="354" ht="25.5" customHeight="1" s="205">
      <c r="A354" s="164" t="n">
        <v>338</v>
      </c>
      <c r="B354" s="206" t="n"/>
      <c r="C354" s="251" t="inlineStr">
        <is>
          <t>506-1362</t>
        </is>
      </c>
      <c r="D354" s="250" t="inlineStr">
        <is>
          <t>Припои оловянно-свинцовые бессурьмянистые марки: ПОС30</t>
        </is>
      </c>
      <c r="E354" s="251" t="inlineStr">
        <is>
          <t>кг</t>
        </is>
      </c>
      <c r="F354" s="252" t="n">
        <v>0.7</v>
      </c>
      <c r="G354" s="253" t="n">
        <v>68.05</v>
      </c>
      <c r="H354" s="253">
        <f>ROUND(F354*G354,2)</f>
        <v/>
      </c>
    </row>
    <row r="355">
      <c r="A355" s="164" t="n">
        <v>339</v>
      </c>
      <c r="B355" s="206" t="n"/>
      <c r="C355" s="251" t="inlineStr">
        <is>
          <t>413-0009</t>
        </is>
      </c>
      <c r="D355" s="250" t="inlineStr">
        <is>
          <t>Камень булыжный</t>
        </is>
      </c>
      <c r="E355" s="251" t="inlineStr">
        <is>
          <t>м3</t>
        </is>
      </c>
      <c r="F355" s="252" t="n">
        <v>1.414</v>
      </c>
      <c r="G355" s="253" t="n">
        <v>203.4</v>
      </c>
      <c r="H355" s="253">
        <f>ROUND(F355*G355,2)</f>
        <v/>
      </c>
    </row>
    <row r="356">
      <c r="A356" s="164" t="n">
        <v>340</v>
      </c>
      <c r="B356" s="206" t="n"/>
      <c r="C356" s="251" t="inlineStr">
        <is>
          <t>411-0041</t>
        </is>
      </c>
      <c r="D356" s="250" t="inlineStr">
        <is>
          <t>Электроэнергия</t>
        </is>
      </c>
      <c r="E356" s="251" t="inlineStr">
        <is>
          <t>кВт-ч</t>
        </is>
      </c>
      <c r="F356" s="252" t="n">
        <v>1.14</v>
      </c>
      <c r="G356" s="253" t="n">
        <v>0.4</v>
      </c>
      <c r="H356" s="253">
        <f>ROUND(F356*G356,2)</f>
        <v/>
      </c>
    </row>
    <row r="357">
      <c r="A357" s="164" t="n">
        <v>341</v>
      </c>
      <c r="B357" s="206" t="n"/>
      <c r="C357" s="251" t="inlineStr">
        <is>
          <t>509-0031</t>
        </is>
      </c>
      <c r="D357" s="250" t="inlineStr">
        <is>
          <t>Муфты соединительные</t>
        </is>
      </c>
      <c r="E357" s="251" t="inlineStr">
        <is>
          <t>шт.</t>
        </is>
      </c>
      <c r="F357" s="252" t="n">
        <v>14.3</v>
      </c>
      <c r="G357" s="253" t="n">
        <v>0.71</v>
      </c>
      <c r="H357" s="253">
        <f>ROUND(F357*G357,2)</f>
        <v/>
      </c>
    </row>
    <row r="358" ht="25.5" customHeight="1" s="205">
      <c r="A358" s="164" t="n">
        <v>342</v>
      </c>
      <c r="B358" s="206" t="n"/>
      <c r="C358" s="251" t="inlineStr">
        <is>
          <t>999-9950</t>
        </is>
      </c>
      <c r="D358" s="250" t="inlineStr">
        <is>
          <t>Вспомогательные ненормируемые ресурсы (2% от оплаты труда рабочих)</t>
        </is>
      </c>
      <c r="E358" s="251" t="inlineStr">
        <is>
          <t>руб</t>
        </is>
      </c>
      <c r="F358" s="252" t="n">
        <v>171.421086</v>
      </c>
      <c r="G358" s="253" t="n">
        <v>1</v>
      </c>
      <c r="H358" s="253">
        <f>ROUND(F358*G358,2)</f>
        <v/>
      </c>
    </row>
    <row r="359" ht="25.5" customHeight="1" s="205">
      <c r="A359" s="164" t="n">
        <v>343</v>
      </c>
      <c r="B359" s="206" t="n"/>
      <c r="C359" s="251" t="inlineStr">
        <is>
          <t>999-9950</t>
        </is>
      </c>
      <c r="D359" s="250" t="inlineStr">
        <is>
          <t>Вспомогательные ненормируемые материальные ресурсы (2% от оплаты труда рабочих)</t>
        </is>
      </c>
      <c r="E359" s="251" t="inlineStr">
        <is>
          <t>руб.</t>
        </is>
      </c>
      <c r="F359" s="252" t="n">
        <v>254.26271</v>
      </c>
      <c r="G359" s="253" t="n">
        <v>1</v>
      </c>
      <c r="H359" s="253">
        <f>ROUND(F359*G359,2)</f>
        <v/>
      </c>
    </row>
    <row r="360">
      <c r="A360" s="164" t="n">
        <v>344</v>
      </c>
      <c r="B360" s="206" t="n"/>
      <c r="C360" s="251" t="inlineStr">
        <is>
          <t>509-0100</t>
        </is>
      </c>
      <c r="D360" s="250" t="inlineStr">
        <is>
          <t>Зажимы наборные</t>
        </is>
      </c>
      <c r="E360" s="251" t="inlineStr">
        <is>
          <t>шт.</t>
        </is>
      </c>
      <c r="F360" s="252" t="n">
        <v>26.52</v>
      </c>
      <c r="G360" s="253" t="n">
        <v>3.5</v>
      </c>
      <c r="H360" s="253">
        <f>ROUND(F360*G360,2)</f>
        <v/>
      </c>
    </row>
    <row r="361">
      <c r="A361" s="164" t="n">
        <v>345</v>
      </c>
      <c r="B361" s="206" t="n"/>
      <c r="C361" s="251" t="inlineStr">
        <is>
          <t>509-0783</t>
        </is>
      </c>
      <c r="D361" s="250" t="inlineStr">
        <is>
          <t>Втулки изолирующие</t>
        </is>
      </c>
      <c r="E361" s="251" t="inlineStr">
        <is>
          <t>1000 шт.</t>
        </is>
      </c>
      <c r="F361" s="252" t="n">
        <v>0.0143</v>
      </c>
      <c r="G361" s="253" t="n">
        <v>270</v>
      </c>
      <c r="H361" s="253">
        <f>ROUND(F361*G361,2)</f>
        <v/>
      </c>
    </row>
    <row r="362">
      <c r="A362" s="164" t="n">
        <v>346</v>
      </c>
      <c r="B362" s="206" t="n"/>
      <c r="C362" s="251" t="inlineStr">
        <is>
          <t>509-0033</t>
        </is>
      </c>
      <c r="D362" s="250" t="inlineStr">
        <is>
          <t>Сжимы ответвительные</t>
        </is>
      </c>
      <c r="E362" s="251" t="inlineStr">
        <is>
          <t>100 шт.</t>
        </is>
      </c>
      <c r="F362" s="252" t="n">
        <v>0.612</v>
      </c>
      <c r="G362" s="253" t="n">
        <v>528</v>
      </c>
      <c r="H362" s="253">
        <f>ROUND(F362*G362,2)</f>
        <v/>
      </c>
    </row>
    <row r="363">
      <c r="A363" s="164" t="n">
        <v>347</v>
      </c>
      <c r="B363" s="206" t="n"/>
      <c r="C363" s="251" t="inlineStr">
        <is>
          <t>509-0090</t>
        </is>
      </c>
      <c r="D363" s="250" t="inlineStr">
        <is>
          <t>Перемычки гибкие, тип ПГС-50</t>
        </is>
      </c>
      <c r="E363" s="251" t="inlineStr">
        <is>
          <t>10 шт.</t>
        </is>
      </c>
      <c r="F363" s="252" t="n">
        <v>5.895</v>
      </c>
      <c r="G363" s="253" t="n">
        <v>39</v>
      </c>
      <c r="H363" s="253">
        <f>ROUND(F363*G363,2)</f>
        <v/>
      </c>
    </row>
    <row r="364">
      <c r="A364" s="164" t="n">
        <v>348</v>
      </c>
      <c r="B364" s="206" t="n"/>
      <c r="C364" s="251" t="inlineStr">
        <is>
          <t>509-0860</t>
        </is>
      </c>
      <c r="D364" s="250" t="inlineStr">
        <is>
          <t>Прессшпан листовой, марки А</t>
        </is>
      </c>
      <c r="E364" s="251" t="inlineStr">
        <is>
          <t>кг</t>
        </is>
      </c>
      <c r="F364" s="252" t="n">
        <v>0.95</v>
      </c>
      <c r="G364" s="253" t="n">
        <v>47.57</v>
      </c>
      <c r="H364" s="253">
        <f>ROUND(F364*G364,2)</f>
        <v/>
      </c>
    </row>
    <row r="365">
      <c r="A365" s="164" t="n">
        <v>349</v>
      </c>
      <c r="B365" s="206" t="n"/>
      <c r="C365" s="251" t="inlineStr">
        <is>
          <t>509-1210</t>
        </is>
      </c>
      <c r="D365" s="250" t="inlineStr">
        <is>
          <t>Вазелин технический</t>
        </is>
      </c>
      <c r="E365" s="251" t="inlineStr">
        <is>
          <t>кг</t>
        </is>
      </c>
      <c r="F365" s="252" t="n">
        <v>0.6830000000000001</v>
      </c>
      <c r="G365" s="253" t="n">
        <v>44.97</v>
      </c>
      <c r="H365" s="253">
        <f>ROUND(F365*G365,2)</f>
        <v/>
      </c>
    </row>
    <row r="366">
      <c r="A366" s="164" t="n">
        <v>350</v>
      </c>
      <c r="B366" s="206" t="n"/>
      <c r="C366" s="251" t="inlineStr">
        <is>
          <t>509-1784</t>
        </is>
      </c>
      <c r="D366" s="250" t="inlineStr">
        <is>
          <t>Скобы: металлические</t>
        </is>
      </c>
      <c r="E366" s="251" t="inlineStr">
        <is>
          <t>кг</t>
        </is>
      </c>
      <c r="F366" s="252" t="n">
        <v>0.06</v>
      </c>
      <c r="G366" s="253" t="n">
        <v>6.4</v>
      </c>
      <c r="H366" s="253">
        <f>ROUND(F366*G366,2)</f>
        <v/>
      </c>
    </row>
    <row r="367">
      <c r="A367" s="164" t="n">
        <v>351</v>
      </c>
      <c r="B367" s="206" t="n"/>
      <c r="C367" s="251" t="inlineStr">
        <is>
          <t>509-0900</t>
        </is>
      </c>
      <c r="D367" s="250" t="inlineStr">
        <is>
          <t>Уплотнительный состав</t>
        </is>
      </c>
      <c r="E367" s="251" t="inlineStr">
        <is>
          <t>кг</t>
        </is>
      </c>
      <c r="F367" s="252" t="n">
        <v>13.68</v>
      </c>
      <c r="G367" s="253" t="n">
        <v>16.7</v>
      </c>
      <c r="H367" s="253">
        <f>ROUND(F367*G367,2)</f>
        <v/>
      </c>
    </row>
    <row r="368" ht="25.5" customHeight="1" s="205">
      <c r="A368" s="164" t="n">
        <v>352</v>
      </c>
      <c r="B368" s="206" t="n"/>
      <c r="C368" s="251" t="inlineStr">
        <is>
          <t>509-0988</t>
        </is>
      </c>
      <c r="D368" s="250" t="inlineStr">
        <is>
          <t>Шнур асбестовый общего назначения марки: ШАОН диаметром 3-5 мм</t>
        </is>
      </c>
      <c r="E368" s="251" t="inlineStr">
        <is>
          <t>т</t>
        </is>
      </c>
      <c r="F368" s="252" t="n">
        <v>0.00114</v>
      </c>
      <c r="G368" s="253" t="n">
        <v>26950</v>
      </c>
      <c r="H368" s="253">
        <f>ROUND(F368*G368,2)</f>
        <v/>
      </c>
    </row>
    <row r="369" ht="38.25" customHeight="1" s="205">
      <c r="A369" s="164" t="n">
        <v>353</v>
      </c>
      <c r="B369" s="206" t="n"/>
      <c r="C369" s="251" t="inlineStr">
        <is>
          <t>502-0477</t>
        </is>
      </c>
      <c r="D369" s="250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E369" s="251" t="inlineStr">
        <is>
          <t>1000 м</t>
        </is>
      </c>
      <c r="F369" s="252" t="n">
        <v>0.1</v>
      </c>
      <c r="G369" s="253" t="n">
        <v>887.03</v>
      </c>
      <c r="H369" s="253">
        <f>ROUND(F369*G369,2)</f>
        <v/>
      </c>
    </row>
    <row r="370" ht="38.25" customHeight="1" s="205">
      <c r="A370" s="164" t="n">
        <v>354</v>
      </c>
      <c r="B370" s="206" t="n"/>
      <c r="C370" s="251" t="inlineStr">
        <is>
          <t>502-0495</t>
        </is>
      </c>
      <c r="D370" s="250" t="inlineStr">
        <is>
          <t>Провода силовые для электрических установок на напряжение до 450 В с медной жилой марки: ПВ1, сечением 1,5 мм2</t>
        </is>
      </c>
      <c r="E370" s="251" t="inlineStr">
        <is>
          <t>1000 м</t>
        </is>
      </c>
      <c r="F370" s="252" t="n">
        <v>0.03</v>
      </c>
      <c r="G370" s="253" t="n">
        <v>1335.52</v>
      </c>
      <c r="H370" s="253">
        <f>ROUND(F370*G370,2)</f>
        <v/>
      </c>
    </row>
    <row r="371">
      <c r="A371" s="164" t="n">
        <v>355</v>
      </c>
      <c r="B371" s="206" t="n"/>
      <c r="C371" s="251" t="inlineStr">
        <is>
          <t>509-3661</t>
        </is>
      </c>
      <c r="D371" s="250" t="inlineStr">
        <is>
          <t>Блок зажимов наборный  марка БЗН24-140</t>
        </is>
      </c>
      <c r="E371" s="251" t="inlineStr">
        <is>
          <t>100 шт.</t>
        </is>
      </c>
      <c r="F371" s="252" t="n">
        <v>0.09</v>
      </c>
      <c r="G371" s="253" t="n">
        <v>3898</v>
      </c>
      <c r="H371" s="253">
        <f>ROUND(F371*G371,2)</f>
        <v/>
      </c>
    </row>
    <row r="372" ht="25.5" customHeight="1" s="205">
      <c r="A372" s="164" t="n">
        <v>356</v>
      </c>
      <c r="B372" s="206" t="n"/>
      <c r="C372" s="251" t="inlineStr">
        <is>
          <t>509-2644</t>
        </is>
      </c>
      <c r="D372" s="250" t="inlineStr">
        <is>
          <t>Рейка для установки наборных зажимов К109/1 У2 1000х32х10 мм</t>
        </is>
      </c>
      <c r="E372" s="251" t="inlineStr">
        <is>
          <t>100 шт.</t>
        </is>
      </c>
      <c r="F372" s="252" t="n">
        <v>0.09</v>
      </c>
      <c r="G372" s="253" t="n">
        <v>985</v>
      </c>
      <c r="H372" s="253">
        <f>ROUND(F372*G372,2)</f>
        <v/>
      </c>
    </row>
    <row r="373" ht="25.5" customHeight="1" s="205">
      <c r="A373" s="164" t="n">
        <v>357</v>
      </c>
      <c r="B373" s="206" t="n"/>
      <c r="C373" s="251" t="inlineStr">
        <is>
          <t>408-0204</t>
        </is>
      </c>
      <c r="D373" s="250" t="inlineStr">
        <is>
          <t>Смесь песчано-гравийная природная обогащенная с содержанием гравия 50-65 %</t>
        </is>
      </c>
      <c r="E373" s="251" t="inlineStr">
        <is>
          <t>м3</t>
        </is>
      </c>
      <c r="F373" s="252" t="n">
        <v>0.9</v>
      </c>
      <c r="G373" s="253" t="n">
        <v>82.8</v>
      </c>
      <c r="H373" s="253">
        <f>ROUND(F373*G373,2)</f>
        <v/>
      </c>
    </row>
    <row r="374" ht="25.5" customHeight="1" s="205">
      <c r="A374" s="164" t="n">
        <v>358</v>
      </c>
      <c r="B374" s="206" t="n"/>
      <c r="C374" s="251" t="inlineStr">
        <is>
          <t>401-0026</t>
        </is>
      </c>
      <c r="D374" s="250" t="inlineStr">
        <is>
          <t>Бетон тяжелый, крупность заполнителя: более 40 мм, класс В15 (М200)</t>
        </is>
      </c>
      <c r="E374" s="251" t="inlineStr">
        <is>
          <t>м3</t>
        </is>
      </c>
      <c r="F374" s="252" t="n">
        <v>0.2</v>
      </c>
      <c r="G374" s="253" t="n">
        <v>600</v>
      </c>
      <c r="H374" s="253">
        <f>ROUND(F374*G374,2)</f>
        <v/>
      </c>
    </row>
    <row r="375" ht="25.5" customHeight="1" s="205">
      <c r="A375" s="164" t="n">
        <v>359</v>
      </c>
      <c r="B375" s="206" t="n"/>
      <c r="C375" s="251" t="inlineStr">
        <is>
          <t>401-0063</t>
        </is>
      </c>
      <c r="D375" s="250" t="inlineStr">
        <is>
          <t>Бетон тяжелый, крупность заполнителя 20 мм, класс В 7,5 (М100)</t>
        </is>
      </c>
      <c r="E375" s="251" t="inlineStr">
        <is>
          <t>м3</t>
        </is>
      </c>
      <c r="F375" s="252" t="n">
        <v>0.1</v>
      </c>
      <c r="G375" s="253" t="n">
        <v>535.46</v>
      </c>
      <c r="H375" s="253">
        <f>ROUND(F375*G375,2)</f>
        <v/>
      </c>
    </row>
    <row r="376">
      <c r="A376" s="164" t="n">
        <v>360</v>
      </c>
      <c r="B376" s="206" t="n"/>
      <c r="C376" s="251" t="inlineStr">
        <is>
          <t>402-0004</t>
        </is>
      </c>
      <c r="D376" s="250" t="inlineStr">
        <is>
          <t>Раствор готовый кладочный цементный марки: 100</t>
        </is>
      </c>
      <c r="E376" s="251" t="inlineStr">
        <is>
          <t>м3</t>
        </is>
      </c>
      <c r="F376" s="252" t="n">
        <v>0.04</v>
      </c>
      <c r="G376" s="253" t="n">
        <v>519.8</v>
      </c>
      <c r="H376" s="253">
        <f>ROUND(F376*G376,2)</f>
        <v/>
      </c>
    </row>
    <row r="377" ht="25.5" customHeight="1" s="205">
      <c r="A377" s="164" t="n">
        <v>361</v>
      </c>
      <c r="B377" s="206" t="n"/>
      <c r="C377" s="251" t="inlineStr">
        <is>
          <t>402-0078</t>
        </is>
      </c>
      <c r="D377" s="250" t="inlineStr">
        <is>
          <t>Раствор готовый отделочный тяжелый,: цементный 1:3</t>
        </is>
      </c>
      <c r="E377" s="251" t="inlineStr">
        <is>
          <t>м3</t>
        </is>
      </c>
      <c r="F377" s="252" t="n">
        <v>0.1</v>
      </c>
      <c r="G377" s="253" t="n">
        <v>497</v>
      </c>
      <c r="H377" s="253">
        <f>ROUND(F377*G377,2)</f>
        <v/>
      </c>
    </row>
    <row r="378">
      <c r="A378" s="164" t="n">
        <v>362</v>
      </c>
      <c r="B378" s="206" t="n"/>
      <c r="C378" s="251" t="inlineStr">
        <is>
          <t>402-0002</t>
        </is>
      </c>
      <c r="D378" s="250" t="inlineStr">
        <is>
          <t>Раствор готовый кладочный цементный марки: 50</t>
        </is>
      </c>
      <c r="E378" s="251" t="inlineStr">
        <is>
          <t>м3</t>
        </is>
      </c>
      <c r="F378" s="252" t="n">
        <v>0.01</v>
      </c>
      <c r="G378" s="253" t="n">
        <v>485.9</v>
      </c>
      <c r="H378" s="253">
        <f>ROUND(F378*G378,2)</f>
        <v/>
      </c>
    </row>
    <row r="379" ht="25.5" customHeight="1" s="205">
      <c r="A379" s="164" t="n">
        <v>363</v>
      </c>
      <c r="B379" s="206" t="n"/>
      <c r="C379" s="251" t="inlineStr">
        <is>
          <t>204-0005</t>
        </is>
      </c>
      <c r="D379" s="250" t="inlineStr">
        <is>
          <t>Горячекатаная арматурная сталь гладкая класса А-I диаметром 14 мм</t>
        </is>
      </c>
      <c r="E379" s="251" t="inlineStr">
        <is>
          <t>т</t>
        </is>
      </c>
      <c r="F379" s="252" t="n">
        <v>0.059</v>
      </c>
      <c r="G379" s="253" t="n">
        <v>6210</v>
      </c>
      <c r="H379" s="253">
        <f>ROUND(F379*G379,2)</f>
        <v/>
      </c>
    </row>
    <row r="380">
      <c r="A380" s="164" t="n">
        <v>364</v>
      </c>
      <c r="B380" s="206" t="n"/>
      <c r="C380" s="251" t="inlineStr">
        <is>
          <t>408-0200</t>
        </is>
      </c>
      <c r="D380" s="250" t="inlineStr">
        <is>
          <t>Смесь песчано-гравийная природная</t>
        </is>
      </c>
      <c r="E380" s="251" t="inlineStr">
        <is>
          <t>м3</t>
        </is>
      </c>
      <c r="F380" s="252" t="n">
        <v>0.61</v>
      </c>
      <c r="G380" s="253" t="n">
        <v>60</v>
      </c>
      <c r="H380" s="253">
        <f>ROUND(F380*G380,2)</f>
        <v/>
      </c>
    </row>
    <row r="381" ht="25.5" customHeight="1" s="205">
      <c r="A381" s="164" t="n">
        <v>365</v>
      </c>
      <c r="B381" s="206" t="n"/>
      <c r="C381" s="251" t="inlineStr">
        <is>
          <t>403-0861</t>
        </is>
      </c>
      <c r="D381" s="250" t="inlineStr">
        <is>
          <t>Плиты перекрытия плоские из бетона В15 (М200), объемом: до 0,2 м3 с расходом арматуры 40 кг/м3</t>
        </is>
      </c>
      <c r="E381" s="251" t="inlineStr">
        <is>
          <t>м3</t>
        </is>
      </c>
      <c r="F381" s="252" t="n">
        <v>0.04</v>
      </c>
      <c r="G381" s="253" t="n">
        <v>1828.34</v>
      </c>
      <c r="H381" s="253">
        <f>ROUND(F381*G381,2)</f>
        <v/>
      </c>
    </row>
    <row r="382">
      <c r="A382" s="164" t="n">
        <v>366</v>
      </c>
      <c r="B382" s="206" t="n"/>
      <c r="C382" s="251" t="inlineStr">
        <is>
          <t>403-1581</t>
        </is>
      </c>
      <c r="D382" s="250" t="inlineStr">
        <is>
          <t>Фундаменты под стойки ворот ограждения</t>
        </is>
      </c>
      <c r="E382" s="251" t="inlineStr">
        <is>
          <t>м3</t>
        </is>
      </c>
      <c r="F382" s="252" t="n">
        <v>0.25</v>
      </c>
      <c r="G382" s="253" t="n">
        <v>920.95</v>
      </c>
      <c r="H382" s="253">
        <f>ROUND(F382*G382,2)</f>
        <v/>
      </c>
    </row>
    <row r="383">
      <c r="A383" s="164" t="n">
        <v>367</v>
      </c>
      <c r="B383" s="206" t="n"/>
      <c r="C383" s="251" t="inlineStr">
        <is>
          <t>101-1914</t>
        </is>
      </c>
      <c r="D383" s="250" t="inlineStr">
        <is>
          <t>Сверла кольцевые алмазные диаметром: 25 мм</t>
        </is>
      </c>
      <c r="E383" s="251" t="inlineStr">
        <is>
          <t>шт.</t>
        </is>
      </c>
      <c r="F383" s="252" t="n">
        <v>0.19152</v>
      </c>
      <c r="G383" s="253" t="n">
        <v>505.5</v>
      </c>
      <c r="H383" s="253">
        <f>ROUND(F383*G383,2)</f>
        <v/>
      </c>
    </row>
    <row r="384">
      <c r="A384" s="164" t="n">
        <v>368</v>
      </c>
      <c r="B384" s="206" t="n"/>
      <c r="C384" s="251" t="inlineStr">
        <is>
          <t>101-1924</t>
        </is>
      </c>
      <c r="D384" s="250" t="inlineStr">
        <is>
          <t>Электроды диаметром: 4 мм Э42А</t>
        </is>
      </c>
      <c r="E384" s="251" t="inlineStr">
        <is>
          <t>кг</t>
        </is>
      </c>
      <c r="F384" s="252" t="n">
        <v>24.51306</v>
      </c>
      <c r="G384" s="253" t="n">
        <v>10.57</v>
      </c>
      <c r="H384" s="253">
        <f>ROUND(F384*G384,2)</f>
        <v/>
      </c>
    </row>
    <row r="385">
      <c r="A385" s="164" t="n">
        <v>369</v>
      </c>
      <c r="B385" s="206" t="n"/>
      <c r="C385" s="251" t="inlineStr">
        <is>
          <t>101-1951</t>
        </is>
      </c>
      <c r="D385" s="250" t="inlineStr">
        <is>
          <t>Лента ПХВ-304</t>
        </is>
      </c>
      <c r="E385" s="251" t="inlineStr">
        <is>
          <t>кг</t>
        </is>
      </c>
      <c r="F385" s="252" t="n">
        <v>0.396</v>
      </c>
      <c r="G385" s="253" t="n">
        <v>24.04</v>
      </c>
      <c r="H385" s="253">
        <f>ROUND(F385*G385,2)</f>
        <v/>
      </c>
    </row>
    <row r="386">
      <c r="A386" s="164" t="n">
        <v>370</v>
      </c>
      <c r="B386" s="206" t="n"/>
      <c r="C386" s="251" t="inlineStr">
        <is>
          <t>101-2073</t>
        </is>
      </c>
      <c r="D386" s="250" t="inlineStr">
        <is>
          <t>Нитки суровые</t>
        </is>
      </c>
      <c r="E386" s="251" t="inlineStr">
        <is>
          <t>кг</t>
        </is>
      </c>
      <c r="F386" s="252" t="n">
        <v>0.19</v>
      </c>
      <c r="G386" s="253" t="n">
        <v>155</v>
      </c>
      <c r="H386" s="253">
        <f>ROUND(F386*G386,2)</f>
        <v/>
      </c>
    </row>
    <row r="387">
      <c r="A387" s="164" t="n">
        <v>371</v>
      </c>
      <c r="B387" s="206" t="n"/>
      <c r="C387" s="251" t="inlineStr">
        <is>
          <t>101-2074</t>
        </is>
      </c>
      <c r="D387" s="250" t="inlineStr">
        <is>
          <t>Шпагат из пенькового волокна</t>
        </is>
      </c>
      <c r="E387" s="251" t="inlineStr">
        <is>
          <t>т</t>
        </is>
      </c>
      <c r="F387" s="252" t="n">
        <v>0.000144</v>
      </c>
      <c r="G387" s="253" t="n">
        <v>37600.01</v>
      </c>
      <c r="H387" s="253">
        <f>ROUND(F387*G387,2)</f>
        <v/>
      </c>
    </row>
    <row r="388">
      <c r="A388" s="164" t="n">
        <v>372</v>
      </c>
      <c r="B388" s="206" t="n"/>
      <c r="C388" s="251" t="inlineStr">
        <is>
          <t>101-1964</t>
        </is>
      </c>
      <c r="D388" s="250" t="inlineStr">
        <is>
          <t>Шпагат бумажный</t>
        </is>
      </c>
      <c r="E388" s="251" t="inlineStr">
        <is>
          <t>кг</t>
        </is>
      </c>
      <c r="F388" s="252" t="n">
        <v>0.196</v>
      </c>
      <c r="G388" s="253" t="n">
        <v>11.5</v>
      </c>
      <c r="H388" s="253">
        <f>ROUND(F388*G388,2)</f>
        <v/>
      </c>
    </row>
    <row r="389">
      <c r="A389" s="164" t="n">
        <v>373</v>
      </c>
      <c r="B389" s="206" t="n"/>
      <c r="C389" s="251" t="inlineStr">
        <is>
          <t>101-1805</t>
        </is>
      </c>
      <c r="D389" s="250" t="inlineStr">
        <is>
          <t>Гвозди строительные</t>
        </is>
      </c>
      <c r="E389" s="251" t="inlineStr">
        <is>
          <t>т</t>
        </is>
      </c>
      <c r="F389" s="252" t="n">
        <v>0.02426</v>
      </c>
      <c r="G389" s="253" t="n">
        <v>7671.42</v>
      </c>
      <c r="H389" s="253">
        <f>ROUND(F389*G389,2)</f>
        <v/>
      </c>
    </row>
    <row r="390" ht="25.5" customHeight="1" s="205">
      <c r="A390" s="164" t="n">
        <v>374</v>
      </c>
      <c r="B390" s="206" t="n"/>
      <c r="C390" s="251" t="inlineStr">
        <is>
          <t>101-1755</t>
        </is>
      </c>
      <c r="D390" s="250" t="inlineStr">
        <is>
          <t>Сталь полосовая, марка стали: Ст3сп шириной 50-200 мм толщиной 4-5 мм</t>
        </is>
      </c>
      <c r="E390" s="251" t="inlineStr">
        <is>
          <t>т</t>
        </is>
      </c>
      <c r="F390" s="252" t="n">
        <v>0.085925</v>
      </c>
      <c r="G390" s="253" t="n">
        <v>5000</v>
      </c>
      <c r="H390" s="253">
        <f>ROUND(F390*G390,2)</f>
        <v/>
      </c>
    </row>
    <row r="391">
      <c r="A391" s="164" t="n">
        <v>375</v>
      </c>
      <c r="B391" s="206" t="n"/>
      <c r="C391" s="251" t="inlineStr">
        <is>
          <t>101-1757</t>
        </is>
      </c>
      <c r="D391" s="250" t="inlineStr">
        <is>
          <t>Ветошь</t>
        </is>
      </c>
      <c r="E391" s="251" t="inlineStr">
        <is>
          <t>кг</t>
        </is>
      </c>
      <c r="F391" s="252" t="n">
        <v>135.07483</v>
      </c>
      <c r="G391" s="253" t="n">
        <v>1.82</v>
      </c>
      <c r="H391" s="253">
        <f>ROUND(F391*G391,2)</f>
        <v/>
      </c>
    </row>
    <row r="392">
      <c r="A392" s="164" t="n">
        <v>376</v>
      </c>
      <c r="B392" s="206" t="n"/>
      <c r="C392" s="251" t="inlineStr">
        <is>
          <t>101-1728</t>
        </is>
      </c>
      <c r="D392" s="250" t="inlineStr">
        <is>
          <t>Дюбели распорные с гайкой</t>
        </is>
      </c>
      <c r="E392" s="251" t="inlineStr">
        <is>
          <t>100 шт.</t>
        </is>
      </c>
      <c r="F392" s="252" t="n">
        <v>0.92864</v>
      </c>
      <c r="G392" s="253" t="n">
        <v>110</v>
      </c>
      <c r="H392" s="253">
        <f>ROUND(F392*G392,2)</f>
        <v/>
      </c>
    </row>
    <row r="393" ht="25.5" customHeight="1" s="205">
      <c r="A393" s="164" t="n">
        <v>377</v>
      </c>
      <c r="B393" s="206" t="n"/>
      <c r="C393" s="251" t="inlineStr">
        <is>
          <t>101-1742</t>
        </is>
      </c>
      <c r="D393" s="250" t="inlineStr">
        <is>
          <t>Толь с крупнозернистой посыпкой гидроизоляционный марки ТГ-350</t>
        </is>
      </c>
      <c r="E393" s="251" t="inlineStr">
        <is>
          <t>м2</t>
        </is>
      </c>
      <c r="F393" s="252" t="n">
        <v>3.071</v>
      </c>
      <c r="G393" s="253" t="n">
        <v>5.71</v>
      </c>
      <c r="H393" s="253">
        <f>ROUND(F393*G393,2)</f>
        <v/>
      </c>
    </row>
    <row r="394">
      <c r="A394" s="164" t="n">
        <v>378</v>
      </c>
      <c r="B394" s="206" t="n"/>
      <c r="C394" s="251" t="inlineStr">
        <is>
          <t>101-1797</t>
        </is>
      </c>
      <c r="D394" s="250" t="inlineStr">
        <is>
          <t>Эмульсия битумно-дорожная</t>
        </is>
      </c>
      <c r="E394" s="251" t="inlineStr">
        <is>
          <t>т</t>
        </is>
      </c>
      <c r="F394" s="252" t="n">
        <v>0.04011</v>
      </c>
      <c r="G394" s="253" t="n">
        <v>1554.2</v>
      </c>
      <c r="H394" s="253">
        <f>ROUND(F394*G394,2)</f>
        <v/>
      </c>
    </row>
    <row r="395">
      <c r="A395" s="164" t="n">
        <v>379</v>
      </c>
      <c r="B395" s="206" t="n"/>
      <c r="C395" s="251" t="inlineStr">
        <is>
          <t>101-1770</t>
        </is>
      </c>
      <c r="D395" s="250" t="inlineStr">
        <is>
          <t>Толь с крупнозернистой посыпкой марки ТВК-350</t>
        </is>
      </c>
      <c r="E395" s="251" t="inlineStr">
        <is>
          <t>м2</t>
        </is>
      </c>
      <c r="F395" s="252" t="n">
        <v>18.876</v>
      </c>
      <c r="G395" s="253" t="n">
        <v>5.41</v>
      </c>
      <c r="H395" s="253">
        <f>ROUND(F395*G395,2)</f>
        <v/>
      </c>
    </row>
    <row r="396">
      <c r="A396" s="164" t="n">
        <v>380</v>
      </c>
      <c r="B396" s="206" t="n"/>
      <c r="C396" s="251" t="inlineStr">
        <is>
          <t>101-1770</t>
        </is>
      </c>
      <c r="D396" s="250" t="inlineStr">
        <is>
          <t>Толь с крупнозернистой посыпкой марки ТВК-350</t>
        </is>
      </c>
      <c r="E396" s="251" t="inlineStr">
        <is>
          <t>м2</t>
        </is>
      </c>
      <c r="F396" s="252" t="n">
        <v>17.1498</v>
      </c>
      <c r="G396" s="253" t="n">
        <v>6.22</v>
      </c>
      <c r="H396" s="253">
        <f>ROUND(F396*G396,2)</f>
        <v/>
      </c>
    </row>
    <row r="397" ht="25.5" customHeight="1" s="205">
      <c r="A397" s="164" t="n">
        <v>381</v>
      </c>
      <c r="B397" s="206" t="n"/>
      <c r="C397" s="251" t="inlineStr">
        <is>
          <t>102-0023</t>
        </is>
      </c>
      <c r="D397" s="250" t="inlineStr">
        <is>
          <t>Бруски обрезные хвойных пород длиной: 4-6,5 м, шириной 75-150 мм, толщиной 40-75 мм, I сорта</t>
        </is>
      </c>
      <c r="E397" s="251" t="inlineStr">
        <is>
          <t>м3</t>
        </is>
      </c>
      <c r="F397" s="252" t="n">
        <v>0.011179</v>
      </c>
      <c r="G397" s="253" t="n">
        <v>1700</v>
      </c>
      <c r="H397" s="253">
        <f>ROUND(F397*G397,2)</f>
        <v/>
      </c>
    </row>
    <row r="398" ht="25.5" customHeight="1" s="205">
      <c r="A398" s="164" t="n">
        <v>382</v>
      </c>
      <c r="B398" s="206" t="n"/>
      <c r="C398" s="251" t="inlineStr">
        <is>
          <t>102-0008</t>
        </is>
      </c>
      <c r="D398" s="250" t="inlineStr">
        <is>
          <t>Лесоматериалы круглые хвойных пород для строительства диаметром 14-24 см, длиной 3-6,5 м</t>
        </is>
      </c>
      <c r="E398" s="251" t="inlineStr">
        <is>
          <t>м3</t>
        </is>
      </c>
      <c r="F398" s="252" t="n">
        <v>0.06405</v>
      </c>
      <c r="G398" s="253" t="n">
        <v>558.33</v>
      </c>
      <c r="H398" s="253">
        <f>ROUND(F398*G398,2)</f>
        <v/>
      </c>
    </row>
    <row r="399" ht="25.5" customHeight="1" s="205">
      <c r="A399" s="164" t="n">
        <v>383</v>
      </c>
      <c r="B399" s="206" t="n"/>
      <c r="C399" s="251" t="inlineStr">
        <is>
          <t>102-0053</t>
        </is>
      </c>
      <c r="D399" s="250" t="inlineStr">
        <is>
          <t>Доски обрезные хвойных пород длиной: 4-6,5 м, шириной 75-150 мм, толщиной 25 мм, III сорта</t>
        </is>
      </c>
      <c r="E399" s="251" t="inlineStr">
        <is>
          <t>м3</t>
        </is>
      </c>
      <c r="F399" s="252" t="n">
        <v>0.1242</v>
      </c>
      <c r="G399" s="253" t="n">
        <v>1100</v>
      </c>
      <c r="H399" s="253">
        <f>ROUND(F399*G399,2)</f>
        <v/>
      </c>
    </row>
    <row r="400">
      <c r="A400" s="164" t="n">
        <v>384</v>
      </c>
      <c r="B400" s="206" t="n"/>
      <c r="C400" s="251" t="inlineStr">
        <is>
          <t>101-4621</t>
        </is>
      </c>
      <c r="D400" s="250" t="inlineStr">
        <is>
          <t>Шуруп самонарезающий: (LN) 3,5/11 мм</t>
        </is>
      </c>
      <c r="E400" s="251" t="inlineStr">
        <is>
          <t>100 шт.</t>
        </is>
      </c>
      <c r="F400" s="252" t="n">
        <v>0.392</v>
      </c>
      <c r="G400" s="253" t="n">
        <v>2</v>
      </c>
      <c r="H400" s="253">
        <f>ROUND(F400*G400,2)</f>
        <v/>
      </c>
    </row>
    <row r="401">
      <c r="A401" s="164" t="n">
        <v>385</v>
      </c>
      <c r="B401" s="206" t="n"/>
      <c r="C401" s="251" t="inlineStr">
        <is>
          <t>101-2467</t>
        </is>
      </c>
      <c r="D401" s="250" t="inlineStr">
        <is>
          <t>Растворитель марки: Р-4</t>
        </is>
      </c>
      <c r="E401" s="251" t="inlineStr">
        <is>
          <t>т</t>
        </is>
      </c>
      <c r="F401" s="252" t="n">
        <v>0.006512</v>
      </c>
      <c r="G401" s="253" t="n">
        <v>9420</v>
      </c>
      <c r="H401" s="253">
        <f>ROUND(F401*G401,2)</f>
        <v/>
      </c>
    </row>
    <row r="402">
      <c r="A402" s="164" t="n">
        <v>386</v>
      </c>
      <c r="B402" s="206" t="n"/>
      <c r="C402" s="251" t="inlineStr">
        <is>
          <t>101-2478</t>
        </is>
      </c>
      <c r="D402" s="250" t="inlineStr">
        <is>
          <t>Лента К226</t>
        </is>
      </c>
      <c r="E402" s="251" t="inlineStr">
        <is>
          <t>100 м</t>
        </is>
      </c>
      <c r="F402" s="252" t="n">
        <v>0.02526</v>
      </c>
      <c r="G402" s="253" t="n">
        <v>120</v>
      </c>
      <c r="H402" s="253">
        <f>ROUND(F402*G402,2)</f>
        <v/>
      </c>
    </row>
    <row r="403">
      <c r="A403" s="164" t="n">
        <v>387</v>
      </c>
      <c r="B403" s="206" t="n"/>
      <c r="C403" s="251" t="inlineStr">
        <is>
          <t>101-2278</t>
        </is>
      </c>
      <c r="D403" s="250" t="inlineStr">
        <is>
          <t>Пропан-бутан, смесь техническая</t>
        </is>
      </c>
      <c r="E403" s="251" t="inlineStr">
        <is>
          <t>кг</t>
        </is>
      </c>
      <c r="F403" s="252" t="n">
        <v>13.62955</v>
      </c>
      <c r="G403" s="253" t="n">
        <v>6.09</v>
      </c>
      <c r="H403" s="253">
        <f>ROUND(F403*G403,2)</f>
        <v/>
      </c>
    </row>
    <row r="404">
      <c r="A404" s="164" t="n">
        <v>388</v>
      </c>
      <c r="B404" s="206" t="n"/>
      <c r="C404" s="251" t="inlineStr">
        <is>
          <t>101-2365</t>
        </is>
      </c>
      <c r="D404" s="250" t="inlineStr">
        <is>
          <t>Нитки швейные</t>
        </is>
      </c>
      <c r="E404" s="251" t="inlineStr">
        <is>
          <t>кг</t>
        </is>
      </c>
      <c r="F404" s="252" t="n">
        <v>0.098</v>
      </c>
      <c r="G404" s="253" t="n">
        <v>133.05</v>
      </c>
      <c r="H404" s="253">
        <f>ROUND(F404*G404,2)</f>
        <v/>
      </c>
    </row>
    <row r="405">
      <c r="A405" s="164" t="n">
        <v>389</v>
      </c>
      <c r="B405" s="206" t="n"/>
      <c r="C405" s="251" t="inlineStr">
        <is>
          <t>101-2488</t>
        </is>
      </c>
      <c r="D405" s="250" t="inlineStr">
        <is>
          <t>Лента ФУМ</t>
        </is>
      </c>
      <c r="E405" s="251" t="inlineStr">
        <is>
          <t>кг</t>
        </is>
      </c>
      <c r="F405" s="252" t="n">
        <v>0.0828</v>
      </c>
      <c r="G405" s="253" t="n">
        <v>444</v>
      </c>
      <c r="H405" s="253">
        <f>ROUND(F405*G405,2)</f>
        <v/>
      </c>
    </row>
    <row r="406" ht="38.25" customHeight="1" s="205">
      <c r="A406" s="164" t="n">
        <v>390</v>
      </c>
      <c r="B406" s="206" t="n"/>
      <c r="C406" s="251" t="inlineStr">
        <is>
          <t>101-2609</t>
        </is>
      </c>
      <c r="D406" s="250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E406" s="251" t="inlineStr">
        <is>
          <t>м2</t>
        </is>
      </c>
      <c r="F406" s="252" t="n">
        <v>2.2</v>
      </c>
      <c r="G406" s="253" t="n">
        <v>180</v>
      </c>
      <c r="H406" s="253">
        <f>ROUND(F406*G406,2)</f>
        <v/>
      </c>
    </row>
    <row r="407">
      <c r="A407" s="164" t="n">
        <v>391</v>
      </c>
      <c r="B407" s="206" t="n"/>
      <c r="C407" s="251" t="inlineStr">
        <is>
          <t>101-3914</t>
        </is>
      </c>
      <c r="D407" s="250" t="inlineStr">
        <is>
          <t>Дюбели распорные полипропиленовые</t>
        </is>
      </c>
      <c r="E407" s="251" t="inlineStr">
        <is>
          <t>100 шт.</t>
        </is>
      </c>
      <c r="F407" s="252" t="n">
        <v>0.8159999999999999</v>
      </c>
      <c r="G407" s="253" t="n">
        <v>86</v>
      </c>
      <c r="H407" s="253">
        <f>ROUND(F407*G407,2)</f>
        <v/>
      </c>
    </row>
    <row r="408" ht="38.25" customHeight="1" s="205">
      <c r="A408" s="164" t="n">
        <v>392</v>
      </c>
      <c r="B408" s="206" t="n"/>
      <c r="C408" s="251" t="inlineStr">
        <is>
          <t>101-2493</t>
        </is>
      </c>
      <c r="D408" s="250" t="inlineStr">
        <is>
          <t>Лента липкая изоляционная на поликасиновом компаунде марки ЛСЭПЛ, шириной 20-30 мм, толщиной от 0,14 до 0,19 мм</t>
        </is>
      </c>
      <c r="E408" s="251" t="inlineStr">
        <is>
          <t>кг</t>
        </is>
      </c>
      <c r="F408" s="252" t="n">
        <v>0.095</v>
      </c>
      <c r="G408" s="253" t="n">
        <v>91.29000000000001</v>
      </c>
      <c r="H408" s="253">
        <f>ROUND(F408*G408,2)</f>
        <v/>
      </c>
    </row>
    <row r="409" ht="25.5" customHeight="1" s="205">
      <c r="A409" s="164" t="n">
        <v>393</v>
      </c>
      <c r="B409" s="206" t="n"/>
      <c r="C409" s="251" t="inlineStr">
        <is>
          <t>101-2499</t>
        </is>
      </c>
      <c r="D409" s="250" t="inlineStr">
        <is>
          <t>Лента изоляционная прорезиненная односторонняя ширина 20 мм, толщина 0,25-0,35 мм</t>
        </is>
      </c>
      <c r="E409" s="251" t="inlineStr">
        <is>
          <t>кг</t>
        </is>
      </c>
      <c r="F409" s="252" t="n">
        <v>2.482</v>
      </c>
      <c r="G409" s="253" t="n">
        <v>30.4</v>
      </c>
      <c r="H409" s="253">
        <f>ROUND(F409*G409,2)</f>
        <v/>
      </c>
    </row>
    <row r="410">
      <c r="A410" s="164" t="n">
        <v>394</v>
      </c>
      <c r="B410" s="206" t="n"/>
      <c r="C410" s="251" t="inlineStr">
        <is>
          <t>101-0595</t>
        </is>
      </c>
      <c r="D410" s="250" t="inlineStr">
        <is>
          <t>Мастика битумно-латексная кровельная</t>
        </is>
      </c>
      <c r="E410" s="251" t="inlineStr">
        <is>
          <t>т</t>
        </is>
      </c>
      <c r="F410" s="252" t="n">
        <v>0.0004</v>
      </c>
      <c r="G410" s="253" t="n">
        <v>3039.7</v>
      </c>
      <c r="H410" s="253">
        <f>ROUND(F410*G410,2)</f>
        <v/>
      </c>
    </row>
    <row r="411">
      <c r="A411" s="164" t="n">
        <v>395</v>
      </c>
      <c r="B411" s="206" t="n"/>
      <c r="C411" s="251" t="inlineStr">
        <is>
          <t>101-0501</t>
        </is>
      </c>
      <c r="D411" s="250" t="inlineStr">
        <is>
          <t>Лаки канифольные, марки КФ-965</t>
        </is>
      </c>
      <c r="E411" s="251" t="inlineStr">
        <is>
          <t>т</t>
        </is>
      </c>
      <c r="F411" s="252" t="n">
        <v>0.0024</v>
      </c>
      <c r="G411" s="253" t="n">
        <v>70200</v>
      </c>
      <c r="H411" s="253">
        <f>ROUND(F411*G411,2)</f>
        <v/>
      </c>
    </row>
    <row r="412">
      <c r="A412" s="164" t="n">
        <v>396</v>
      </c>
      <c r="B412" s="206" t="n"/>
      <c r="C412" s="251" t="inlineStr">
        <is>
          <t>101-0816</t>
        </is>
      </c>
      <c r="D412" s="250" t="inlineStr">
        <is>
          <t>Проволока светлая диаметром: 1,1 мм</t>
        </is>
      </c>
      <c r="E412" s="251" t="inlineStr">
        <is>
          <t>т</t>
        </is>
      </c>
      <c r="F412" s="252" t="n">
        <v>0.016361</v>
      </c>
      <c r="G412" s="253" t="n">
        <v>10200</v>
      </c>
      <c r="H412" s="253">
        <f>ROUND(F412*G412,2)</f>
        <v/>
      </c>
    </row>
    <row r="413" ht="25.5" customHeight="1" s="205">
      <c r="A413" s="164" t="n">
        <v>397</v>
      </c>
      <c r="B413" s="206" t="n"/>
      <c r="C413" s="251" t="inlineStr">
        <is>
          <t>101-0874</t>
        </is>
      </c>
      <c r="D413" s="250" t="inlineStr">
        <is>
          <t>Сетка тканая с квадратными ячейками № 05: без покрытия</t>
        </is>
      </c>
      <c r="E413" s="251" t="inlineStr">
        <is>
          <t>м2</t>
        </is>
      </c>
      <c r="F413" s="252" t="n">
        <v>0.0277</v>
      </c>
      <c r="G413" s="253" t="n">
        <v>28.25</v>
      </c>
      <c r="H413" s="253">
        <f>ROUND(F413*G413,2)</f>
        <v/>
      </c>
    </row>
    <row r="414" ht="25.5" customHeight="1" s="205">
      <c r="A414" s="164" t="n">
        <v>398</v>
      </c>
      <c r="B414" s="206" t="n"/>
      <c r="C414" s="251" t="inlineStr">
        <is>
          <t>101-0797</t>
        </is>
      </c>
      <c r="D414" s="250" t="inlineStr">
        <is>
          <t>Проволока горячекатаная в мотках, диаметром 6,3-6,5 мм</t>
        </is>
      </c>
      <c r="E414" s="251" t="inlineStr">
        <is>
          <t>т</t>
        </is>
      </c>
      <c r="F414" s="252" t="n">
        <v>0.070077</v>
      </c>
      <c r="G414" s="253" t="n">
        <v>4455.2</v>
      </c>
      <c r="H414" s="253">
        <f>ROUND(F414*G414,2)</f>
        <v/>
      </c>
    </row>
    <row r="415" ht="38.25" customHeight="1" s="205">
      <c r="A415" s="164" t="n">
        <v>399</v>
      </c>
      <c r="B415" s="206" t="n"/>
      <c r="C415" s="251" t="inlineStr">
        <is>
          <t>101-0456</t>
        </is>
      </c>
      <c r="D415" s="250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E415" s="251" t="inlineStr">
        <is>
          <t>т</t>
        </is>
      </c>
      <c r="F415" s="252" t="n">
        <v>0.008692</v>
      </c>
      <c r="G415" s="253" t="n">
        <v>15707</v>
      </c>
      <c r="H415" s="253">
        <f>ROUND(F415*G415,2)</f>
        <v/>
      </c>
    </row>
    <row r="416">
      <c r="A416" s="164" t="n">
        <v>400</v>
      </c>
      <c r="B416" s="206" t="n"/>
      <c r="C416" s="251" t="inlineStr">
        <is>
          <t>101-0115</t>
        </is>
      </c>
      <c r="D416" s="250" t="inlineStr">
        <is>
          <t>Винты с полукруглой головкой длиной: 50 мм</t>
        </is>
      </c>
      <c r="E416" s="251" t="inlineStr">
        <is>
          <t>т</t>
        </is>
      </c>
      <c r="F416" s="252" t="n">
        <v>0.003117</v>
      </c>
      <c r="G416" s="253" t="n">
        <v>12430</v>
      </c>
      <c r="H416" s="253">
        <f>ROUND(F416*G416,2)</f>
        <v/>
      </c>
    </row>
    <row r="417">
      <c r="A417" s="164" t="n">
        <v>401</v>
      </c>
      <c r="B417" s="206" t="n"/>
      <c r="C417" s="251" t="inlineStr">
        <is>
          <t>101-0073</t>
        </is>
      </c>
      <c r="D417" s="250" t="inlineStr">
        <is>
          <t>Битумы нефтяные строительные марки: БН-90/10</t>
        </is>
      </c>
      <c r="E417" s="251" t="inlineStr">
        <is>
          <t>т</t>
        </is>
      </c>
      <c r="F417" s="252" t="n">
        <v>0.166853</v>
      </c>
      <c r="G417" s="253" t="n">
        <v>1383.1</v>
      </c>
      <c r="H417" s="253">
        <f>ROUND(F417*G417,2)</f>
        <v/>
      </c>
    </row>
    <row r="418" ht="25.5" customHeight="1" s="205">
      <c r="A418" s="164" t="n">
        <v>402</v>
      </c>
      <c r="B418" s="206" t="n"/>
      <c r="C418" s="251" t="inlineStr">
        <is>
          <t>101-0076</t>
        </is>
      </c>
      <c r="D418" s="250" t="inlineStr">
        <is>
          <t>Битумы нефтяные строительные кровельные марки: БНК-90/30</t>
        </is>
      </c>
      <c r="E418" s="251" t="inlineStr">
        <is>
          <t>т</t>
        </is>
      </c>
      <c r="F418" s="252" t="n">
        <v>0.01292</v>
      </c>
      <c r="G418" s="253" t="n">
        <v>1412.5</v>
      </c>
      <c r="H418" s="253">
        <f>ROUND(F418*G418,2)</f>
        <v/>
      </c>
    </row>
    <row r="419">
      <c r="A419" s="164" t="n">
        <v>403</v>
      </c>
      <c r="B419" s="206" t="n"/>
      <c r="C419" s="251" t="inlineStr">
        <is>
          <t>101-0179</t>
        </is>
      </c>
      <c r="D419" s="250" t="inlineStr">
        <is>
          <t>Гвозди строительные с плоской головкой: 1,6x50 мм</t>
        </is>
      </c>
      <c r="E419" s="251" t="inlineStr">
        <is>
          <t>т</t>
        </is>
      </c>
      <c r="F419" s="252" t="n">
        <v>1e-06</v>
      </c>
      <c r="G419" s="253" t="n">
        <v>8475</v>
      </c>
      <c r="H419" s="253">
        <f>ROUND(F419*G419,2)</f>
        <v/>
      </c>
    </row>
    <row r="420">
      <c r="A420" s="164" t="n">
        <v>404</v>
      </c>
      <c r="B420" s="206" t="n"/>
      <c r="C420" s="251" t="inlineStr">
        <is>
          <t>101-0324</t>
        </is>
      </c>
      <c r="D420" s="250" t="inlineStr">
        <is>
          <t>Кислород технический: газообразный</t>
        </is>
      </c>
      <c r="E420" s="251" t="inlineStr">
        <is>
          <t>м3</t>
        </is>
      </c>
      <c r="F420" s="252" t="n">
        <v>58.80485</v>
      </c>
      <c r="G420" s="253" t="n">
        <v>6.22</v>
      </c>
      <c r="H420" s="253">
        <f>ROUND(F420*G420,2)</f>
        <v/>
      </c>
    </row>
    <row r="421">
      <c r="A421" s="164" t="n">
        <v>405</v>
      </c>
      <c r="B421" s="206" t="n"/>
      <c r="C421" s="251" t="inlineStr">
        <is>
          <t>101-0309</t>
        </is>
      </c>
      <c r="D421" s="250" t="inlineStr">
        <is>
          <t>Канаты пеньковые пропитанные</t>
        </is>
      </c>
      <c r="E421" s="251" t="inlineStr">
        <is>
          <t>т</t>
        </is>
      </c>
      <c r="F421" s="252" t="n">
        <v>0.001086</v>
      </c>
      <c r="G421" s="253" t="n">
        <v>37900</v>
      </c>
      <c r="H421" s="253">
        <f>ROUND(F421*G421,2)</f>
        <v/>
      </c>
    </row>
    <row r="422">
      <c r="A422" s="164" t="n">
        <v>406</v>
      </c>
      <c r="B422" s="206" t="n"/>
      <c r="C422" s="251" t="inlineStr">
        <is>
          <t>101-1019</t>
        </is>
      </c>
      <c r="D422" s="337" t="inlineStr">
        <is>
          <t>Швеллеры № 40 из стали марки: Ст0</t>
        </is>
      </c>
      <c r="E422" s="251" t="inlineStr">
        <is>
          <t>т</t>
        </is>
      </c>
      <c r="F422" s="252" t="n">
        <v>0.021056</v>
      </c>
      <c r="G422" s="253" t="n">
        <v>4920</v>
      </c>
      <c r="H422" s="253">
        <f>ROUND(F422*G422,2)</f>
        <v/>
      </c>
    </row>
    <row r="423">
      <c r="A423" s="164" t="n">
        <v>407</v>
      </c>
      <c r="B423" s="206" t="n"/>
      <c r="C423" s="251" t="inlineStr">
        <is>
          <t>101-1561</t>
        </is>
      </c>
      <c r="D423" s="250" t="inlineStr">
        <is>
          <t>Битумы нефтяные дорожные жидкие, класс МГ, СГ</t>
        </is>
      </c>
      <c r="E423" s="251" t="inlineStr">
        <is>
          <t>т</t>
        </is>
      </c>
      <c r="F423" s="252" t="n">
        <v>0.114</v>
      </c>
      <c r="G423" s="253" t="n">
        <v>2264.81</v>
      </c>
      <c r="H423" s="253">
        <f>ROUND(F423*G423,2)</f>
        <v/>
      </c>
    </row>
    <row r="424" ht="25.5" customHeight="1" s="205">
      <c r="A424" s="164" t="n">
        <v>408</v>
      </c>
      <c r="B424" s="206" t="n"/>
      <c r="C424" s="251" t="inlineStr">
        <is>
          <t>101-1575</t>
        </is>
      </c>
      <c r="D424" s="250" t="inlineStr">
        <is>
          <t>Мастика бутилкаучуковая строительная, марки: МББП-65 «ЛИЛО-1»</t>
        </is>
      </c>
      <c r="E424" s="251" t="inlineStr">
        <is>
          <t>т</t>
        </is>
      </c>
      <c r="F424" s="252" t="n">
        <v>0.01737</v>
      </c>
      <c r="G424" s="253" t="n">
        <v>7591.34</v>
      </c>
      <c r="H424" s="253">
        <f>ROUND(F424*G424,2)</f>
        <v/>
      </c>
    </row>
    <row r="425" ht="25.5" customHeight="1" s="205">
      <c r="A425" s="164" t="n">
        <v>409</v>
      </c>
      <c r="B425" s="206" t="n"/>
      <c r="C425" s="251" t="inlineStr">
        <is>
          <t>101-1558</t>
        </is>
      </c>
      <c r="D425" s="250" t="inlineStr">
        <is>
          <t>Битумы нефтяные дорожные марки: БНД-130/200, БНД-200/300</t>
        </is>
      </c>
      <c r="E425" s="251" t="inlineStr">
        <is>
          <t>т</t>
        </is>
      </c>
      <c r="F425" s="252" t="n">
        <v>0.176045</v>
      </c>
      <c r="G425" s="253" t="n">
        <v>1650.2</v>
      </c>
      <c r="H425" s="253">
        <f>ROUND(F425*G425,2)</f>
        <v/>
      </c>
    </row>
    <row r="426" ht="25.5" customHeight="1" s="205">
      <c r="A426" s="164" t="n">
        <v>410</v>
      </c>
      <c r="B426" s="206" t="n"/>
      <c r="C426" s="251" t="inlineStr">
        <is>
          <t>101-1580</t>
        </is>
      </c>
      <c r="D426" s="250" t="inlineStr">
        <is>
          <t>Пленкообразующие материалы для дорожных работ: ПМ-100А</t>
        </is>
      </c>
      <c r="E426" s="251" t="inlineStr">
        <is>
          <t>т</t>
        </is>
      </c>
      <c r="F426" s="252" t="n">
        <v>0.077135</v>
      </c>
      <c r="G426" s="253" t="n">
        <v>5527</v>
      </c>
      <c r="H426" s="253">
        <f>ROUND(F426*G426,2)</f>
        <v/>
      </c>
    </row>
    <row r="427">
      <c r="A427" s="164" t="n">
        <v>411</v>
      </c>
      <c r="B427" s="206" t="n"/>
      <c r="C427" s="251" t="inlineStr">
        <is>
          <t>101-1705</t>
        </is>
      </c>
      <c r="D427" s="250" t="inlineStr">
        <is>
          <t>Пакля пропитанная</t>
        </is>
      </c>
      <c r="E427" s="251" t="inlineStr">
        <is>
          <t>кг</t>
        </is>
      </c>
      <c r="F427" s="252" t="n">
        <v>2.85</v>
      </c>
      <c r="G427" s="253" t="n">
        <v>9.039999999999999</v>
      </c>
      <c r="H427" s="253">
        <f>ROUND(F427*G427,2)</f>
        <v/>
      </c>
    </row>
    <row r="428" ht="25.5" customHeight="1" s="205">
      <c r="A428" s="164" t="n">
        <v>412</v>
      </c>
      <c r="B428" s="206" t="n"/>
      <c r="C428" s="251" t="inlineStr">
        <is>
          <t>101-1627</t>
        </is>
      </c>
      <c r="D428" s="250" t="inlineStr">
        <is>
          <t>Сталь листовая углеродистая обыкновенного качества марки ВСт3пс5 толщиной: 4-6 мм</t>
        </is>
      </c>
      <c r="E428" s="251" t="inlineStr">
        <is>
          <t>т</t>
        </is>
      </c>
      <c r="F428" s="252" t="n">
        <v>0.004952</v>
      </c>
      <c r="G428" s="253" t="n">
        <v>5763</v>
      </c>
      <c r="H428" s="253">
        <f>ROUND(F428*G428,2)</f>
        <v/>
      </c>
    </row>
    <row r="429">
      <c r="A429" s="164" t="n">
        <v>413</v>
      </c>
      <c r="B429" s="206" t="n"/>
      <c r="C429" s="251" t="inlineStr">
        <is>
          <t>101-1665</t>
        </is>
      </c>
      <c r="D429" s="250" t="inlineStr">
        <is>
          <t>Лак электроизоляционный 318</t>
        </is>
      </c>
      <c r="E429" s="251" t="inlineStr">
        <is>
          <t>кг</t>
        </is>
      </c>
      <c r="F429" s="252" t="n">
        <v>1.008</v>
      </c>
      <c r="G429" s="253" t="n">
        <v>35.63</v>
      </c>
      <c r="H429" s="253">
        <f>ROUND(F429*G429,2)</f>
        <v/>
      </c>
    </row>
    <row r="430">
      <c r="A430" s="164" t="n">
        <v>414</v>
      </c>
      <c r="B430" s="206" t="n"/>
      <c r="C430" s="251" t="inlineStr">
        <is>
          <t>101-1299</t>
        </is>
      </c>
      <c r="D430" s="250" t="inlineStr">
        <is>
          <t>Топливо дизельное из малосернистых нефтей</t>
        </is>
      </c>
      <c r="E430" s="251" t="inlineStr">
        <is>
          <t>т</t>
        </is>
      </c>
      <c r="F430" s="252" t="n">
        <v>0.000646</v>
      </c>
      <c r="G430" s="253" t="n">
        <v>6250</v>
      </c>
      <c r="H430" s="253">
        <f>ROUND(F430*G430,2)</f>
        <v/>
      </c>
    </row>
    <row r="431" ht="25.5" customHeight="1" s="205">
      <c r="A431" s="164" t="n">
        <v>415</v>
      </c>
      <c r="B431" s="206" t="n"/>
      <c r="C431" s="251" t="inlineStr">
        <is>
          <t>101-1306</t>
        </is>
      </c>
      <c r="D431" s="250" t="inlineStr">
        <is>
          <t>Портландцемент общестроительного назначения бездобавочный, марки: 500</t>
        </is>
      </c>
      <c r="E431" s="251" t="inlineStr">
        <is>
          <t>т</t>
        </is>
      </c>
      <c r="F431" s="252" t="n">
        <v>0.208944</v>
      </c>
      <c r="G431" s="253" t="n">
        <v>480</v>
      </c>
      <c r="H431" s="253">
        <f>ROUND(F431*G431,2)</f>
        <v/>
      </c>
    </row>
    <row r="432">
      <c r="A432" s="164" t="n">
        <v>416</v>
      </c>
      <c r="B432" s="206" t="n"/>
      <c r="C432" s="251" t="inlineStr">
        <is>
          <t>101-1481</t>
        </is>
      </c>
      <c r="D432" s="250" t="inlineStr">
        <is>
          <t>Шурупы с полукруглой головкой: 4x40 мм</t>
        </is>
      </c>
      <c r="E432" s="251" t="inlineStr">
        <is>
          <t>т</t>
        </is>
      </c>
      <c r="F432" s="252" t="n">
        <v>0.000372</v>
      </c>
      <c r="G432" s="253" t="n">
        <v>12430</v>
      </c>
      <c r="H432" s="253">
        <f>ROUND(F432*G432,2)</f>
        <v/>
      </c>
    </row>
    <row r="433">
      <c r="A433" s="164" t="n">
        <v>417</v>
      </c>
      <c r="B433" s="206" t="n"/>
      <c r="C433" s="251" t="inlineStr">
        <is>
          <t>405-0219</t>
        </is>
      </c>
      <c r="D433" s="250" t="inlineStr">
        <is>
          <t>Гипсовые вяжущие, марка: Г3</t>
        </is>
      </c>
      <c r="E433" s="251" t="inlineStr">
        <is>
          <t>т</t>
        </is>
      </c>
      <c r="F433" s="252" t="n">
        <v>6e-05</v>
      </c>
      <c r="G433" s="253" t="n">
        <v>729.98</v>
      </c>
      <c r="H433" s="253">
        <f>ROUND(F433*G433,2)</f>
        <v/>
      </c>
    </row>
    <row r="434">
      <c r="A434" s="164" t="n">
        <v>418</v>
      </c>
      <c r="B434" s="206" t="n"/>
      <c r="C434" s="251" t="inlineStr">
        <is>
          <t>405-0253</t>
        </is>
      </c>
      <c r="D434" s="250" t="inlineStr">
        <is>
          <t>Известь строительная: негашеная комовая, сорт I</t>
        </is>
      </c>
      <c r="E434" s="251" t="inlineStr">
        <is>
          <t>т</t>
        </is>
      </c>
      <c r="F434" s="252" t="n">
        <v>0.059051</v>
      </c>
      <c r="G434" s="253" t="n">
        <v>734.5</v>
      </c>
      <c r="H434" s="253">
        <f>ROUND(F434*G434,2)</f>
        <v/>
      </c>
    </row>
    <row r="435">
      <c r="A435" s="164" t="n">
        <v>419</v>
      </c>
      <c r="B435" s="206" t="n"/>
      <c r="C435" s="251" t="inlineStr">
        <is>
          <t>402-0001</t>
        </is>
      </c>
      <c r="D435" s="250" t="inlineStr">
        <is>
          <t>Раствор готовый кладочный цементный марки: 25</t>
        </is>
      </c>
      <c r="E435" s="251" t="inlineStr">
        <is>
          <t>м3</t>
        </is>
      </c>
      <c r="F435" s="252" t="n">
        <v>0.09776</v>
      </c>
      <c r="G435" s="253" t="n">
        <v>463.3</v>
      </c>
      <c r="H435" s="253">
        <f>ROUND(F435*G435,2)</f>
        <v/>
      </c>
    </row>
    <row r="436">
      <c r="A436" s="164" t="n">
        <v>420</v>
      </c>
      <c r="B436" s="206" t="n"/>
      <c r="C436" s="251" t="inlineStr">
        <is>
          <t>402-0006</t>
        </is>
      </c>
      <c r="D436" s="250" t="inlineStr">
        <is>
          <t>Раствор готовый кладочный цементный марки: 200</t>
        </is>
      </c>
      <c r="E436" s="251" t="inlineStr">
        <is>
          <t>м3</t>
        </is>
      </c>
      <c r="F436" s="252" t="n">
        <v>0.0092</v>
      </c>
      <c r="G436" s="253" t="n">
        <v>600</v>
      </c>
      <c r="H436" s="253">
        <f>ROUND(F436*G436,2)</f>
        <v/>
      </c>
    </row>
    <row r="437" ht="25.5" customHeight="1" s="205">
      <c r="A437" s="164" t="n">
        <v>421</v>
      </c>
      <c r="B437" s="206" t="n"/>
      <c r="C437" s="251" t="inlineStr">
        <is>
          <t>408-0009</t>
        </is>
      </c>
      <c r="D437" s="250" t="inlineStr">
        <is>
          <t>Щебень из природного камня для строительных работ марка: 1000, фракция 5(3)-10 мм</t>
        </is>
      </c>
      <c r="E437" s="251" t="inlineStr">
        <is>
          <t>м3</t>
        </is>
      </c>
      <c r="F437" s="252" t="n">
        <v>1.644975</v>
      </c>
      <c r="G437" s="253" t="n">
        <v>139.4</v>
      </c>
      <c r="H437" s="253">
        <f>ROUND(F437*G437,2)</f>
        <v/>
      </c>
    </row>
    <row r="438" ht="25.5" customHeight="1" s="205">
      <c r="A438" s="164" t="n">
        <v>422</v>
      </c>
      <c r="B438" s="206" t="n"/>
      <c r="C438" s="251" t="inlineStr">
        <is>
          <t>408-0121</t>
        </is>
      </c>
      <c r="D438" s="250" t="inlineStr">
        <is>
          <t>Песок природный для строительных: работ повышенной крупности и крупный</t>
        </is>
      </c>
      <c r="E438" s="251" t="inlineStr">
        <is>
          <t>м3</t>
        </is>
      </c>
      <c r="F438" s="252" t="n">
        <v>0.005008</v>
      </c>
      <c r="G438" s="253" t="n">
        <v>59.99</v>
      </c>
      <c r="H438" s="253">
        <f>ROUND(F438*G438,2)</f>
        <v/>
      </c>
    </row>
    <row r="439">
      <c r="A439" s="164" t="n">
        <v>423</v>
      </c>
      <c r="B439" s="206" t="n"/>
      <c r="C439" s="251" t="inlineStr">
        <is>
          <t>408-0122</t>
        </is>
      </c>
      <c r="D439" s="250" t="inlineStr">
        <is>
          <t>Песок природный для строительных работ средний</t>
        </is>
      </c>
      <c r="E439" s="251" t="inlineStr">
        <is>
          <t>м3</t>
        </is>
      </c>
      <c r="F439" s="252" t="n">
        <v>0.95</v>
      </c>
      <c r="G439" s="253" t="n">
        <v>149.48</v>
      </c>
      <c r="H439" s="253">
        <f>ROUND(F439*G439,2)</f>
        <v/>
      </c>
    </row>
    <row r="440">
      <c r="A440" s="164" t="n">
        <v>424</v>
      </c>
      <c r="B440" s="206" t="n"/>
      <c r="C440" s="251" t="inlineStr">
        <is>
          <t>408-0122</t>
        </is>
      </c>
      <c r="D440" s="250" t="inlineStr">
        <is>
          <t>Песок природный для строительных: работ средний</t>
        </is>
      </c>
      <c r="E440" s="251" t="inlineStr">
        <is>
          <t>м3</t>
        </is>
      </c>
      <c r="F440" s="252" t="n">
        <v>0.892</v>
      </c>
      <c r="G440" s="253" t="n">
        <v>55.26</v>
      </c>
      <c r="H440" s="253">
        <f>ROUND(F440*G440,2)</f>
        <v/>
      </c>
    </row>
    <row r="441" ht="25.5" customHeight="1" s="205">
      <c r="A441" s="164" t="n">
        <v>425</v>
      </c>
      <c r="B441" s="206" t="n"/>
      <c r="C441" s="251" t="inlineStr">
        <is>
          <t>408-0141</t>
        </is>
      </c>
      <c r="D441" s="250" t="inlineStr">
        <is>
          <t>Песок природный для строительных: растворов средний</t>
        </is>
      </c>
      <c r="E441" s="251" t="inlineStr">
        <is>
          <t>м3</t>
        </is>
      </c>
      <c r="F441" s="252" t="n">
        <v>0.17412</v>
      </c>
      <c r="G441" s="253" t="n">
        <v>59.99</v>
      </c>
      <c r="H441" s="253">
        <f>ROUND(F441*G441,2)</f>
        <v/>
      </c>
    </row>
    <row r="442" ht="25.5" customHeight="1" s="205">
      <c r="A442" s="164" t="n">
        <v>426</v>
      </c>
      <c r="B442" s="206" t="n"/>
      <c r="C442" s="251" t="inlineStr">
        <is>
          <t>408-0013</t>
        </is>
      </c>
      <c r="D442" s="250" t="inlineStr">
        <is>
          <t>Щебень из природного камня для строительных работ марка: 800, фракция 5(3)-10 мм</t>
        </is>
      </c>
      <c r="E442" s="251" t="inlineStr">
        <is>
          <t>м3</t>
        </is>
      </c>
      <c r="F442" s="252" t="n">
        <v>0.1386</v>
      </c>
      <c r="G442" s="253" t="n">
        <v>155.94</v>
      </c>
      <c r="H442" s="253">
        <f>ROUND(F442*G442,2)</f>
        <v/>
      </c>
    </row>
    <row r="443" ht="25.5" customHeight="1" s="205">
      <c r="A443" s="164" t="n">
        <v>427</v>
      </c>
      <c r="B443" s="206" t="n"/>
      <c r="C443" s="251" t="inlineStr">
        <is>
          <t>408-0010</t>
        </is>
      </c>
      <c r="D443" s="250" t="inlineStr">
        <is>
          <t>Щебень из природного камня для строительных работ марка: 1000, фракция 10-20 мм</t>
        </is>
      </c>
      <c r="E443" s="251" t="inlineStr">
        <is>
          <t>м3</t>
        </is>
      </c>
      <c r="F443" s="252" t="n">
        <v>2.522295</v>
      </c>
      <c r="G443" s="253" t="n">
        <v>130</v>
      </c>
      <c r="H443" s="253">
        <f>ROUND(F443*G443,2)</f>
        <v/>
      </c>
    </row>
    <row r="444" ht="25.5" customHeight="1" s="205">
      <c r="A444" s="164" t="n">
        <v>428</v>
      </c>
      <c r="B444" s="206" t="n"/>
      <c r="C444" s="251" t="inlineStr">
        <is>
          <t>408-0015</t>
        </is>
      </c>
      <c r="D444" s="250" t="inlineStr">
        <is>
          <t>Щебень из природного камня для строительных работ марка 800, фракция 20-40 мм</t>
        </is>
      </c>
      <c r="E444" s="251" t="inlineStr">
        <is>
          <t>м3</t>
        </is>
      </c>
      <c r="F444" s="252" t="n">
        <v>0.07874</v>
      </c>
      <c r="G444" s="253" t="n">
        <v>165.33</v>
      </c>
      <c r="H444" s="253">
        <f>ROUND(F444*G444,2)</f>
        <v/>
      </c>
    </row>
    <row r="445" ht="25.5" customHeight="1" s="205">
      <c r="A445" s="164" t="n">
        <v>429</v>
      </c>
      <c r="B445" s="206" t="n"/>
      <c r="C445" s="251" t="inlineStr">
        <is>
          <t>408-0015</t>
        </is>
      </c>
      <c r="D445" s="250" t="inlineStr">
        <is>
          <t>Щебень из природного камня для строительных работ марка: 800, фракция 20-40 мм</t>
        </is>
      </c>
      <c r="E445" s="251" t="inlineStr">
        <is>
          <t>м3</t>
        </is>
      </c>
      <c r="F445" s="252" t="n">
        <v>4.38494</v>
      </c>
      <c r="G445" s="253" t="n">
        <v>108.4</v>
      </c>
      <c r="H445" s="253">
        <f>ROUND(F445*G445,2)</f>
        <v/>
      </c>
    </row>
    <row r="446">
      <c r="A446" s="164" t="n">
        <v>430</v>
      </c>
      <c r="B446" s="206" t="n"/>
      <c r="C446" s="251" t="inlineStr">
        <is>
          <t>111-0087</t>
        </is>
      </c>
      <c r="D446" s="250" t="inlineStr">
        <is>
          <t>Бирки-оконцеватели</t>
        </is>
      </c>
      <c r="E446" s="251" t="inlineStr">
        <is>
          <t>100 шт.</t>
        </is>
      </c>
      <c r="F446" s="252" t="n">
        <v>4.51</v>
      </c>
      <c r="G446" s="253" t="n">
        <v>63</v>
      </c>
      <c r="H446" s="253">
        <f>ROUND(F446*G446,2)</f>
        <v/>
      </c>
    </row>
    <row r="447">
      <c r="A447" s="164" t="n">
        <v>431</v>
      </c>
      <c r="B447" s="206" t="n"/>
      <c r="C447" s="251" t="inlineStr">
        <is>
          <t>111-0109</t>
        </is>
      </c>
      <c r="D447" s="250" t="inlineStr">
        <is>
          <t>Бирки маркировочные пластмассовые</t>
        </is>
      </c>
      <c r="E447" s="251" t="inlineStr">
        <is>
          <t>100 шт.</t>
        </is>
      </c>
      <c r="F447" s="252" t="n">
        <v>1.14</v>
      </c>
      <c r="G447" s="253" t="n">
        <v>30.74</v>
      </c>
      <c r="H447" s="253">
        <f>ROUND(F447*G447,2)</f>
        <v/>
      </c>
    </row>
    <row r="448">
      <c r="A448" s="164" t="n">
        <v>432</v>
      </c>
      <c r="B448" s="206" t="n"/>
      <c r="C448" s="251" t="inlineStr">
        <is>
          <t>110-0219</t>
        </is>
      </c>
      <c r="D448" s="250" t="inlineStr">
        <is>
          <t>Гайки установочные заземляющие</t>
        </is>
      </c>
      <c r="E448" s="251" t="inlineStr">
        <is>
          <t>100 шт.</t>
        </is>
      </c>
      <c r="F448" s="252" t="n">
        <v>0.575</v>
      </c>
      <c r="G448" s="253" t="n">
        <v>88.5</v>
      </c>
      <c r="H448" s="253">
        <f>ROUND(F448*G448,2)</f>
        <v/>
      </c>
    </row>
    <row r="449">
      <c r="A449" s="164" t="n">
        <v>433</v>
      </c>
      <c r="B449" s="206" t="n"/>
      <c r="C449" s="251" t="inlineStr">
        <is>
          <t>113-0021</t>
        </is>
      </c>
      <c r="D449" s="250" t="inlineStr">
        <is>
          <t>Грунтовка: ГФ-021 красно-коричневая</t>
        </is>
      </c>
      <c r="E449" s="251" t="inlineStr">
        <is>
          <t>т</t>
        </is>
      </c>
      <c r="F449" s="252" t="n">
        <v>0.003364</v>
      </c>
      <c r="G449" s="253" t="n">
        <v>15620</v>
      </c>
      <c r="H449" s="253">
        <f>ROUND(F449*G449,2)</f>
        <v/>
      </c>
    </row>
    <row r="450">
      <c r="A450" s="164" t="n">
        <v>434</v>
      </c>
      <c r="B450" s="206" t="n"/>
      <c r="C450" s="251" t="inlineStr">
        <is>
          <t>113-1786</t>
        </is>
      </c>
      <c r="D450" s="250" t="inlineStr">
        <is>
          <t>Лак битумный: БТ-123</t>
        </is>
      </c>
      <c r="E450" s="251" t="inlineStr">
        <is>
          <t>т</t>
        </is>
      </c>
      <c r="F450" s="252" t="n">
        <v>0.003141</v>
      </c>
      <c r="G450" s="253" t="n">
        <v>7826.9</v>
      </c>
      <c r="H450" s="253">
        <f>ROUND(F450*G450,2)</f>
        <v/>
      </c>
    </row>
    <row r="451" ht="25.5" customHeight="1" s="205">
      <c r="A451" s="164" t="n">
        <v>435</v>
      </c>
      <c r="B451" s="206" t="n"/>
      <c r="C451" s="251" t="inlineStr">
        <is>
          <t>114-0021</t>
        </is>
      </c>
      <c r="D451" s="250" t="inlineStr">
        <is>
          <t>Удобрения: сложно-смешанные гранулированные насыпью</t>
        </is>
      </c>
      <c r="E451" s="251" t="inlineStr">
        <is>
          <t>т</t>
        </is>
      </c>
      <c r="F451" s="252" t="n">
        <v>0.08534</v>
      </c>
      <c r="G451" s="253" t="n">
        <v>1480</v>
      </c>
      <c r="H451" s="253">
        <f>ROUND(F451*G451,2)</f>
        <v/>
      </c>
    </row>
    <row r="452">
      <c r="A452" s="164" t="n">
        <v>436</v>
      </c>
      <c r="B452" s="206" t="n"/>
      <c r="C452" s="251" t="inlineStr">
        <is>
          <t>113-0211</t>
        </is>
      </c>
      <c r="D452" s="250" t="inlineStr">
        <is>
          <t>Эмаль эпоксидная: ЭП-140 защитная</t>
        </is>
      </c>
      <c r="E452" s="251" t="inlineStr">
        <is>
          <t>т</t>
        </is>
      </c>
      <c r="F452" s="252" t="n">
        <v>0.00104</v>
      </c>
      <c r="G452" s="253" t="n">
        <v>75000</v>
      </c>
      <c r="H452" s="253">
        <f>ROUND(F452*G452,2)</f>
        <v/>
      </c>
    </row>
    <row r="453">
      <c r="A453" s="164" t="n">
        <v>437</v>
      </c>
      <c r="B453" s="206" t="n"/>
      <c r="C453" s="251" t="inlineStr">
        <is>
          <t>113-0368</t>
        </is>
      </c>
      <c r="D453" s="250" t="inlineStr">
        <is>
          <t>Стекло жидкое калийное</t>
        </is>
      </c>
      <c r="E453" s="251" t="inlineStr">
        <is>
          <t>т</t>
        </is>
      </c>
      <c r="F453" s="252" t="n">
        <v>0.0015</v>
      </c>
      <c r="G453" s="253" t="n">
        <v>2734.6</v>
      </c>
      <c r="H453" s="253">
        <f>ROUND(F453*G453,2)</f>
        <v/>
      </c>
    </row>
    <row r="454">
      <c r="A454" s="164" t="n">
        <v>438</v>
      </c>
      <c r="B454" s="206" t="n"/>
      <c r="C454" s="251" t="inlineStr">
        <is>
          <t>105-0071</t>
        </is>
      </c>
      <c r="D454" s="250" t="inlineStr">
        <is>
          <t>Шпалы непропитанные для железных дорог: 1 тип</t>
        </is>
      </c>
      <c r="E454" s="251" t="inlineStr">
        <is>
          <t>шт.</t>
        </is>
      </c>
      <c r="F454" s="252" t="n">
        <v>0.05</v>
      </c>
      <c r="G454" s="253" t="n">
        <v>266.67</v>
      </c>
      <c r="H454" s="253">
        <f>ROUND(F454*G454,2)</f>
        <v/>
      </c>
    </row>
    <row r="455" ht="25.5" customHeight="1" s="205">
      <c r="A455" s="164" t="n">
        <v>439</v>
      </c>
      <c r="B455" s="206" t="n"/>
      <c r="C455" s="251" t="inlineStr">
        <is>
          <t>102-0081</t>
        </is>
      </c>
      <c r="D455" s="250" t="inlineStr">
        <is>
          <t>Доски необрезные хвойных пород длиной: 4-6,5 м, все ширины, толщиной 44 мм и более, III сорта</t>
        </is>
      </c>
      <c r="E455" s="251" t="inlineStr">
        <is>
          <t>м3</t>
        </is>
      </c>
      <c r="F455" s="252" t="n">
        <v>0.031</v>
      </c>
      <c r="G455" s="253" t="n">
        <v>684</v>
      </c>
      <c r="H455" s="253">
        <f>ROUND(F455*G455,2)</f>
        <v/>
      </c>
    </row>
    <row r="456" ht="25.5" customHeight="1" s="205">
      <c r="A456" s="164" t="n">
        <v>440</v>
      </c>
      <c r="B456" s="206" t="n"/>
      <c r="C456" s="251" t="inlineStr">
        <is>
          <t>102-0061</t>
        </is>
      </c>
      <c r="D456" s="250" t="inlineStr">
        <is>
          <t>Доски обрезные хвойных пород длиной: 4-6,5 м, шириной 75-150 мм, толщиной 44 мм и более, III сорта</t>
        </is>
      </c>
      <c r="E456" s="251" t="inlineStr">
        <is>
          <t>м3</t>
        </is>
      </c>
      <c r="F456" s="252" t="n">
        <v>0.34406</v>
      </c>
      <c r="G456" s="253" t="n">
        <v>1056</v>
      </c>
      <c r="H456" s="253">
        <f>ROUND(F456*G456,2)</f>
        <v/>
      </c>
    </row>
    <row r="457" ht="25.5" customHeight="1" s="205">
      <c r="A457" s="164" t="n">
        <v>441</v>
      </c>
      <c r="B457" s="206" t="n"/>
      <c r="C457" s="251" t="inlineStr">
        <is>
          <t>102-0066</t>
        </is>
      </c>
      <c r="D457" s="250" t="inlineStr">
        <is>
          <t>Доски необрезные хвойных пород длиной: 4-6,5 м, шириной 75-150 мм, толщиной 16 мм, IV сорта</t>
        </is>
      </c>
      <c r="E457" s="251" t="inlineStr">
        <is>
          <t>м3</t>
        </is>
      </c>
      <c r="F457" s="252" t="n">
        <v>0.00144</v>
      </c>
      <c r="G457" s="253" t="n">
        <v>802</v>
      </c>
      <c r="H457" s="253">
        <f>ROUND(F457*G457,2)</f>
        <v/>
      </c>
    </row>
    <row r="458" ht="25.5" customHeight="1" s="205">
      <c r="A458" s="164" t="n">
        <v>442</v>
      </c>
      <c r="B458" s="206" t="n"/>
      <c r="C458" s="251" t="inlineStr">
        <is>
          <t>102-0138</t>
        </is>
      </c>
      <c r="D458" s="250" t="inlineStr">
        <is>
          <t>Доски необрезные хвойных пород длиной: 2-3,75 м, все ширины, толщиной 32-40 мм, IV сорта</t>
        </is>
      </c>
      <c r="E458" s="251" t="inlineStr">
        <is>
          <t>м3</t>
        </is>
      </c>
      <c r="F458" s="252" t="n">
        <v>0.0002</v>
      </c>
      <c r="G458" s="253" t="n">
        <v>602</v>
      </c>
      <c r="H458" s="253">
        <f>ROUND(F458*G458,2)</f>
        <v/>
      </c>
    </row>
    <row r="459" ht="38.25" customHeight="1" s="205">
      <c r="A459" s="164" t="n">
        <v>443</v>
      </c>
      <c r="B459" s="206" t="n"/>
      <c r="C459" s="251" t="inlineStr">
        <is>
          <t>103-0584</t>
        </is>
      </c>
      <c r="D459" s="250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E459" s="251" t="inlineStr">
        <is>
          <t>м</t>
        </is>
      </c>
      <c r="F459" s="252" t="n">
        <v>0.231</v>
      </c>
      <c r="G459" s="253" t="n">
        <v>1306.18</v>
      </c>
      <c r="H459" s="253">
        <f>ROUND(F459*G459,2)</f>
        <v/>
      </c>
    </row>
    <row r="460" ht="38.25" customHeight="1" s="205">
      <c r="A460" s="164" t="n">
        <v>444</v>
      </c>
      <c r="B460" s="206" t="n"/>
      <c r="C460" s="251" t="inlineStr">
        <is>
          <t>103-0550</t>
        </is>
      </c>
      <c r="D460" s="250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E460" s="251" t="inlineStr">
        <is>
          <t>м</t>
        </is>
      </c>
      <c r="F460" s="252" t="n">
        <v>0.024</v>
      </c>
      <c r="G460" s="253" t="n">
        <v>677.51</v>
      </c>
      <c r="H460" s="253">
        <f>ROUND(F460*G460,2)</f>
        <v/>
      </c>
    </row>
    <row r="461" ht="51" customHeight="1" s="205">
      <c r="A461" s="164" t="n">
        <v>445</v>
      </c>
      <c r="B461" s="206" t="n"/>
      <c r="C461" s="251" t="inlineStr">
        <is>
          <t>201-0756</t>
        </is>
      </c>
      <c r="D461" s="25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461" s="251" t="inlineStr">
        <is>
          <t>т</t>
        </is>
      </c>
      <c r="F461" s="252" t="n">
        <v>0.053975</v>
      </c>
      <c r="G461" s="253" t="n">
        <v>7712</v>
      </c>
      <c r="H461" s="253">
        <f>ROUND(F461*G461,2)</f>
        <v/>
      </c>
    </row>
    <row r="462">
      <c r="A462" s="164" t="n">
        <v>446</v>
      </c>
      <c r="B462" s="206" t="n"/>
      <c r="C462" s="251" t="inlineStr">
        <is>
          <t>301-0041</t>
        </is>
      </c>
      <c r="D462" s="250" t="inlineStr">
        <is>
          <t>Патрубки</t>
        </is>
      </c>
      <c r="E462" s="251" t="inlineStr">
        <is>
          <t>10 шт.</t>
        </is>
      </c>
      <c r="F462" s="252" t="n">
        <v>1.43</v>
      </c>
      <c r="G462" s="253" t="n">
        <v>277.5</v>
      </c>
      <c r="H462" s="253">
        <f>ROUND(F462*G462,2)</f>
        <v/>
      </c>
    </row>
    <row r="463">
      <c r="A463" s="164" t="n">
        <v>447</v>
      </c>
      <c r="B463" s="206" t="n"/>
      <c r="C463" s="251" t="inlineStr">
        <is>
          <t>401-0010</t>
        </is>
      </c>
      <c r="D463" s="250" t="inlineStr">
        <is>
          <t>Бетон тяжелый, класс: В27,5 (М350)</t>
        </is>
      </c>
      <c r="E463" s="251" t="inlineStr">
        <is>
          <t>м3</t>
        </is>
      </c>
      <c r="F463" s="252" t="n">
        <v>0.51324</v>
      </c>
      <c r="G463" s="253" t="n">
        <v>730</v>
      </c>
      <c r="H463" s="253">
        <f>ROUND(F463*G463,2)</f>
        <v/>
      </c>
    </row>
    <row r="464">
      <c r="A464" s="164" t="n">
        <v>448</v>
      </c>
      <c r="B464" s="206" t="n"/>
      <c r="C464" s="251" t="inlineStr">
        <is>
          <t>201-0798</t>
        </is>
      </c>
      <c r="D464" s="250" t="inlineStr">
        <is>
          <t>Кондуктор инвентарный металлический</t>
        </is>
      </c>
      <c r="E464" s="251" t="inlineStr">
        <is>
          <t>шт.</t>
        </is>
      </c>
      <c r="F464" s="252" t="n">
        <v>0.032897</v>
      </c>
      <c r="G464" s="253" t="n">
        <v>346</v>
      </c>
      <c r="H464" s="253">
        <f>ROUND(F464*G464,2)</f>
        <v/>
      </c>
    </row>
    <row r="467">
      <c r="B467" s="203" t="inlineStr">
        <is>
          <t>Составил ______________________    Д.А. Самуйленко</t>
        </is>
      </c>
    </row>
    <row r="468">
      <c r="B468" s="115" t="inlineStr">
        <is>
          <t xml:space="preserve">                         (подпись, инициалы, фамилия)</t>
        </is>
      </c>
    </row>
    <row r="470">
      <c r="B470" s="203" t="inlineStr">
        <is>
          <t>Проверил ______________________        А.В. Костянецкая</t>
        </is>
      </c>
    </row>
    <row r="471">
      <c r="B471" s="1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48:E148"/>
    <mergeCell ref="A3:H3"/>
    <mergeCell ref="A12:E12"/>
    <mergeCell ref="D9:D10"/>
    <mergeCell ref="E9:E10"/>
    <mergeCell ref="F9:F10"/>
    <mergeCell ref="A9:A10"/>
    <mergeCell ref="A2:H2"/>
    <mergeCell ref="A42:E42"/>
    <mergeCell ref="C4:H4"/>
    <mergeCell ref="G9:H9"/>
    <mergeCell ref="A40:E40"/>
    <mergeCell ref="A6:H6"/>
    <mergeCell ref="A144:E144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205" min="1" max="1"/>
    <col width="36.28515625" customWidth="1" style="205" min="2" max="2"/>
    <col width="18.85546875" customWidth="1" style="205" min="3" max="3"/>
    <col width="18.28515625" customWidth="1" style="205" min="4" max="4"/>
    <col width="18.85546875" customWidth="1" style="205" min="5" max="5"/>
    <col width="13.42578125" customWidth="1" style="205" min="7" max="7"/>
    <col width="13.5703125" customWidth="1" style="205" min="12" max="12"/>
  </cols>
  <sheetData>
    <row r="1">
      <c r="B1" s="192" t="n"/>
      <c r="C1" s="192" t="n"/>
      <c r="D1" s="192" t="n"/>
      <c r="E1" s="192" t="n"/>
    </row>
    <row r="2">
      <c r="B2" s="192" t="n"/>
      <c r="C2" s="192" t="n"/>
      <c r="D2" s="192" t="n"/>
      <c r="E2" s="270" t="inlineStr">
        <is>
          <t>Приложение № 4</t>
        </is>
      </c>
    </row>
    <row r="3">
      <c r="B3" s="192" t="n"/>
      <c r="C3" s="192" t="n"/>
      <c r="D3" s="192" t="n"/>
      <c r="E3" s="192" t="n"/>
    </row>
    <row r="4">
      <c r="B4" s="192" t="n"/>
      <c r="C4" s="192" t="n"/>
      <c r="D4" s="192" t="n"/>
      <c r="E4" s="192" t="n"/>
    </row>
    <row r="5">
      <c r="B5" s="220" t="inlineStr">
        <is>
          <t>Ресурсная модель</t>
        </is>
      </c>
    </row>
    <row r="6">
      <c r="B6" s="138" t="n"/>
      <c r="C6" s="192" t="n"/>
      <c r="D6" s="192" t="n"/>
      <c r="E6" s="192" t="n"/>
    </row>
    <row r="7" ht="54.75" customHeight="1" s="205">
      <c r="B7" s="248" t="inlineStr">
        <is>
          <t>Наименование разрабатываемого показателя УНЦ — Подготовка и устройство территории ПС (ЗПС) Республика Дагестан, Карачаево-Черкесская Республика, Кабардино-Балкарская Республика, Чеченская Республика, Республика Северная Осетия-Алания</t>
        </is>
      </c>
    </row>
    <row r="8">
      <c r="B8" s="249" t="inlineStr">
        <is>
          <t>Единица измерения  — 1 м2</t>
        </is>
      </c>
    </row>
    <row r="9">
      <c r="B9" s="138" t="n"/>
      <c r="C9" s="192" t="n"/>
      <c r="D9" s="192" t="n"/>
      <c r="E9" s="192" t="n"/>
    </row>
    <row r="10" ht="51" customHeight="1" s="205">
      <c r="B10" s="251" t="inlineStr">
        <is>
          <t>Наименование</t>
        </is>
      </c>
      <c r="C10" s="251" t="inlineStr">
        <is>
          <t>Сметная стоимость в ценах на 01.01.2023
 (руб.)</t>
        </is>
      </c>
      <c r="D10" s="251" t="inlineStr">
        <is>
          <t>Удельный вес, 
(в СМР)</t>
        </is>
      </c>
      <c r="E10" s="251" t="inlineStr">
        <is>
          <t>Удельный вес, % 
(от всего по РМ)</t>
        </is>
      </c>
    </row>
    <row r="11">
      <c r="B11" s="131" t="inlineStr">
        <is>
          <t>Оплата труда рабочих</t>
        </is>
      </c>
      <c r="C11" s="132">
        <f>'Прил.5 Расчет СМР и ОБ'!J14</f>
        <v/>
      </c>
      <c r="D11" s="133">
        <f>C11/$C$24</f>
        <v/>
      </c>
      <c r="E11" s="133">
        <f>C11/$C$40</f>
        <v/>
      </c>
    </row>
    <row r="12">
      <c r="B12" s="131" t="inlineStr">
        <is>
          <t>Эксплуатация машин основных</t>
        </is>
      </c>
      <c r="C12" s="132">
        <f>'Прил.5 Расчет СМР и ОБ'!J30</f>
        <v/>
      </c>
      <c r="D12" s="133">
        <f>C12/$C$24</f>
        <v/>
      </c>
      <c r="E12" s="133">
        <f>C12/$C$40</f>
        <v/>
      </c>
    </row>
    <row r="13">
      <c r="B13" s="131" t="inlineStr">
        <is>
          <t>Эксплуатация машин прочих</t>
        </is>
      </c>
      <c r="C13" s="132">
        <f>'Прил.5 Расчет СМР и ОБ'!J121</f>
        <v/>
      </c>
      <c r="D13" s="133">
        <f>C13/$C$24</f>
        <v/>
      </c>
      <c r="E13" s="133">
        <f>C13/$C$40</f>
        <v/>
      </c>
    </row>
    <row r="14">
      <c r="B14" s="131" t="inlineStr">
        <is>
          <t>ЭКСПЛУАТАЦИЯ МАШИН, ВСЕГО:</t>
        </is>
      </c>
      <c r="C14" s="132">
        <f>C13+C12</f>
        <v/>
      </c>
      <c r="D14" s="133">
        <f>C14/$C$24</f>
        <v/>
      </c>
      <c r="E14" s="133">
        <f>C14/$C$40</f>
        <v/>
      </c>
    </row>
    <row r="15">
      <c r="B15" s="131" t="inlineStr">
        <is>
          <t>в том числе зарплата машинистов</t>
        </is>
      </c>
      <c r="C15" s="132">
        <f>'Прил.5 Расчет СМР и ОБ'!J16</f>
        <v/>
      </c>
      <c r="D15" s="133">
        <f>C15/$C$24</f>
        <v/>
      </c>
      <c r="E15" s="133">
        <f>C15/$C$40</f>
        <v/>
      </c>
    </row>
    <row r="16">
      <c r="B16" s="131" t="inlineStr">
        <is>
          <t>Материалы основные</t>
        </is>
      </c>
      <c r="C16" s="132">
        <f>'Прил.5 Расчет СМР и ОБ'!J157</f>
        <v/>
      </c>
      <c r="D16" s="133">
        <f>C16/$C$24</f>
        <v/>
      </c>
      <c r="E16" s="133">
        <f>C16/$C$40</f>
        <v/>
      </c>
    </row>
    <row r="17">
      <c r="B17" s="131" t="inlineStr">
        <is>
          <t>Материалы прочие</t>
        </is>
      </c>
      <c r="C17" s="132">
        <f>'Прил.5 Расчет СМР и ОБ'!J451</f>
        <v/>
      </c>
      <c r="D17" s="133">
        <f>C17/$C$24</f>
        <v/>
      </c>
      <c r="E17" s="133">
        <f>C17/$C$40</f>
        <v/>
      </c>
      <c r="G17" s="345" t="n"/>
    </row>
    <row r="18">
      <c r="B18" s="131" t="inlineStr">
        <is>
          <t>МАТЕРИАЛЫ, ВСЕГО:</t>
        </is>
      </c>
      <c r="C18" s="132">
        <f>C17+C16</f>
        <v/>
      </c>
      <c r="D18" s="133">
        <f>C18/$C$24</f>
        <v/>
      </c>
      <c r="E18" s="133">
        <f>C18/$C$40</f>
        <v/>
      </c>
    </row>
    <row r="19">
      <c r="B19" s="131" t="inlineStr">
        <is>
          <t>ИТОГО</t>
        </is>
      </c>
      <c r="C19" s="132">
        <f>C18+C14+C11</f>
        <v/>
      </c>
      <c r="D19" s="133" t="n"/>
      <c r="E19" s="131" t="n"/>
    </row>
    <row r="20">
      <c r="B20" s="131" t="inlineStr">
        <is>
          <t>Сметная прибыль, руб.</t>
        </is>
      </c>
      <c r="C20" s="132">
        <f>ROUND(C21*(C11+C15),2)</f>
        <v/>
      </c>
      <c r="D20" s="133">
        <f>C20/$C$24</f>
        <v/>
      </c>
      <c r="E20" s="133">
        <f>C20/$C$40</f>
        <v/>
      </c>
    </row>
    <row r="21">
      <c r="B21" s="131" t="inlineStr">
        <is>
          <t>Сметная прибыль, %</t>
        </is>
      </c>
      <c r="C21" s="136">
        <f>'Прил.5 Расчет СМР и ОБ'!D455</f>
        <v/>
      </c>
      <c r="D21" s="133" t="n"/>
      <c r="E21" s="131" t="n"/>
    </row>
    <row r="22">
      <c r="B22" s="131" t="inlineStr">
        <is>
          <t>Накладные расходы, руб.</t>
        </is>
      </c>
      <c r="C22" s="132">
        <f>ROUND(C23*(C11+C15),2)</f>
        <v/>
      </c>
      <c r="D22" s="133">
        <f>C22/$C$24</f>
        <v/>
      </c>
      <c r="E22" s="133">
        <f>C22/$C$40</f>
        <v/>
      </c>
    </row>
    <row r="23">
      <c r="B23" s="131" t="inlineStr">
        <is>
          <t>Накладные расходы, %</t>
        </is>
      </c>
      <c r="C23" s="136">
        <f>'Прил.5 Расчет СМР и ОБ'!D454</f>
        <v/>
      </c>
      <c r="D23" s="133" t="n"/>
      <c r="E23" s="131" t="n"/>
    </row>
    <row r="24">
      <c r="B24" s="131" t="inlineStr">
        <is>
          <t>ВСЕГО СМР с НР и СП</t>
        </is>
      </c>
      <c r="C24" s="132">
        <f>C19+C20+C22</f>
        <v/>
      </c>
      <c r="D24" s="133">
        <f>C24/$C$24</f>
        <v/>
      </c>
      <c r="E24" s="133">
        <f>C24/$C$40</f>
        <v/>
      </c>
    </row>
    <row r="25" ht="25.5" customHeight="1" s="205">
      <c r="B25" s="131" t="inlineStr">
        <is>
          <t>ВСЕГО стоимость оборудования, в том числе</t>
        </is>
      </c>
      <c r="C25" s="132">
        <f>'Прил.5 Расчет СМР и ОБ'!J130</f>
        <v/>
      </c>
      <c r="D25" s="133" t="n"/>
      <c r="E25" s="133">
        <f>C25/$C$40</f>
        <v/>
      </c>
    </row>
    <row r="26" ht="25.5" customHeight="1" s="205">
      <c r="B26" s="131" t="inlineStr">
        <is>
          <t>стоимость оборудования технологического</t>
        </is>
      </c>
      <c r="C26" s="132">
        <f>'Прил.5 Расчет СМР и ОБ'!J131</f>
        <v/>
      </c>
      <c r="D26" s="133" t="n"/>
      <c r="E26" s="133">
        <f>C26/$C$40</f>
        <v/>
      </c>
    </row>
    <row r="27">
      <c r="B27" s="131" t="inlineStr">
        <is>
          <t>ИТОГО (СМР + ОБОРУДОВАНИЕ)</t>
        </is>
      </c>
      <c r="C27" s="135">
        <f>C24+C25</f>
        <v/>
      </c>
      <c r="D27" s="133" t="n"/>
      <c r="E27" s="133">
        <f>C27/$C$40</f>
        <v/>
      </c>
      <c r="G27" s="134" t="n"/>
    </row>
    <row r="28" ht="33" customHeight="1" s="205">
      <c r="B28" s="131" t="inlineStr">
        <is>
          <t>ПРОЧ. ЗАТР., УЧТЕННЫЕ ПОКАЗАТЕЛЕМ,  в том числе</t>
        </is>
      </c>
      <c r="C28" s="131" t="n"/>
      <c r="D28" s="131" t="n"/>
      <c r="E28" s="131" t="n"/>
    </row>
    <row r="29" ht="25.5" customHeight="1" s="205">
      <c r="B29" s="131" t="inlineStr">
        <is>
          <t>Временные здания и сооружения - 3,9%</t>
        </is>
      </c>
      <c r="C29" s="135">
        <f>ROUND(C24*3.9%,2)</f>
        <v/>
      </c>
      <c r="D29" s="131" t="n"/>
      <c r="E29" s="133">
        <f>C29/$C$40</f>
        <v/>
      </c>
    </row>
    <row r="30" ht="38.25" customHeight="1" s="205">
      <c r="B30" s="131" t="inlineStr">
        <is>
          <t>Дополнительные затраты при производстве строительно-монтажных работ в зимнее время - 0,6%</t>
        </is>
      </c>
      <c r="C30" s="135">
        <f>ROUND((C24+C29)*0.6%,2)</f>
        <v/>
      </c>
      <c r="D30" s="131" t="n"/>
      <c r="E30" s="133">
        <f>C30/$C$40</f>
        <v/>
      </c>
    </row>
    <row r="31">
      <c r="B31" s="131" t="inlineStr">
        <is>
          <t>Пусконаладочные работы</t>
        </is>
      </c>
      <c r="C31" s="135" t="n">
        <v>0</v>
      </c>
      <c r="D31" s="131" t="n"/>
      <c r="E31" s="133">
        <f>C31/$C$40</f>
        <v/>
      </c>
    </row>
    <row r="32" ht="25.5" customHeight="1" s="205">
      <c r="B32" s="131" t="inlineStr">
        <is>
          <t>Затраты по перевозке работников к месту работы и обратно</t>
        </is>
      </c>
      <c r="C32" s="135" t="n">
        <v>0</v>
      </c>
      <c r="D32" s="131" t="n"/>
      <c r="E32" s="133">
        <f>C32/$C$40</f>
        <v/>
      </c>
    </row>
    <row r="33" ht="25.5" customHeight="1" s="205">
      <c r="B33" s="131" t="inlineStr">
        <is>
          <t>Затраты, связанные с осуществлением работ вахтовым методом</t>
        </is>
      </c>
      <c r="C33" s="135">
        <f>ROUND(C27*0%,2)</f>
        <v/>
      </c>
      <c r="D33" s="131" t="n"/>
      <c r="E33" s="133">
        <f>C33/$C$40</f>
        <v/>
      </c>
    </row>
    <row r="34" ht="51" customHeight="1" s="205">
      <c r="B34" s="1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35" t="n">
        <v>0</v>
      </c>
      <c r="D34" s="131" t="n"/>
      <c r="E34" s="133">
        <f>C34/$C$40</f>
        <v/>
      </c>
    </row>
    <row r="35" ht="76.5" customHeight="1" s="205">
      <c r="B35" s="1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35">
        <f>ROUND(C27*0%,2)</f>
        <v/>
      </c>
      <c r="D35" s="131" t="n"/>
      <c r="E35" s="165">
        <f>C35/$C$40</f>
        <v/>
      </c>
    </row>
    <row r="36" ht="25.5" customHeight="1" s="205">
      <c r="B36" s="131" t="inlineStr">
        <is>
          <t>Строительный контроль и содержание службы заказчика - 2,14%</t>
        </is>
      </c>
      <c r="C36" s="135">
        <f>ROUND((C27+C32+C33+C34+C35+C29+C31+C30)*2.14%,2)</f>
        <v/>
      </c>
      <c r="D36" s="131" t="n"/>
      <c r="E36" s="165">
        <f>C36/$C$40</f>
        <v/>
      </c>
      <c r="G36" s="166" t="n"/>
      <c r="L36" s="134" t="n"/>
    </row>
    <row r="37">
      <c r="B37" s="131" t="inlineStr">
        <is>
          <t>Авторский надзор - 0,2%</t>
        </is>
      </c>
      <c r="C37" s="135">
        <f>ROUND((C27+C32+C33+C34+C35+C29+C31+C30)*0.2%,2)</f>
        <v/>
      </c>
      <c r="D37" s="131" t="n"/>
      <c r="E37" s="165">
        <f>C37/$C$40</f>
        <v/>
      </c>
      <c r="G37" s="167" t="n"/>
      <c r="L37" s="134" t="n"/>
    </row>
    <row r="38" ht="38.25" customHeight="1" s="205">
      <c r="B38" s="131" t="inlineStr">
        <is>
          <t>ИТОГО (СМР+ОБОРУДОВАНИЕ+ПРОЧ. ЗАТР., УЧТЕННЫЕ ПОКАЗАТЕЛЕМ)</t>
        </is>
      </c>
      <c r="C38" s="132">
        <f>C27+C32+C33+C34+C35+C29+C31+C30+C36+C37</f>
        <v/>
      </c>
      <c r="D38" s="131" t="n"/>
      <c r="E38" s="165">
        <f>C38/$C$40</f>
        <v/>
      </c>
    </row>
    <row r="39" ht="13.7" customHeight="1" s="205">
      <c r="B39" s="131" t="inlineStr">
        <is>
          <t>Непредвиденные расходы</t>
        </is>
      </c>
      <c r="C39" s="132">
        <f>ROUND(C38*3%,2)</f>
        <v/>
      </c>
      <c r="D39" s="131" t="n"/>
      <c r="E39" s="133">
        <f>C39/$C$38</f>
        <v/>
      </c>
    </row>
    <row r="40">
      <c r="B40" s="131" t="inlineStr">
        <is>
          <t>ВСЕГО:</t>
        </is>
      </c>
      <c r="C40" s="132">
        <f>C39+C38</f>
        <v/>
      </c>
      <c r="D40" s="131" t="n"/>
      <c r="E40" s="133">
        <f>C40/$C$40</f>
        <v/>
      </c>
    </row>
    <row r="41">
      <c r="B41" s="131" t="inlineStr">
        <is>
          <t>ИТОГО ПОКАЗАТЕЛЬ НА ЕД. ИЗМ.</t>
        </is>
      </c>
      <c r="C41" s="132">
        <f>C40/'Прил.5 Расчет СМР и ОБ'!E458</f>
        <v/>
      </c>
      <c r="D41" s="131" t="n"/>
      <c r="E41" s="131" t="n"/>
    </row>
    <row r="42">
      <c r="B42" s="130" t="n"/>
      <c r="C42" s="192" t="n"/>
      <c r="D42" s="192" t="n"/>
      <c r="E42" s="192" t="n"/>
    </row>
    <row r="43">
      <c r="B43" s="130" t="inlineStr">
        <is>
          <t>Составил ____________________________  Д.А. Самуйленко</t>
        </is>
      </c>
      <c r="C43" s="192" t="n"/>
      <c r="D43" s="192" t="n"/>
      <c r="E43" s="192" t="n"/>
    </row>
    <row r="44">
      <c r="B44" s="130" t="inlineStr">
        <is>
          <t xml:space="preserve">(должность, подпись, инициалы, фамилия) </t>
        </is>
      </c>
      <c r="C44" s="192" t="n"/>
      <c r="D44" s="192" t="n"/>
      <c r="E44" s="192" t="n"/>
    </row>
    <row r="45">
      <c r="B45" s="130" t="n"/>
      <c r="C45" s="192" t="n"/>
      <c r="D45" s="192" t="n"/>
      <c r="E45" s="192" t="n"/>
    </row>
    <row r="46">
      <c r="B46" s="130" t="inlineStr">
        <is>
          <t>Проверил ____________________________ А.В. Костянецкая</t>
        </is>
      </c>
      <c r="C46" s="192" t="n"/>
      <c r="D46" s="192" t="n"/>
      <c r="E46" s="192" t="n"/>
    </row>
    <row r="47">
      <c r="B47" s="249" t="inlineStr">
        <is>
          <t>(должность, подпись, инициалы, фамилия)</t>
        </is>
      </c>
      <c r="D47" s="192" t="n"/>
      <c r="E47" s="192" t="n"/>
    </row>
    <row r="49">
      <c r="B49" s="192" t="n"/>
      <c r="C49" s="192" t="n"/>
      <c r="D49" s="192" t="n"/>
      <c r="E49" s="192" t="n"/>
    </row>
    <row r="50">
      <c r="B50" s="192" t="n"/>
      <c r="C50" s="192" t="n"/>
      <c r="D50" s="192" t="n"/>
      <c r="E50" s="1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64"/>
  <sheetViews>
    <sheetView view="pageBreakPreview" topLeftCell="A142" zoomScale="85" workbookViewId="0">
      <selection activeCell="B460" sqref="B460"/>
    </sheetView>
  </sheetViews>
  <sheetFormatPr baseColWidth="8" defaultColWidth="9.140625" defaultRowHeight="15" outlineLevelRow="1"/>
  <cols>
    <col width="5.7109375" customWidth="1" style="193" min="1" max="1"/>
    <col width="22.5703125" customWidth="1" style="193" min="2" max="2"/>
    <col width="39.140625" customWidth="1" style="193" min="3" max="3"/>
    <col width="13.5703125" customWidth="1" style="193" min="4" max="4"/>
    <col width="12.7109375" customWidth="1" style="193" min="5" max="5"/>
    <col width="14.5703125" customWidth="1" style="193" min="6" max="6"/>
    <col width="13.42578125" customWidth="1" style="193" min="7" max="7"/>
    <col width="12.7109375" customWidth="1" style="193" min="8" max="8"/>
    <col width="13.85546875" customWidth="1" style="193" min="9" max="9"/>
    <col width="17.5703125" customWidth="1" style="193" min="10" max="10"/>
    <col width="10.85546875" customWidth="1" style="193" min="11" max="11"/>
    <col width="13.85546875" customWidth="1" style="193" min="12" max="12"/>
  </cols>
  <sheetData>
    <row r="1">
      <c r="M1" s="193" t="n"/>
      <c r="N1" s="193" t="n"/>
    </row>
    <row r="2" ht="15.75" customHeight="1" s="205">
      <c r="H2" s="266" t="inlineStr">
        <is>
          <t>Приложение №5</t>
        </is>
      </c>
      <c r="M2" s="193" t="n"/>
      <c r="N2" s="193" t="n"/>
    </row>
    <row r="3">
      <c r="M3" s="193" t="n"/>
      <c r="N3" s="193" t="n"/>
    </row>
    <row r="4" ht="12.75" customFormat="1" customHeight="1" s="192">
      <c r="A4" s="220" t="inlineStr">
        <is>
          <t>Расчет стоимости СМР и оборудования</t>
        </is>
      </c>
    </row>
    <row r="5" ht="12.75" customFormat="1" customHeight="1" s="192">
      <c r="A5" s="220" t="n"/>
      <c r="B5" s="220" t="n"/>
      <c r="C5" s="278" t="n"/>
      <c r="D5" s="220" t="n"/>
      <c r="E5" s="220" t="n"/>
      <c r="F5" s="220" t="n"/>
      <c r="G5" s="220" t="n"/>
      <c r="H5" s="220" t="n"/>
      <c r="I5" s="220" t="n"/>
      <c r="J5" s="220" t="n"/>
    </row>
    <row r="6" ht="39.2" customFormat="1" customHeight="1" s="192">
      <c r="A6" s="111" t="inlineStr">
        <is>
          <t>Наименование разрабатываемого показателя УНЦ</t>
        </is>
      </c>
      <c r="B6" s="110" t="n"/>
      <c r="C6" s="110" t="n"/>
      <c r="D6" s="223" t="inlineStr">
        <is>
          <t>Подготовка и устройство территории ПС (ЗПС) Республика Дагестан, Карачаево-Черкесская Республика, Кабардино-Балкарская Республика, Чеченская Республика, Республика Северная Осетия-Алания</t>
        </is>
      </c>
    </row>
    <row r="7" ht="12.75" customFormat="1" customHeight="1" s="192">
      <c r="A7" s="223" t="inlineStr">
        <is>
          <t>Единица измерения  — 1 м2</t>
        </is>
      </c>
      <c r="I7" s="248" t="n"/>
      <c r="J7" s="248" t="n"/>
    </row>
    <row r="8" ht="13.7" customFormat="1" customHeight="1" s="192">
      <c r="A8" s="223" t="n"/>
    </row>
    <row r="9" ht="27" customHeight="1" s="205">
      <c r="A9" s="251" t="inlineStr">
        <is>
          <t>№ пп.</t>
        </is>
      </c>
      <c r="B9" s="251" t="inlineStr">
        <is>
          <t>Код ресурса</t>
        </is>
      </c>
      <c r="C9" s="251" t="inlineStr">
        <is>
          <t>Наименование</t>
        </is>
      </c>
      <c r="D9" s="251" t="inlineStr">
        <is>
          <t>Ед. изм.</t>
        </is>
      </c>
      <c r="E9" s="251" t="inlineStr">
        <is>
          <t>Кол-во единиц по проектным данным</t>
        </is>
      </c>
      <c r="F9" s="251" t="inlineStr">
        <is>
          <t>Сметная стоимость в ценах на 01.01.2000 (руб.)</t>
        </is>
      </c>
      <c r="G9" s="339" t="n"/>
      <c r="H9" s="251" t="inlineStr">
        <is>
          <t>Удельный вес, %</t>
        </is>
      </c>
      <c r="I9" s="251" t="inlineStr">
        <is>
          <t>Сметная стоимость в ценах на 01.01.2023 (руб.)</t>
        </is>
      </c>
      <c r="J9" s="339" t="n"/>
      <c r="M9" s="193" t="n"/>
      <c r="N9" s="193" t="n"/>
    </row>
    <row r="10" ht="28.5" customHeight="1" s="205">
      <c r="A10" s="341" t="n"/>
      <c r="B10" s="341" t="n"/>
      <c r="C10" s="341" t="n"/>
      <c r="D10" s="341" t="n"/>
      <c r="E10" s="341" t="n"/>
      <c r="F10" s="251" t="inlineStr">
        <is>
          <t>на ед. изм.</t>
        </is>
      </c>
      <c r="G10" s="251" t="inlineStr">
        <is>
          <t>общая</t>
        </is>
      </c>
      <c r="H10" s="341" t="n"/>
      <c r="I10" s="251" t="inlineStr">
        <is>
          <t>на ед. изм.</t>
        </is>
      </c>
      <c r="J10" s="251" t="inlineStr">
        <is>
          <t>общая</t>
        </is>
      </c>
      <c r="M10" s="193" t="n"/>
      <c r="N10" s="193" t="n"/>
    </row>
    <row r="11">
      <c r="A11" s="251" t="n">
        <v>1</v>
      </c>
      <c r="B11" s="251" t="n">
        <v>2</v>
      </c>
      <c r="C11" s="251" t="n">
        <v>3</v>
      </c>
      <c r="D11" s="251" t="n">
        <v>4</v>
      </c>
      <c r="E11" s="251" t="n">
        <v>5</v>
      </c>
      <c r="F11" s="251" t="n">
        <v>6</v>
      </c>
      <c r="G11" s="251" t="n">
        <v>7</v>
      </c>
      <c r="H11" s="251" t="n">
        <v>8</v>
      </c>
      <c r="I11" s="257" t="n">
        <v>9</v>
      </c>
      <c r="J11" s="257" t="n">
        <v>10</v>
      </c>
      <c r="M11" s="193" t="n"/>
      <c r="N11" s="193" t="n"/>
    </row>
    <row r="12">
      <c r="A12" s="251" t="n"/>
      <c r="B12" s="246" t="inlineStr">
        <is>
          <t>Затраты труда рабочих-строителей</t>
        </is>
      </c>
      <c r="C12" s="338" t="n"/>
      <c r="D12" s="338" t="n"/>
      <c r="E12" s="338" t="n"/>
      <c r="F12" s="338" t="n"/>
      <c r="G12" s="338" t="n"/>
      <c r="H12" s="339" t="n"/>
      <c r="I12" s="102" t="n"/>
      <c r="J12" s="102" t="n"/>
    </row>
    <row r="13" ht="25.5" customHeight="1" s="205">
      <c r="A13" s="251" t="n">
        <v>1</v>
      </c>
      <c r="B13" s="146" t="inlineStr">
        <is>
          <t>1-2-9</t>
        </is>
      </c>
      <c r="C13" s="156" t="inlineStr">
        <is>
          <t>Затраты труда рабочих (средний разряд работы 2,9)</t>
        </is>
      </c>
      <c r="D13" s="251" t="inlineStr">
        <is>
          <t>чел.-ч</t>
        </is>
      </c>
      <c r="E13" s="252">
        <f>G13/F13</f>
        <v/>
      </c>
      <c r="F13" s="251" t="n">
        <v>8.460000000000001</v>
      </c>
      <c r="G13" s="344" t="n">
        <v>386882.99</v>
      </c>
      <c r="H13" s="254">
        <f>G13/G14</f>
        <v/>
      </c>
      <c r="I13" s="15">
        <f>ФОТр.тек.!E13</f>
        <v/>
      </c>
      <c r="J13" s="15">
        <f>ROUND(I13*E13,2)</f>
        <v/>
      </c>
    </row>
    <row r="14" ht="25.5" customFormat="1" customHeight="1" s="193">
      <c r="A14" s="251" t="n"/>
      <c r="B14" s="251" t="n"/>
      <c r="C14" s="246" t="inlineStr">
        <is>
          <t>Итого по разделу "Затраты труда рабочих-строителей"</t>
        </is>
      </c>
      <c r="D14" s="251" t="inlineStr">
        <is>
          <t>чел.-ч.</t>
        </is>
      </c>
      <c r="E14" s="252">
        <f>SUM(E13)</f>
        <v/>
      </c>
      <c r="F14" s="253" t="n"/>
      <c r="G14" s="344">
        <f>SUM(G13)</f>
        <v/>
      </c>
      <c r="H14" s="255" t="n">
        <v>1</v>
      </c>
      <c r="I14" s="102" t="n"/>
      <c r="J14" s="15">
        <f>SUM(J13)</f>
        <v/>
      </c>
    </row>
    <row r="15" ht="14.25" customFormat="1" customHeight="1" s="193">
      <c r="A15" s="251" t="n"/>
      <c r="B15" s="250" t="inlineStr">
        <is>
          <t>Затраты труда машинистов</t>
        </is>
      </c>
      <c r="C15" s="338" t="n"/>
      <c r="D15" s="338" t="n"/>
      <c r="E15" s="338" t="n"/>
      <c r="F15" s="338" t="n"/>
      <c r="G15" s="338" t="n"/>
      <c r="H15" s="339" t="n"/>
      <c r="I15" s="102" t="n"/>
      <c r="J15" s="102" t="n"/>
    </row>
    <row r="16" ht="14.25" customFormat="1" customHeight="1" s="193">
      <c r="A16" s="251" t="n">
        <v>2</v>
      </c>
      <c r="B16" s="251" t="n">
        <v>2</v>
      </c>
      <c r="C16" s="250" t="inlineStr">
        <is>
          <t>Затраты труда машинистов</t>
        </is>
      </c>
      <c r="D16" s="251" t="inlineStr">
        <is>
          <t>чел.-ч.</t>
        </is>
      </c>
      <c r="E16" s="275" t="n">
        <v>17437.46734</v>
      </c>
      <c r="F16" s="162">
        <f>G16/E16</f>
        <v/>
      </c>
      <c r="G16" s="346" t="n">
        <v>220306.07</v>
      </c>
      <c r="H16" s="255" t="n">
        <v>1</v>
      </c>
      <c r="I16" s="15">
        <f>ROUND(F16*Прил.10!$D$11,2)</f>
        <v/>
      </c>
      <c r="J16" s="15">
        <f>ROUND(I16*E16,2)</f>
        <v/>
      </c>
    </row>
    <row r="17" ht="14.25" customFormat="1" customHeight="1" s="193">
      <c r="A17" s="251" t="n"/>
      <c r="B17" s="246" t="inlineStr">
        <is>
          <t>Машины и механизмы</t>
        </is>
      </c>
      <c r="C17" s="338" t="n"/>
      <c r="D17" s="338" t="n"/>
      <c r="E17" s="338" t="n"/>
      <c r="F17" s="338" t="n"/>
      <c r="G17" s="338" t="n"/>
      <c r="H17" s="339" t="n"/>
      <c r="I17" s="102" t="n"/>
      <c r="J17" s="102" t="n"/>
    </row>
    <row r="18" ht="14.25" customFormat="1" customHeight="1" s="193">
      <c r="A18" s="257" t="n"/>
      <c r="B18" s="256" t="inlineStr">
        <is>
          <t>Основные машины и механизмы</t>
        </is>
      </c>
      <c r="C18" s="347" t="n"/>
      <c r="D18" s="347" t="n"/>
      <c r="E18" s="347" t="n"/>
      <c r="F18" s="347" t="n"/>
      <c r="G18" s="347" t="n"/>
      <c r="H18" s="348" t="n"/>
      <c r="I18" s="158" t="n"/>
      <c r="J18" s="158" t="n"/>
    </row>
    <row r="19" ht="14.25" customFormat="1" customHeight="1" s="193">
      <c r="A19" s="251" t="n">
        <v>3</v>
      </c>
      <c r="B19" s="251" t="inlineStr">
        <is>
          <t>91.08.03-018</t>
        </is>
      </c>
      <c r="C19" s="131" t="inlineStr">
        <is>
          <t>Катки дорожные самоходные гладкие 13 т</t>
        </is>
      </c>
      <c r="D19" s="251" t="inlineStr">
        <is>
          <t>маш.-ч</t>
        </is>
      </c>
      <c r="E19" s="251">
        <f>1425.634333+235.6354</f>
        <v/>
      </c>
      <c r="F19" s="131" t="n">
        <v>286.56</v>
      </c>
      <c r="G19" s="15">
        <f>ROUND(E19*F19,2)</f>
        <v/>
      </c>
      <c r="H19" s="254">
        <f>G19/$G$122</f>
        <v/>
      </c>
      <c r="I19" s="15">
        <f>ROUND(F19*Прил.10!$D$12,2)</f>
        <v/>
      </c>
      <c r="J19" s="15">
        <f>ROUND(I19*E19,2)</f>
        <v/>
      </c>
    </row>
    <row r="20" ht="14.25" customFormat="1" customHeight="1" s="193">
      <c r="A20" s="251" t="n">
        <v>4</v>
      </c>
      <c r="B20" s="251" t="inlineStr">
        <is>
          <t>91.01.01-036</t>
        </is>
      </c>
      <c r="C20" s="250" t="inlineStr">
        <is>
          <t>Бульдозеры, мощность 96 кВт (130 л.с.)</t>
        </is>
      </c>
      <c r="D20" s="251" t="inlineStr">
        <is>
          <t>маш.-ч</t>
        </is>
      </c>
      <c r="E20" s="251" t="n">
        <v>3588.89344</v>
      </c>
      <c r="F20" s="131" t="n">
        <v>94.05</v>
      </c>
      <c r="G20" s="15">
        <f>ROUND(E20*F20,2)</f>
        <v/>
      </c>
      <c r="H20" s="254">
        <f>G20/$G$122</f>
        <v/>
      </c>
      <c r="I20" s="15">
        <f>ROUND(F20*Прил.10!$D$12,2)</f>
        <v/>
      </c>
      <c r="J20" s="15">
        <f>ROUND(I20*E20,2)</f>
        <v/>
      </c>
    </row>
    <row r="21" ht="14.25" customFormat="1" customHeight="1" s="193">
      <c r="A21" s="251" t="n">
        <v>5</v>
      </c>
      <c r="B21" s="251" t="inlineStr">
        <is>
          <t>91.01.01-034</t>
        </is>
      </c>
      <c r="C21" s="131" t="inlineStr">
        <is>
          <t>Бульдозеры, мощность 59 кВт (80 л.с.)</t>
        </is>
      </c>
      <c r="D21" s="251" t="inlineStr">
        <is>
          <t>маш.-ч</t>
        </is>
      </c>
      <c r="E21" s="251" t="n">
        <v>4493.59683</v>
      </c>
      <c r="F21" s="131" t="n">
        <v>59.47</v>
      </c>
      <c r="G21" s="15">
        <f>ROUND(E21*F21,2)</f>
        <v/>
      </c>
      <c r="H21" s="254">
        <f>G21/$G$122</f>
        <v/>
      </c>
      <c r="I21" s="15">
        <f>ROUND(F21*Прил.10!$D$12,2)</f>
        <v/>
      </c>
      <c r="J21" s="15">
        <f>ROUND(I21*E21,2)</f>
        <v/>
      </c>
    </row>
    <row r="22" ht="14.25" customFormat="1" customHeight="1" s="193">
      <c r="A22" s="251" t="n">
        <v>6</v>
      </c>
      <c r="B22" s="251" t="inlineStr">
        <is>
          <t>91.08.03-016</t>
        </is>
      </c>
      <c r="C22" s="131" t="inlineStr">
        <is>
          <t>Катки дорожные самоходные гладкие 8 т</t>
        </is>
      </c>
      <c r="D22" s="251" t="inlineStr">
        <is>
          <t>маш.-ч</t>
        </is>
      </c>
      <c r="E22" s="251" t="n">
        <v>681.1826600000001</v>
      </c>
      <c r="F22" s="131" t="n">
        <v>226.54</v>
      </c>
      <c r="G22" s="15">
        <f>ROUND(E22*F22,2)</f>
        <v/>
      </c>
      <c r="H22" s="254">
        <f>G22/$G$122</f>
        <v/>
      </c>
      <c r="I22" s="15">
        <f>ROUND(F22*Прил.10!$D$12,2)</f>
        <v/>
      </c>
      <c r="J22" s="15">
        <f>ROUND(I22*E22,2)</f>
        <v/>
      </c>
    </row>
    <row r="23" ht="25.5" customFormat="1" customHeight="1" s="193">
      <c r="A23" s="251" t="n">
        <v>7</v>
      </c>
      <c r="B23" s="251" t="inlineStr">
        <is>
          <t>91.14.03-002</t>
        </is>
      </c>
      <c r="C23" s="131" t="inlineStr">
        <is>
          <t>Автомобиль-самосвал, грузоподъемность до 10 т</t>
        </is>
      </c>
      <c r="D23" s="251" t="inlineStr">
        <is>
          <t>маш.-ч</t>
        </is>
      </c>
      <c r="E23" s="251" t="n">
        <v>1609.72945</v>
      </c>
      <c r="F23" s="131" t="n">
        <v>87.48999999999999</v>
      </c>
      <c r="G23" s="15">
        <f>ROUND(E23*F23,2)</f>
        <v/>
      </c>
      <c r="H23" s="254">
        <f>G23/$G$122</f>
        <v/>
      </c>
      <c r="I23" s="15">
        <f>ROUND(F23*Прил.10!$D$12,2)</f>
        <v/>
      </c>
      <c r="J23" s="15">
        <f>ROUND(I23*E23,2)</f>
        <v/>
      </c>
    </row>
    <row r="24" ht="25.5" customFormat="1" customHeight="1" s="193">
      <c r="A24" s="251" t="n">
        <v>8</v>
      </c>
      <c r="B24" s="251" t="inlineStr">
        <is>
          <t>91.01.01-035</t>
        </is>
      </c>
      <c r="C24" s="131" t="inlineStr">
        <is>
          <t>Бульдозеры при работе на других видах строительства 79 кВт (108 л.с.)</t>
        </is>
      </c>
      <c r="D24" s="251" t="inlineStr">
        <is>
          <t>маш.-ч</t>
        </is>
      </c>
      <c r="E24" s="251" t="n">
        <v>1706.456145</v>
      </c>
      <c r="F24" s="131" t="n">
        <v>79.06999999999999</v>
      </c>
      <c r="G24" s="15">
        <f>ROUND(E24*F24,2)</f>
        <v/>
      </c>
      <c r="H24" s="254">
        <f>G24/$G$122</f>
        <v/>
      </c>
      <c r="I24" s="15">
        <f>ROUND(F24*Прил.10!$D$12,2)</f>
        <v/>
      </c>
      <c r="J24" s="15">
        <f>ROUND(I24*E24,2)</f>
        <v/>
      </c>
    </row>
    <row r="25" ht="25.5" customFormat="1" customHeight="1" s="193">
      <c r="A25" s="251" t="n">
        <v>9</v>
      </c>
      <c r="B25" s="251" t="inlineStr">
        <is>
          <t>91.05.05-014</t>
        </is>
      </c>
      <c r="C25" s="131" t="inlineStr">
        <is>
          <t>Краны на автомобильном ходу, грузоподъемность 10 т</t>
        </is>
      </c>
      <c r="D25" s="251" t="inlineStr">
        <is>
          <t>маш.-ч</t>
        </is>
      </c>
      <c r="E25" s="251" t="n">
        <v>991.049304</v>
      </c>
      <c r="F25" s="131" t="n">
        <v>111.99</v>
      </c>
      <c r="G25" s="15">
        <f>ROUND(E25*F25,2)</f>
        <v/>
      </c>
      <c r="H25" s="254">
        <f>G25/$G$122</f>
        <v/>
      </c>
      <c r="I25" s="15">
        <f>ROUND(F25*Прил.10!$D$12,2)</f>
        <v/>
      </c>
      <c r="J25" s="15">
        <f>ROUND(I25*E25,2)</f>
        <v/>
      </c>
    </row>
    <row r="26" ht="14.25" customFormat="1" customHeight="1" s="193">
      <c r="A26" s="251" t="n">
        <v>10</v>
      </c>
      <c r="B26" s="251" t="inlineStr">
        <is>
          <t>91.13.01-038</t>
        </is>
      </c>
      <c r="C26" s="131" t="inlineStr">
        <is>
          <t>Машины поливомоечные 6000 л</t>
        </is>
      </c>
      <c r="D26" s="251" t="inlineStr">
        <is>
          <t>маш.-ч</t>
        </is>
      </c>
      <c r="E26" s="251" t="n">
        <v>570.452914</v>
      </c>
      <c r="F26" s="131" t="n">
        <v>110</v>
      </c>
      <c r="G26" s="15">
        <f>ROUND(E26*F26,2)</f>
        <v/>
      </c>
      <c r="H26" s="254">
        <f>G26/$G$122</f>
        <v/>
      </c>
      <c r="I26" s="15">
        <f>ROUND(F26*Прил.10!$D$12,2)</f>
        <v/>
      </c>
      <c r="J26" s="15">
        <f>ROUND(I26*E26,2)</f>
        <v/>
      </c>
    </row>
    <row r="27" ht="25.5" customFormat="1" customHeight="1" s="193">
      <c r="A27" s="251" t="n">
        <v>11</v>
      </c>
      <c r="B27" s="251" t="inlineStr">
        <is>
          <t>91.01.05-087</t>
        </is>
      </c>
      <c r="C27" s="131" t="inlineStr">
        <is>
          <t>Экскаваторы одноковшовые дизельные на гусеничном ходу, емкость ковша 1,0 м3</t>
        </is>
      </c>
      <c r="D27" s="251" t="inlineStr">
        <is>
          <t>маш.-ч</t>
        </is>
      </c>
      <c r="E27" s="251" t="n">
        <v>445.10776</v>
      </c>
      <c r="F27" s="131" t="n">
        <v>122.9</v>
      </c>
      <c r="G27" s="15">
        <f>ROUND(E27*F27,2)</f>
        <v/>
      </c>
      <c r="H27" s="254">
        <f>G27/$G$122</f>
        <v/>
      </c>
      <c r="I27" s="15">
        <f>ROUND(F27*Прил.10!$D$12,2)</f>
        <v/>
      </c>
      <c r="J27" s="15">
        <f>ROUND(I27*E27,2)</f>
        <v/>
      </c>
    </row>
    <row r="28" ht="25.5" customFormat="1" customHeight="1" s="193">
      <c r="A28" s="251" t="n">
        <v>12</v>
      </c>
      <c r="B28" s="251" t="inlineStr">
        <is>
          <t>91.01.05-086</t>
        </is>
      </c>
      <c r="C28" s="131" t="inlineStr">
        <is>
          <t>Экскаваторы одноковшовые дизельные на гусеничном ходу, емкость ковша 0,65 м3</t>
        </is>
      </c>
      <c r="D28" s="251" t="inlineStr">
        <is>
          <t>маш.-ч</t>
        </is>
      </c>
      <c r="E28" s="251">
        <f>226.0637+240.629705</f>
        <v/>
      </c>
      <c r="F28" s="131" t="n">
        <v>115.27</v>
      </c>
      <c r="G28" s="15">
        <f>ROUND(E28*F28,2)</f>
        <v/>
      </c>
      <c r="H28" s="254">
        <f>G28/$G$122</f>
        <v/>
      </c>
      <c r="I28" s="15">
        <f>ROUND(F28*Прил.10!$D$12,2)</f>
        <v/>
      </c>
      <c r="J28" s="15">
        <f>ROUND(I28*E28,2)</f>
        <v/>
      </c>
    </row>
    <row r="29" ht="25.5" customFormat="1" customHeight="1" s="193">
      <c r="A29" s="251" t="n">
        <v>13</v>
      </c>
      <c r="B29" s="251" t="inlineStr">
        <is>
          <t>91.04.01-031</t>
        </is>
      </c>
      <c r="C29" s="131" t="inlineStr">
        <is>
          <t>Машины бурильно-крановые на автомобиле, глубина бурения 3,5 м</t>
        </is>
      </c>
      <c r="D29" s="251" t="inlineStr">
        <is>
          <t>маш.-ч</t>
        </is>
      </c>
      <c r="E29" s="251" t="n">
        <v>350.96</v>
      </c>
      <c r="F29" s="131" t="n">
        <v>138.54</v>
      </c>
      <c r="G29" s="15">
        <f>ROUND(E29*F29,2)</f>
        <v/>
      </c>
      <c r="H29" s="254">
        <f>G29/$G$122</f>
        <v/>
      </c>
      <c r="I29" s="15">
        <f>ROUND(F29*Прил.10!$D$12,2)</f>
        <v/>
      </c>
      <c r="J29" s="15">
        <f>ROUND(I29*E29,2)</f>
        <v/>
      </c>
    </row>
    <row r="30" ht="14.25" customFormat="1" customHeight="1" s="193">
      <c r="A30" s="251" t="n"/>
      <c r="B30" s="146" t="n"/>
      <c r="C30" s="156" t="inlineStr">
        <is>
          <t>Итого основные машины и механизмы</t>
        </is>
      </c>
      <c r="D30" s="251" t="n"/>
      <c r="E30" s="349" t="n"/>
      <c r="F30" s="274" t="n"/>
      <c r="G30" s="15">
        <f>SUM(G19:G29)</f>
        <v/>
      </c>
      <c r="H30" s="254">
        <f>G30/G122</f>
        <v/>
      </c>
      <c r="I30" s="15" t="n"/>
      <c r="J30" s="15">
        <f>SUM(J19:J29)</f>
        <v/>
      </c>
    </row>
    <row r="31" hidden="1" outlineLevel="1" ht="14.25" customFormat="1" customHeight="1" s="193">
      <c r="A31" s="251" t="n">
        <v>14</v>
      </c>
      <c r="B31" s="251" t="inlineStr">
        <is>
          <t>91.06.05-011</t>
        </is>
      </c>
      <c r="C31" s="168" t="inlineStr">
        <is>
          <t>Погрузчики, грузоподъемность 5 т</t>
        </is>
      </c>
      <c r="D31" s="251" t="inlineStr">
        <is>
          <t>маш.-ч</t>
        </is>
      </c>
      <c r="E31" s="251" t="n">
        <v>400.593626</v>
      </c>
      <c r="F31" s="168" t="n">
        <v>89.98999999999999</v>
      </c>
      <c r="G31" s="15">
        <f>ROUND(E31*F31,2)</f>
        <v/>
      </c>
      <c r="H31" s="254">
        <f>G31/$G$122</f>
        <v/>
      </c>
      <c r="I31" s="15">
        <f>ROUND(F31*Прил.10!$D$12,2)</f>
        <v/>
      </c>
      <c r="J31" s="15">
        <f>ROUND(I31*E31,2)</f>
        <v/>
      </c>
    </row>
    <row r="32" hidden="1" outlineLevel="1" ht="25.5" customFormat="1" customHeight="1" s="193">
      <c r="A32" s="251" t="n">
        <v>15</v>
      </c>
      <c r="B32" s="251" t="inlineStr">
        <is>
          <t>91.15.02-024</t>
        </is>
      </c>
      <c r="C32" s="168" t="inlineStr">
        <is>
          <t>Тракторы на гусеничном ходу, мощность 79 кВт (108 л.с.)</t>
        </is>
      </c>
      <c r="D32" s="251" t="inlineStr">
        <is>
          <t>маш.-ч</t>
        </is>
      </c>
      <c r="E32" s="251" t="n">
        <v>373.0761</v>
      </c>
      <c r="F32" s="168" t="n">
        <v>83.09999999999999</v>
      </c>
      <c r="G32" s="15">
        <f>ROUND(E32*F32,2)</f>
        <v/>
      </c>
      <c r="H32" s="254">
        <f>G32/$G$122</f>
        <v/>
      </c>
      <c r="I32" s="15">
        <f>ROUND(F32*Прил.10!$D$12,2)</f>
        <v/>
      </c>
      <c r="J32" s="15">
        <f>ROUND(I32*E32,2)</f>
        <v/>
      </c>
    </row>
    <row r="33" hidden="1" outlineLevel="1" ht="25.5" customFormat="1" customHeight="1" s="193">
      <c r="A33" s="251" t="n">
        <v>16</v>
      </c>
      <c r="B33" s="251" t="inlineStr">
        <is>
          <t>91.15.02-029</t>
        </is>
      </c>
      <c r="C33" s="168" t="inlineStr">
        <is>
          <t>Тракторы на гусеничном ходу с лебедкой 132 кВт (180 л.с.)</t>
        </is>
      </c>
      <c r="D33" s="251" t="inlineStr">
        <is>
          <t>маш.-ч</t>
        </is>
      </c>
      <c r="E33" s="251" t="n">
        <v>194.241437</v>
      </c>
      <c r="F33" s="168" t="n">
        <v>147.43</v>
      </c>
      <c r="G33" s="15">
        <f>ROUND(E33*F33,2)</f>
        <v/>
      </c>
      <c r="H33" s="254">
        <f>G33/$G$122</f>
        <v/>
      </c>
      <c r="I33" s="15">
        <f>ROUND(F33*Прил.10!$D$12,2)</f>
        <v/>
      </c>
      <c r="J33" s="15">
        <f>ROUND(I33*E33,2)</f>
        <v/>
      </c>
    </row>
    <row r="34" hidden="1" outlineLevel="1" ht="25.5" customFormat="1" customHeight="1" s="193">
      <c r="A34" s="251" t="n">
        <v>17</v>
      </c>
      <c r="B34" s="251" t="inlineStr">
        <is>
          <t>91.01.02-004</t>
        </is>
      </c>
      <c r="C34" s="168" t="inlineStr">
        <is>
          <t>Автогрейдеры среднего типа 99 кВт (135 л.с.)</t>
        </is>
      </c>
      <c r="D34" s="251" t="inlineStr">
        <is>
          <t>маш.-ч</t>
        </is>
      </c>
      <c r="E34" s="251" t="n">
        <v>187.42889</v>
      </c>
      <c r="F34" s="168" t="n">
        <v>123</v>
      </c>
      <c r="G34" s="15">
        <f>ROUND(E34*F34,2)</f>
        <v/>
      </c>
      <c r="H34" s="254">
        <f>G34/$G$122</f>
        <v/>
      </c>
      <c r="I34" s="15">
        <f>ROUND(F34*Прил.10!$D$12,2)</f>
        <v/>
      </c>
      <c r="J34" s="15">
        <f>ROUND(I34*E34,2)</f>
        <v/>
      </c>
    </row>
    <row r="35" hidden="1" outlineLevel="1" ht="25.5" customFormat="1" customHeight="1" s="193">
      <c r="A35" s="251" t="n">
        <v>18</v>
      </c>
      <c r="B35" s="251" t="inlineStr">
        <is>
          <t>91.05.06-007</t>
        </is>
      </c>
      <c r="C35" s="168" t="inlineStr">
        <is>
          <t>Краны на гусеничном ходу, грузоподъемность 25 т</t>
        </is>
      </c>
      <c r="D35" s="251" t="inlineStr">
        <is>
          <t>маш.-ч</t>
        </is>
      </c>
      <c r="E35" s="251" t="n">
        <v>181.1733</v>
      </c>
      <c r="F35" s="168" t="n">
        <v>120.04</v>
      </c>
      <c r="G35" s="15">
        <f>ROUND(E35*F35,2)</f>
        <v/>
      </c>
      <c r="H35" s="254">
        <f>G35/$G$122</f>
        <v/>
      </c>
      <c r="I35" s="15">
        <f>ROUND(F35*Прил.10!$D$12,2)</f>
        <v/>
      </c>
      <c r="J35" s="15">
        <f>ROUND(I35*E35,2)</f>
        <v/>
      </c>
    </row>
    <row r="36" hidden="1" outlineLevel="1" ht="14.25" customFormat="1" customHeight="1" s="193">
      <c r="A36" s="251" t="n">
        <v>19</v>
      </c>
      <c r="B36" s="251" t="n">
        <v>31050</v>
      </c>
      <c r="C36" s="168" t="inlineStr">
        <is>
          <t>Вышка телескопическая 25 м</t>
        </is>
      </c>
      <c r="D36" s="251" t="inlineStr">
        <is>
          <t>маш.-ч</t>
        </is>
      </c>
      <c r="E36" s="251" t="n">
        <v>108.072</v>
      </c>
      <c r="F36" s="168" t="n">
        <v>142.7</v>
      </c>
      <c r="G36" s="15">
        <f>ROUND(E36*F36,2)</f>
        <v/>
      </c>
      <c r="H36" s="254">
        <f>G36/$G$122</f>
        <v/>
      </c>
      <c r="I36" s="15">
        <f>ROUND(F36*Прил.10!$D$12,2)</f>
        <v/>
      </c>
      <c r="J36" s="15">
        <f>ROUND(I36*E36,2)</f>
        <v/>
      </c>
    </row>
    <row r="37" hidden="1" outlineLevel="1" ht="38.25" customFormat="1" customHeight="1" s="193">
      <c r="A37" s="251" t="n">
        <v>20</v>
      </c>
      <c r="B37" s="251" t="n">
        <v>21102</v>
      </c>
      <c r="C37" s="168" t="inlineStr">
        <is>
          <t>Краны на автомобильном ходу при работе на монтаже технологического оборудования 10 т</t>
        </is>
      </c>
      <c r="D37" s="251" t="inlineStr">
        <is>
          <t>маш.-ч</t>
        </is>
      </c>
      <c r="E37" s="251" t="n">
        <v>97.974232</v>
      </c>
      <c r="F37" s="168" t="n">
        <v>134.65</v>
      </c>
      <c r="G37" s="15">
        <f>ROUND(E37*F37,2)</f>
        <v/>
      </c>
      <c r="H37" s="254">
        <f>G37/$G$122</f>
        <v/>
      </c>
      <c r="I37" s="15">
        <f>ROUND(F37*Прил.10!$D$12,2)</f>
        <v/>
      </c>
      <c r="J37" s="15">
        <f>ROUND(I37*E37,2)</f>
        <v/>
      </c>
    </row>
    <row r="38" hidden="1" outlineLevel="1" ht="14.25" customFormat="1" customHeight="1" s="193">
      <c r="A38" s="251" t="n">
        <v>21</v>
      </c>
      <c r="B38" s="251" t="n">
        <v>120911</v>
      </c>
      <c r="C38" s="168" t="inlineStr">
        <is>
          <t>Катки на пневмоколесном ходу 30 т</t>
        </is>
      </c>
      <c r="D38" s="251" t="inlineStr">
        <is>
          <t>маш.-ч</t>
        </is>
      </c>
      <c r="E38" s="251" t="n">
        <v>59.870958</v>
      </c>
      <c r="F38" s="168" t="n">
        <v>206.01</v>
      </c>
      <c r="G38" s="15">
        <f>ROUND(E38*F38,2)</f>
        <v/>
      </c>
      <c r="H38" s="254">
        <f>G38/$G$122</f>
        <v/>
      </c>
      <c r="I38" s="15">
        <f>ROUND(F38*Прил.10!$D$12,2)</f>
        <v/>
      </c>
      <c r="J38" s="15">
        <f>ROUND(I38*E38,2)</f>
        <v/>
      </c>
    </row>
    <row r="39" hidden="1" outlineLevel="1" ht="25.5" customFormat="1" customHeight="1" s="193">
      <c r="A39" s="251" t="n">
        <v>22</v>
      </c>
      <c r="B39" s="251" t="n">
        <v>400001</v>
      </c>
      <c r="C39" s="168" t="inlineStr">
        <is>
          <t>Автомобили бортовые, грузоподъемность до 5 т</t>
        </is>
      </c>
      <c r="D39" s="251" t="inlineStr">
        <is>
          <t>маш.-ч</t>
        </is>
      </c>
      <c r="E39" s="251" t="n">
        <v>110.413072</v>
      </c>
      <c r="F39" s="168" t="n">
        <v>87.17</v>
      </c>
      <c r="G39" s="15">
        <f>ROUND(E39*F39,2)</f>
        <v/>
      </c>
      <c r="H39" s="254">
        <f>G39/$G$122</f>
        <v/>
      </c>
      <c r="I39" s="15">
        <f>ROUND(F39*Прил.10!$D$12,2)</f>
        <v/>
      </c>
      <c r="J39" s="15">
        <f>ROUND(I39*E39,2)</f>
        <v/>
      </c>
    </row>
    <row r="40" hidden="1" outlineLevel="1" ht="38.25" customFormat="1" customHeight="1" s="193">
      <c r="A40" s="251" t="n">
        <v>23</v>
      </c>
      <c r="B40" s="251" t="n">
        <v>100305</v>
      </c>
      <c r="C40" s="168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D40" s="251" t="inlineStr">
        <is>
          <t>маш.-ч</t>
        </is>
      </c>
      <c r="E40" s="251" t="n">
        <v>63.9375</v>
      </c>
      <c r="F40" s="168" t="n">
        <v>147.4</v>
      </c>
      <c r="G40" s="15">
        <f>ROUND(E40*F40,2)</f>
        <v/>
      </c>
      <c r="H40" s="254">
        <f>G40/$G$122</f>
        <v/>
      </c>
      <c r="I40" s="15">
        <f>ROUND(F40*Прил.10!$D$12,2)</f>
        <v/>
      </c>
      <c r="J40" s="15">
        <f>ROUND(I40*E40,2)</f>
        <v/>
      </c>
    </row>
    <row r="41" hidden="1" outlineLevel="1" ht="14.25" customFormat="1" customHeight="1" s="193">
      <c r="A41" s="251" t="n">
        <v>24</v>
      </c>
      <c r="B41" s="251" t="n">
        <v>120906</v>
      </c>
      <c r="C41" s="168" t="inlineStr">
        <is>
          <t>Катки дорожные самоходные гладкие 8 т</t>
        </is>
      </c>
      <c r="D41" s="251" t="inlineStr">
        <is>
          <t>маш.-ч</t>
        </is>
      </c>
      <c r="E41" s="251" t="n">
        <v>85.19368</v>
      </c>
      <c r="F41" s="168" t="n">
        <v>87.53</v>
      </c>
      <c r="G41" s="15">
        <f>ROUND(E41*F41,2)</f>
        <v/>
      </c>
      <c r="H41" s="254">
        <f>G41/$G$122</f>
        <v/>
      </c>
      <c r="I41" s="15">
        <f>ROUND(F41*Прил.10!$D$12,2)</f>
        <v/>
      </c>
      <c r="J41" s="15">
        <f>ROUND(I41*E41,2)</f>
        <v/>
      </c>
    </row>
    <row r="42" hidden="1" outlineLevel="1" ht="14.25" customFormat="1" customHeight="1" s="193">
      <c r="A42" s="251" t="n">
        <v>25</v>
      </c>
      <c r="B42" s="251" t="n">
        <v>121803</v>
      </c>
      <c r="C42" s="168" t="inlineStr">
        <is>
          <t>Распределители каменной мелочи</t>
        </is>
      </c>
      <c r="D42" s="251" t="inlineStr">
        <is>
          <t>маш.-ч</t>
        </is>
      </c>
      <c r="E42" s="251" t="n">
        <v>56.91287</v>
      </c>
      <c r="F42" s="168" t="n">
        <v>116.64</v>
      </c>
      <c r="G42" s="15">
        <f>ROUND(E42*F42,2)</f>
        <v/>
      </c>
      <c r="H42" s="254">
        <f>G42/$G$122</f>
        <v/>
      </c>
      <c r="I42" s="15">
        <f>ROUND(F42*Прил.10!$D$12,2)</f>
        <v/>
      </c>
      <c r="J42" s="15">
        <f>ROUND(I42*E42,2)</f>
        <v/>
      </c>
    </row>
    <row r="43" hidden="1" outlineLevel="1" ht="14.25" customFormat="1" customHeight="1" s="193">
      <c r="A43" s="251" t="n">
        <v>26</v>
      </c>
      <c r="B43" s="251" t="n">
        <v>30101</v>
      </c>
      <c r="C43" s="168" t="inlineStr">
        <is>
          <t>Автопогрузчики 5 т</t>
        </is>
      </c>
      <c r="D43" s="251" t="inlineStr">
        <is>
          <t>маш.-ч</t>
        </is>
      </c>
      <c r="E43" s="251" t="n">
        <v>55.286822</v>
      </c>
      <c r="F43" s="168" t="n">
        <v>114.76</v>
      </c>
      <c r="G43" s="15">
        <f>ROUND(E43*F43,2)</f>
        <v/>
      </c>
      <c r="H43" s="254">
        <f>G43/$G$122</f>
        <v/>
      </c>
      <c r="I43" s="15">
        <f>ROUND(F43*Прил.10!$D$12,2)</f>
        <v/>
      </c>
      <c r="J43" s="15">
        <f>ROUND(I43*E43,2)</f>
        <v/>
      </c>
    </row>
    <row r="44" hidden="1" outlineLevel="1" ht="25.5" customFormat="1" customHeight="1" s="193">
      <c r="A44" s="251" t="n">
        <v>27</v>
      </c>
      <c r="B44" s="251" t="n">
        <v>40502</v>
      </c>
      <c r="C44" s="168" t="inlineStr">
        <is>
          <t>Установки для сварки ручной дуговой (постоянного тока)</t>
        </is>
      </c>
      <c r="D44" s="251" t="inlineStr">
        <is>
          <t>маш.-ч</t>
        </is>
      </c>
      <c r="E44" s="251" t="n">
        <v>576.614553</v>
      </c>
      <c r="F44" s="168" t="n">
        <v>8.1</v>
      </c>
      <c r="G44" s="15">
        <f>ROUND(E44*F44,2)</f>
        <v/>
      </c>
      <c r="H44" s="254">
        <f>G44/$G$122</f>
        <v/>
      </c>
      <c r="I44" s="15">
        <f>ROUND(F44*Прил.10!$D$12,2)</f>
        <v/>
      </c>
      <c r="J44" s="15">
        <f>ROUND(I44*E44,2)</f>
        <v/>
      </c>
    </row>
    <row r="45" hidden="1" outlineLevel="1" ht="14.25" customFormat="1" customHeight="1" s="193">
      <c r="A45" s="251" t="n">
        <v>28</v>
      </c>
      <c r="B45" s="251" t="n">
        <v>120600</v>
      </c>
      <c r="C45" s="168" t="inlineStr">
        <is>
          <t>Заливщик швов на базе автомобиля</t>
        </is>
      </c>
      <c r="D45" s="251" t="inlineStr">
        <is>
          <t>маш.-ч</t>
        </is>
      </c>
      <c r="E45" s="251" t="n">
        <v>25.57646</v>
      </c>
      <c r="F45" s="168" t="n">
        <v>175.25</v>
      </c>
      <c r="G45" s="15">
        <f>ROUND(E45*F45,2)</f>
        <v/>
      </c>
      <c r="H45" s="254">
        <f>G45/$G$122</f>
        <v/>
      </c>
      <c r="I45" s="15">
        <f>ROUND(F45*Прил.10!$D$12,2)</f>
        <v/>
      </c>
      <c r="J45" s="15">
        <f>ROUND(I45*E45,2)</f>
        <v/>
      </c>
    </row>
    <row r="46" hidden="1" outlineLevel="1" ht="25.5" customFormat="1" customHeight="1" s="193">
      <c r="A46" s="251" t="n">
        <v>29</v>
      </c>
      <c r="B46" s="251" t="n">
        <v>120202</v>
      </c>
      <c r="C46" s="168" t="inlineStr">
        <is>
          <t>Автогрейдеры среднего типа 99 кВт (135 л.с.)</t>
        </is>
      </c>
      <c r="D46" s="251" t="inlineStr">
        <is>
          <t>маш.-ч</t>
        </is>
      </c>
      <c r="E46" s="251" t="n">
        <v>27.653046</v>
      </c>
      <c r="F46" s="168" t="n">
        <v>153.96</v>
      </c>
      <c r="G46" s="15">
        <f>ROUND(E46*F46,2)</f>
        <v/>
      </c>
      <c r="H46" s="254">
        <f>G46/$G$122</f>
        <v/>
      </c>
      <c r="I46" s="15">
        <f>ROUND(F46*Прил.10!$D$12,2)</f>
        <v/>
      </c>
      <c r="J46" s="15">
        <f>ROUND(I46*E46,2)</f>
        <v/>
      </c>
    </row>
    <row r="47" hidden="1" outlineLevel="1" ht="14.25" customFormat="1" customHeight="1" s="193">
      <c r="A47" s="251" t="n">
        <v>30</v>
      </c>
      <c r="B47" s="251" t="n">
        <v>122000</v>
      </c>
      <c r="C47" s="168" t="inlineStr">
        <is>
          <t>Укладчики асфальтобетона</t>
        </is>
      </c>
      <c r="D47" s="251" t="inlineStr">
        <is>
          <t>маш.-ч</t>
        </is>
      </c>
      <c r="E47" s="251" t="n">
        <v>20.07148</v>
      </c>
      <c r="F47" s="168" t="n">
        <v>207.49</v>
      </c>
      <c r="G47" s="15">
        <f>ROUND(E47*F47,2)</f>
        <v/>
      </c>
      <c r="H47" s="254">
        <f>G47/$G$122</f>
        <v/>
      </c>
      <c r="I47" s="15">
        <f>ROUND(F47*Прил.10!$D$12,2)</f>
        <v/>
      </c>
      <c r="J47" s="15">
        <f>ROUND(I47*E47,2)</f>
        <v/>
      </c>
    </row>
    <row r="48" hidden="1" outlineLevel="1" ht="51" customFormat="1" customHeight="1" s="193">
      <c r="A48" s="251" t="n">
        <v>31</v>
      </c>
      <c r="B48" s="251" t="n">
        <v>50101</v>
      </c>
      <c r="C48" s="168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48" s="251" t="inlineStr">
        <is>
          <t>маш.-ч</t>
        </is>
      </c>
      <c r="E48" s="251" t="n">
        <v>45.657936</v>
      </c>
      <c r="F48" s="168" t="n">
        <v>90</v>
      </c>
      <c r="G48" s="15">
        <f>ROUND(E48*F48,2)</f>
        <v/>
      </c>
      <c r="H48" s="254">
        <f>G48/$G$122</f>
        <v/>
      </c>
      <c r="I48" s="15">
        <f>ROUND(F48*Прил.10!$D$12,2)</f>
        <v/>
      </c>
      <c r="J48" s="15">
        <f>ROUND(I48*E48,2)</f>
        <v/>
      </c>
    </row>
    <row r="49" hidden="1" outlineLevel="1" ht="14.25" customFormat="1" customHeight="1" s="193">
      <c r="A49" s="251" t="n">
        <v>32</v>
      </c>
      <c r="B49" s="251" t="n">
        <v>121011</v>
      </c>
      <c r="C49" s="168" t="inlineStr">
        <is>
          <t>Котлы битумные передвижные 400 л</t>
        </is>
      </c>
      <c r="D49" s="251" t="inlineStr">
        <is>
          <t>маш.-ч</t>
        </is>
      </c>
      <c r="E49" s="251" t="n">
        <v>133.297301</v>
      </c>
      <c r="F49" s="168" t="n">
        <v>30</v>
      </c>
      <c r="G49" s="15">
        <f>ROUND(E49*F49,2)</f>
        <v/>
      </c>
      <c r="H49" s="254">
        <f>G49/$G$122</f>
        <v/>
      </c>
      <c r="I49" s="15">
        <f>ROUND(F49*Прил.10!$D$12,2)</f>
        <v/>
      </c>
      <c r="J49" s="15">
        <f>ROUND(I49*E49,2)</f>
        <v/>
      </c>
    </row>
    <row r="50" hidden="1" outlineLevel="1" ht="14.25" customFormat="1" customHeight="1" s="193">
      <c r="A50" s="251" t="n">
        <v>33</v>
      </c>
      <c r="B50" s="251" t="n">
        <v>120102</v>
      </c>
      <c r="C50" s="168" t="inlineStr">
        <is>
          <t>Автогудронаторы 7000 л</t>
        </is>
      </c>
      <c r="D50" s="251" t="inlineStr">
        <is>
          <t>маш.-ч</t>
        </is>
      </c>
      <c r="E50" s="251" t="n">
        <v>18.62432</v>
      </c>
      <c r="F50" s="168" t="n">
        <v>171.85</v>
      </c>
      <c r="G50" s="15">
        <f>ROUND(E50*F50,2)</f>
        <v/>
      </c>
      <c r="H50" s="254">
        <f>G50/$G$122</f>
        <v/>
      </c>
      <c r="I50" s="15">
        <f>ROUND(F50*Прил.10!$D$12,2)</f>
        <v/>
      </c>
      <c r="J50" s="15">
        <f>ROUND(I50*E50,2)</f>
        <v/>
      </c>
    </row>
    <row r="51" hidden="1" outlineLevel="1" ht="14.25" customFormat="1" customHeight="1" s="193">
      <c r="A51" s="251" t="n">
        <v>34</v>
      </c>
      <c r="B51" s="251" t="n">
        <v>121601</v>
      </c>
      <c r="C51" s="168" t="inlineStr">
        <is>
          <t>Машины поливомоечные 6000 л</t>
        </is>
      </c>
      <c r="D51" s="251" t="inlineStr">
        <is>
          <t>маш.-ч</t>
        </is>
      </c>
      <c r="E51" s="251" t="n">
        <v>29.318692</v>
      </c>
      <c r="F51" s="168" t="n">
        <v>104.87</v>
      </c>
      <c r="G51" s="15">
        <f>ROUND(E51*F51,2)</f>
        <v/>
      </c>
      <c r="H51" s="254">
        <f>G51/$G$122</f>
        <v/>
      </c>
      <c r="I51" s="15">
        <f>ROUND(F51*Прил.10!$D$12,2)</f>
        <v/>
      </c>
      <c r="J51" s="15">
        <f>ROUND(I51*E51,2)</f>
        <v/>
      </c>
    </row>
    <row r="52" hidden="1" outlineLevel="1" ht="25.5" customFormat="1" customHeight="1" s="193">
      <c r="A52" s="251" t="n">
        <v>35</v>
      </c>
      <c r="B52" s="251" t="n">
        <v>400002</v>
      </c>
      <c r="C52" s="168" t="inlineStr">
        <is>
          <t>Автомобили бортовые, грузоподъемность до 8 т</t>
        </is>
      </c>
      <c r="D52" s="251" t="inlineStr">
        <is>
          <t>маш.-ч</t>
        </is>
      </c>
      <c r="E52" s="251" t="n">
        <v>27.710028</v>
      </c>
      <c r="F52" s="168" t="n">
        <v>107.3</v>
      </c>
      <c r="G52" s="15">
        <f>ROUND(E52*F52,2)</f>
        <v/>
      </c>
      <c r="H52" s="254">
        <f>G52/$G$122</f>
        <v/>
      </c>
      <c r="I52" s="15">
        <f>ROUND(F52*Прил.10!$D$12,2)</f>
        <v/>
      </c>
      <c r="J52" s="15">
        <f>ROUND(I52*E52,2)</f>
        <v/>
      </c>
    </row>
    <row r="53" hidden="1" outlineLevel="1" ht="25.5" customFormat="1" customHeight="1" s="193">
      <c r="A53" s="251" t="n">
        <v>36</v>
      </c>
      <c r="B53" s="251" t="n">
        <v>70152</v>
      </c>
      <c r="C53" s="168" t="inlineStr">
        <is>
          <t>Бульдозеры при работе на других видах строительства 121 кВт (165 л.с.)</t>
        </is>
      </c>
      <c r="D53" s="251" t="inlineStr">
        <is>
          <t>маш.-ч</t>
        </is>
      </c>
      <c r="E53" s="251" t="n">
        <v>20.13715</v>
      </c>
      <c r="F53" s="168" t="n">
        <v>143.81</v>
      </c>
      <c r="G53" s="15">
        <f>ROUND(E53*F53,2)</f>
        <v/>
      </c>
      <c r="H53" s="254">
        <f>G53/$G$122</f>
        <v/>
      </c>
      <c r="I53" s="15">
        <f>ROUND(F53*Прил.10!$D$12,2)</f>
        <v/>
      </c>
      <c r="J53" s="15">
        <f>ROUND(I53*E53,2)</f>
        <v/>
      </c>
    </row>
    <row r="54" hidden="1" outlineLevel="1" ht="25.5" customFormat="1" customHeight="1" s="193">
      <c r="A54" s="251" t="n">
        <v>37</v>
      </c>
      <c r="B54" s="251" t="n">
        <v>70149</v>
      </c>
      <c r="C54" s="168" t="inlineStr">
        <is>
          <t>Бульдозеры при работе на других видах строительства 79 кВт (108 л.с.)</t>
        </is>
      </c>
      <c r="D54" s="251" t="inlineStr">
        <is>
          <t>маш.-ч</t>
        </is>
      </c>
      <c r="E54" s="251" t="n">
        <v>35.18812</v>
      </c>
      <c r="F54" s="168" t="n">
        <v>86.20999999999999</v>
      </c>
      <c r="G54" s="15">
        <f>ROUND(E54*F54,2)</f>
        <v/>
      </c>
      <c r="H54" s="254">
        <f>G54/$G$122</f>
        <v/>
      </c>
      <c r="I54" s="15">
        <f>ROUND(F54*Прил.10!$D$12,2)</f>
        <v/>
      </c>
      <c r="J54" s="15">
        <f>ROUND(I54*E54,2)</f>
        <v/>
      </c>
    </row>
    <row r="55" hidden="1" outlineLevel="1" ht="25.5" customFormat="1" customHeight="1" s="193">
      <c r="A55" s="251" t="n">
        <v>38</v>
      </c>
      <c r="B55" s="251" t="n">
        <v>400311</v>
      </c>
      <c r="C55" s="168" t="inlineStr">
        <is>
          <t>Спецавтомашины грузоподъемностью до 8 т, вездеходы</t>
        </is>
      </c>
      <c r="D55" s="251" t="inlineStr">
        <is>
          <t>маш.-ч</t>
        </is>
      </c>
      <c r="E55" s="251" t="n">
        <v>12.822662</v>
      </c>
      <c r="F55" s="168" t="n">
        <v>214.93</v>
      </c>
      <c r="G55" s="15">
        <f>ROUND(E55*F55,2)</f>
        <v/>
      </c>
      <c r="H55" s="254">
        <f>G55/$G$122</f>
        <v/>
      </c>
      <c r="I55" s="15">
        <f>ROUND(F55*Прил.10!$D$12,2)</f>
        <v/>
      </c>
      <c r="J55" s="15">
        <f>ROUND(I55*E55,2)</f>
        <v/>
      </c>
    </row>
    <row r="56" hidden="1" outlineLevel="1" ht="25.5" customFormat="1" customHeight="1" s="193">
      <c r="A56" s="251" t="n">
        <v>39</v>
      </c>
      <c r="B56" s="251" t="n">
        <v>120701</v>
      </c>
      <c r="C56" s="168" t="inlineStr">
        <is>
          <t>Катки дорожные прицепные кулачковые 8 т</t>
        </is>
      </c>
      <c r="D56" s="251" t="inlineStr">
        <is>
          <t>маш.-ч</t>
        </is>
      </c>
      <c r="E56" s="251" t="n">
        <v>746.1522</v>
      </c>
      <c r="F56" s="168" t="n">
        <v>3.58</v>
      </c>
      <c r="G56" s="15">
        <f>ROUND(E56*F56,2)</f>
        <v/>
      </c>
      <c r="H56" s="254">
        <f>G56/$G$122</f>
        <v/>
      </c>
      <c r="I56" s="15">
        <f>ROUND(F56*Прил.10!$D$12,2)</f>
        <v/>
      </c>
      <c r="J56" s="15">
        <f>ROUND(I56*E56,2)</f>
        <v/>
      </c>
    </row>
    <row r="57" hidden="1" outlineLevel="1" ht="14.25" customFormat="1" customHeight="1" s="193">
      <c r="A57" s="251" t="n">
        <v>40</v>
      </c>
      <c r="B57" s="251" t="n">
        <v>111501</v>
      </c>
      <c r="C57" s="168" t="inlineStr">
        <is>
          <t>Растворонасосы: 3 м3/ч</t>
        </is>
      </c>
      <c r="D57" s="251" t="inlineStr">
        <is>
          <t>маш.-ч</t>
        </is>
      </c>
      <c r="E57" s="251" t="n">
        <v>129.131</v>
      </c>
      <c r="F57" s="168" t="n">
        <v>17.56</v>
      </c>
      <c r="G57" s="15">
        <f>ROUND(E57*F57,2)</f>
        <v/>
      </c>
      <c r="H57" s="254">
        <f>G57/$G$122</f>
        <v/>
      </c>
      <c r="I57" s="15">
        <f>ROUND(F57*Прил.10!$D$12,2)</f>
        <v/>
      </c>
      <c r="J57" s="15">
        <f>ROUND(I57*E57,2)</f>
        <v/>
      </c>
    </row>
    <row r="58" hidden="1" outlineLevel="1" ht="25.5" customFormat="1" customHeight="1" s="193">
      <c r="A58" s="251" t="n">
        <v>41</v>
      </c>
      <c r="B58" s="251" t="n">
        <v>21141</v>
      </c>
      <c r="C58" s="168" t="inlineStr">
        <is>
          <t>Краны на автомобильном ходу при работе на других видах строительства 10 т</t>
        </is>
      </c>
      <c r="D58" s="251" t="inlineStr">
        <is>
          <t>маш.-ч</t>
        </is>
      </c>
      <c r="E58" s="251" t="n">
        <v>16.91232</v>
      </c>
      <c r="F58" s="168" t="n">
        <v>133.62</v>
      </c>
      <c r="G58" s="15">
        <f>ROUND(E58*F58,2)</f>
        <v/>
      </c>
      <c r="H58" s="254">
        <f>G58/$G$122</f>
        <v/>
      </c>
      <c r="I58" s="15">
        <f>ROUND(F58*Прил.10!$D$12,2)</f>
        <v/>
      </c>
      <c r="J58" s="15">
        <f>ROUND(I58*E58,2)</f>
        <v/>
      </c>
    </row>
    <row r="59" hidden="1" outlineLevel="1" ht="25.5" customFormat="1" customHeight="1" s="193">
      <c r="A59" s="251" t="n">
        <v>42</v>
      </c>
      <c r="B59" s="251" t="n">
        <v>330210</v>
      </c>
      <c r="C59" s="168" t="inlineStr">
        <is>
          <t>Установки для сверления отверстий в железобетоне диаметром до 160 мм</t>
        </is>
      </c>
      <c r="D59" s="251" t="inlineStr">
        <is>
          <t>маш.-ч</t>
        </is>
      </c>
      <c r="E59" s="251" t="n">
        <v>56.672</v>
      </c>
      <c r="F59" s="168" t="n">
        <v>34.55</v>
      </c>
      <c r="G59" s="15">
        <f>ROUND(E59*F59,2)</f>
        <v/>
      </c>
      <c r="H59" s="254">
        <f>G59/$G$122</f>
        <v/>
      </c>
      <c r="I59" s="15">
        <f>ROUND(F59*Прил.10!$D$12,2)</f>
        <v/>
      </c>
      <c r="J59" s="15">
        <f>ROUND(I59*E59,2)</f>
        <v/>
      </c>
    </row>
    <row r="60" hidden="1" outlineLevel="1" ht="38.25" customFormat="1" customHeight="1" s="193">
      <c r="A60" s="251" t="n">
        <v>43</v>
      </c>
      <c r="B60" s="251" t="n">
        <v>40201</v>
      </c>
      <c r="C60" s="168" t="inlineStr">
        <is>
          <t>Агрегаты сварочные передвижные с номинальным сварочным током 250-400 А с бензиновым двигателем</t>
        </is>
      </c>
      <c r="D60" s="251" t="inlineStr">
        <is>
          <t>маш.-ч</t>
        </is>
      </c>
      <c r="E60" s="251" t="n">
        <v>127.02705</v>
      </c>
      <c r="F60" s="168" t="n">
        <v>14</v>
      </c>
      <c r="G60" s="15">
        <f>ROUND(E60*F60,2)</f>
        <v/>
      </c>
      <c r="H60" s="254">
        <f>G60/$G$122</f>
        <v/>
      </c>
      <c r="I60" s="15">
        <f>ROUND(F60*Прил.10!$D$12,2)</f>
        <v/>
      </c>
      <c r="J60" s="15">
        <f>ROUND(I60*E60,2)</f>
        <v/>
      </c>
    </row>
    <row r="61" hidden="1" outlineLevel="1" ht="38.25" customFormat="1" customHeight="1" s="193">
      <c r="A61" s="251" t="n">
        <v>44</v>
      </c>
      <c r="B61" s="251" t="n">
        <v>40202</v>
      </c>
      <c r="C61" s="168" t="inlineStr">
        <is>
          <t>Агрегаты сварочные передвижные с номинальным сварочным током 250-400 А с дизельным двигателем</t>
        </is>
      </c>
      <c r="D61" s="251" t="inlineStr">
        <is>
          <t>маш.-ч</t>
        </is>
      </c>
      <c r="E61" s="251" t="n">
        <v>130.29548</v>
      </c>
      <c r="F61" s="168" t="n">
        <v>14</v>
      </c>
      <c r="G61" s="15">
        <f>ROUND(E61*F61,2)</f>
        <v/>
      </c>
      <c r="H61" s="254">
        <f>G61/$G$122</f>
        <v/>
      </c>
      <c r="I61" s="15">
        <f>ROUND(F61*Прил.10!$D$12,2)</f>
        <v/>
      </c>
      <c r="J61" s="15">
        <f>ROUND(I61*E61,2)</f>
        <v/>
      </c>
    </row>
    <row r="62" hidden="1" outlineLevel="1" ht="38.25" customFormat="1" customHeight="1" s="193">
      <c r="A62" s="251" t="n">
        <v>45</v>
      </c>
      <c r="B62" s="251" t="n">
        <v>60337</v>
      </c>
      <c r="C62" s="168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D62" s="251" t="inlineStr">
        <is>
          <t>маш.-ч</t>
        </is>
      </c>
      <c r="E62" s="251" t="n">
        <v>20.734144</v>
      </c>
      <c r="F62" s="168" t="n">
        <v>70.01000000000001</v>
      </c>
      <c r="G62" s="15">
        <f>ROUND(E62*F62,2)</f>
        <v/>
      </c>
      <c r="H62" s="254">
        <f>G62/$G$122</f>
        <v/>
      </c>
      <c r="I62" s="15">
        <f>ROUND(F62*Прил.10!$D$12,2)</f>
        <v/>
      </c>
      <c r="J62" s="15">
        <f>ROUND(I62*E62,2)</f>
        <v/>
      </c>
    </row>
    <row r="63" hidden="1" outlineLevel="1" ht="14.25" customFormat="1" customHeight="1" s="193">
      <c r="A63" s="251" t="n">
        <v>46</v>
      </c>
      <c r="B63" s="251" t="n">
        <v>120911</v>
      </c>
      <c r="C63" s="168" t="inlineStr">
        <is>
          <t>Катки на пневмоколесном ходу 30 т</t>
        </is>
      </c>
      <c r="D63" s="251" t="inlineStr">
        <is>
          <t>маш.-ч</t>
        </is>
      </c>
      <c r="E63" s="251" t="n">
        <v>9.002003999999999</v>
      </c>
      <c r="F63" s="168" t="n">
        <v>151.43</v>
      </c>
      <c r="G63" s="15">
        <f>ROUND(E63*F63,2)</f>
        <v/>
      </c>
      <c r="H63" s="254">
        <f>G63/$G$122</f>
        <v/>
      </c>
      <c r="I63" s="15">
        <f>ROUND(F63*Прил.10!$D$12,2)</f>
        <v/>
      </c>
      <c r="J63" s="15">
        <f>ROUND(I63*E63,2)</f>
        <v/>
      </c>
    </row>
    <row r="64" hidden="1" outlineLevel="1" ht="14.25" customFormat="1" customHeight="1" s="193">
      <c r="A64" s="251" t="n">
        <v>47</v>
      </c>
      <c r="B64" s="251" t="n">
        <v>122000</v>
      </c>
      <c r="C64" s="168" t="inlineStr">
        <is>
          <t>Укладчики асфальтобетона</t>
        </is>
      </c>
      <c r="D64" s="251" t="inlineStr">
        <is>
          <t>маш.-ч</t>
        </is>
      </c>
      <c r="E64" s="251" t="n">
        <v>7.104929</v>
      </c>
      <c r="F64" s="168" t="n">
        <v>195.2</v>
      </c>
      <c r="G64" s="15">
        <f>ROUND(E64*F64,2)</f>
        <v/>
      </c>
      <c r="H64" s="254">
        <f>G64/$G$122</f>
        <v/>
      </c>
      <c r="I64" s="15">
        <f>ROUND(F64*Прил.10!$D$12,2)</f>
        <v/>
      </c>
      <c r="J64" s="15">
        <f>ROUND(I64*E64,2)</f>
        <v/>
      </c>
    </row>
    <row r="65" hidden="1" outlineLevel="1" ht="25.5" customFormat="1" customHeight="1" s="193">
      <c r="A65" s="251" t="n">
        <v>48</v>
      </c>
      <c r="B65" s="251" t="n">
        <v>160202</v>
      </c>
      <c r="C65" s="168" t="inlineStr">
        <is>
          <t>Краны на тракторе 121 кВт (165 л.с.) 10 т (прицепные)</t>
        </is>
      </c>
      <c r="D65" s="251" t="inlineStr">
        <is>
          <t>маш.-ч</t>
        </is>
      </c>
      <c r="E65" s="251" t="n">
        <v>18.796136</v>
      </c>
      <c r="F65" s="168" t="n">
        <v>69.84</v>
      </c>
      <c r="G65" s="15">
        <f>ROUND(E65*F65,2)</f>
        <v/>
      </c>
      <c r="H65" s="254">
        <f>G65/$G$122</f>
        <v/>
      </c>
      <c r="I65" s="15">
        <f>ROUND(F65*Прил.10!$D$12,2)</f>
        <v/>
      </c>
      <c r="J65" s="15">
        <f>ROUND(I65*E65,2)</f>
        <v/>
      </c>
    </row>
    <row r="66" hidden="1" outlineLevel="1" ht="25.5" customFormat="1" customHeight="1" s="193">
      <c r="A66" s="251" t="n">
        <v>49</v>
      </c>
      <c r="B66" s="251" t="n">
        <v>21244</v>
      </c>
      <c r="C66" s="168" t="inlineStr">
        <is>
          <t>Краны на гусеничном ходу при работе на других видах строительства 25 т</t>
        </is>
      </c>
      <c r="D66" s="251" t="inlineStr">
        <is>
          <t>маш.-ч</t>
        </is>
      </c>
      <c r="E66" s="251" t="n">
        <v>11.4427</v>
      </c>
      <c r="F66" s="168" t="n">
        <v>120.04</v>
      </c>
      <c r="G66" s="15">
        <f>ROUND(E66*F66,2)</f>
        <v/>
      </c>
      <c r="H66" s="254">
        <f>G66/$G$122</f>
        <v/>
      </c>
      <c r="I66" s="15">
        <f>ROUND(F66*Прил.10!$D$12,2)</f>
        <v/>
      </c>
      <c r="J66" s="15">
        <f>ROUND(I66*E66,2)</f>
        <v/>
      </c>
    </row>
    <row r="67" hidden="1" outlineLevel="1" ht="25.5" customFormat="1" customHeight="1" s="193">
      <c r="A67" s="251" t="n">
        <v>50</v>
      </c>
      <c r="B67" s="251" t="n">
        <v>20129</v>
      </c>
      <c r="C67" s="168" t="inlineStr">
        <is>
          <t>Краны башенные при работе на других видах строительства 8 т</t>
        </is>
      </c>
      <c r="D67" s="251" t="inlineStr">
        <is>
          <t>маш.-ч</t>
        </is>
      </c>
      <c r="E67" s="251" t="n">
        <v>15.535904</v>
      </c>
      <c r="F67" s="168" t="n">
        <v>86.40000000000001</v>
      </c>
      <c r="G67" s="15">
        <f>ROUND(E67*F67,2)</f>
        <v/>
      </c>
      <c r="H67" s="254">
        <f>G67/$G$122</f>
        <v/>
      </c>
      <c r="I67" s="15">
        <f>ROUND(F67*Прил.10!$D$12,2)</f>
        <v/>
      </c>
      <c r="J67" s="15">
        <f>ROUND(I67*E67,2)</f>
        <v/>
      </c>
    </row>
    <row r="68" hidden="1" outlineLevel="1" ht="38.25" customFormat="1" customHeight="1" s="193">
      <c r="A68" s="251" t="n">
        <v>51</v>
      </c>
      <c r="B68" s="251" t="n">
        <v>10410</v>
      </c>
      <c r="C68" s="168" t="inlineStr">
        <is>
          <t>Тракторы на пневмоколесном ходу при работе на других видах строительства 59 кВт (80 л.с.)</t>
        </is>
      </c>
      <c r="D68" s="251" t="inlineStr">
        <is>
          <t>маш.-ч</t>
        </is>
      </c>
      <c r="E68" s="251" t="n">
        <v>15.286498</v>
      </c>
      <c r="F68" s="168" t="n">
        <v>74.61</v>
      </c>
      <c r="G68" s="15">
        <f>ROUND(E68*F68,2)</f>
        <v/>
      </c>
      <c r="H68" s="254">
        <f>G68/$G$122</f>
        <v/>
      </c>
      <c r="I68" s="15">
        <f>ROUND(F68*Прил.10!$D$12,2)</f>
        <v/>
      </c>
      <c r="J68" s="15">
        <f>ROUND(I68*E68,2)</f>
        <v/>
      </c>
    </row>
    <row r="69" hidden="1" outlineLevel="1" ht="25.5" customFormat="1" customHeight="1" s="193">
      <c r="A69" s="251" t="n">
        <v>52</v>
      </c>
      <c r="B69" s="251" t="n">
        <v>20403</v>
      </c>
      <c r="C69" s="168" t="inlineStr">
        <is>
          <t>Краны козловые при работе на монтаже технологического оборудования 32 т</t>
        </is>
      </c>
      <c r="D69" s="251" t="inlineStr">
        <is>
          <t>маш.-ч</t>
        </is>
      </c>
      <c r="E69" s="251" t="n">
        <v>9.499599999999999</v>
      </c>
      <c r="F69" s="168" t="n">
        <v>120.52</v>
      </c>
      <c r="G69" s="15">
        <f>ROUND(E69*F69,2)</f>
        <v/>
      </c>
      <c r="H69" s="254">
        <f>G69/$G$122</f>
        <v/>
      </c>
      <c r="I69" s="15">
        <f>ROUND(F69*Прил.10!$D$12,2)</f>
        <v/>
      </c>
      <c r="J69" s="15">
        <f>ROUND(I69*E69,2)</f>
        <v/>
      </c>
    </row>
    <row r="70" hidden="1" outlineLevel="1" ht="14.25" customFormat="1" customHeight="1" s="193">
      <c r="A70" s="251" t="n">
        <v>53</v>
      </c>
      <c r="B70" s="251" t="n">
        <v>331305</v>
      </c>
      <c r="C70" s="168" t="inlineStr">
        <is>
          <t>Пылесосы промышленные</t>
        </is>
      </c>
      <c r="D70" s="251" t="inlineStr">
        <is>
          <t>маш.-ч</t>
        </is>
      </c>
      <c r="E70" s="251" t="n">
        <v>252.8</v>
      </c>
      <c r="F70" s="168" t="n">
        <v>2.7</v>
      </c>
      <c r="G70" s="15">
        <f>ROUND(E70*F70,2)</f>
        <v/>
      </c>
      <c r="H70" s="254">
        <f>G70/$G$122</f>
        <v/>
      </c>
      <c r="I70" s="15">
        <f>ROUND(F70*Прил.10!$D$12,2)</f>
        <v/>
      </c>
      <c r="J70" s="15">
        <f>ROUND(I70*E70,2)</f>
        <v/>
      </c>
    </row>
    <row r="71" hidden="1" outlineLevel="1" ht="25.5" customFormat="1" customHeight="1" s="193">
      <c r="A71" s="251" t="n">
        <v>54</v>
      </c>
      <c r="B71" s="251" t="n">
        <v>21143</v>
      </c>
      <c r="C71" s="168" t="inlineStr">
        <is>
          <t>Краны на автомобильном ходу при работе на других видах строительства 16 т</t>
        </is>
      </c>
      <c r="D71" s="251" t="inlineStr">
        <is>
          <t>маш.-ч</t>
        </is>
      </c>
      <c r="E71" s="251" t="n">
        <v>6.367421</v>
      </c>
      <c r="F71" s="168" t="n">
        <v>115.4</v>
      </c>
      <c r="G71" s="15">
        <f>ROUND(E71*F71,2)</f>
        <v/>
      </c>
      <c r="H71" s="254">
        <f>G71/$G$122</f>
        <v/>
      </c>
      <c r="I71" s="15">
        <f>ROUND(F71*Прил.10!$D$12,2)</f>
        <v/>
      </c>
      <c r="J71" s="15">
        <f>ROUND(I71*E71,2)</f>
        <v/>
      </c>
    </row>
    <row r="72" hidden="1" outlineLevel="1" ht="25.5" customFormat="1" customHeight="1" s="193">
      <c r="A72" s="251" t="n">
        <v>55</v>
      </c>
      <c r="B72" s="251" t="n">
        <v>31812</v>
      </c>
      <c r="C72" s="168" t="inlineStr">
        <is>
          <t>Погрузчики одноковшовые универсальные фронтальные пневмоколесные 3 т</t>
        </is>
      </c>
      <c r="D72" s="251" t="inlineStr">
        <is>
          <t>маш.-ч</t>
        </is>
      </c>
      <c r="E72" s="251" t="n">
        <v>6.9</v>
      </c>
      <c r="F72" s="168" t="n">
        <v>90.40000000000001</v>
      </c>
      <c r="G72" s="15">
        <f>ROUND(E72*F72,2)</f>
        <v/>
      </c>
      <c r="H72" s="254">
        <f>G72/$G$122</f>
        <v/>
      </c>
      <c r="I72" s="15">
        <f>ROUND(F72*Прил.10!$D$12,2)</f>
        <v/>
      </c>
      <c r="J72" s="15">
        <f>ROUND(I72*E72,2)</f>
        <v/>
      </c>
    </row>
    <row r="73" hidden="1" outlineLevel="1" ht="14.25" customFormat="1" customHeight="1" s="193">
      <c r="A73" s="251" t="n">
        <v>56</v>
      </c>
      <c r="B73" s="251" t="n">
        <v>40101</v>
      </c>
      <c r="C73" s="168" t="inlineStr">
        <is>
          <t>Электростанции передвижные 2 кВт</t>
        </is>
      </c>
      <c r="D73" s="251" t="inlineStr">
        <is>
          <t>маш.-ч</t>
        </is>
      </c>
      <c r="E73" s="251" t="n">
        <v>25.346561</v>
      </c>
      <c r="F73" s="168" t="n">
        <v>22.29</v>
      </c>
      <c r="G73" s="15">
        <f>ROUND(E73*F73,2)</f>
        <v/>
      </c>
      <c r="H73" s="254">
        <f>G73/$G$122</f>
        <v/>
      </c>
      <c r="I73" s="15">
        <f>ROUND(F73*Прил.10!$D$12,2)</f>
        <v/>
      </c>
      <c r="J73" s="15">
        <f>ROUND(I73*E73,2)</f>
        <v/>
      </c>
    </row>
    <row r="74" hidden="1" outlineLevel="1" ht="25.5" customFormat="1" customHeight="1" s="193">
      <c r="A74" s="251" t="n">
        <v>57</v>
      </c>
      <c r="B74" s="251" t="n">
        <v>21243</v>
      </c>
      <c r="C74" s="168" t="inlineStr">
        <is>
          <t>Краны на гусеничном ходу при работе на других видах строительства до 16 т</t>
        </is>
      </c>
      <c r="D74" s="251" t="inlineStr">
        <is>
          <t>маш.-ч</t>
        </is>
      </c>
      <c r="E74" s="251" t="n">
        <v>6.519592</v>
      </c>
      <c r="F74" s="168" t="n">
        <v>96.89</v>
      </c>
      <c r="G74" s="15">
        <f>ROUND(E74*F74,2)</f>
        <v/>
      </c>
      <c r="H74" s="254">
        <f>G74/$G$122</f>
        <v/>
      </c>
      <c r="I74" s="15">
        <f>ROUND(F74*Прил.10!$D$12,2)</f>
        <v/>
      </c>
      <c r="J74" s="15">
        <f>ROUND(I74*E74,2)</f>
        <v/>
      </c>
    </row>
    <row r="75" hidden="1" outlineLevel="1" ht="38.25" customFormat="1" customHeight="1" s="193">
      <c r="A75" s="251" t="n">
        <v>58</v>
      </c>
      <c r="B75" s="251" t="n">
        <v>20815</v>
      </c>
      <c r="C75" s="168" t="inlineStr">
        <is>
          <t>Краны мостовые электрические при работе на монтаже технологического оборудования общего назначения 50 т</t>
        </is>
      </c>
      <c r="D75" s="251" t="inlineStr">
        <is>
          <t>маш.-ч</t>
        </is>
      </c>
      <c r="E75" s="251" t="n">
        <v>2.48</v>
      </c>
      <c r="F75" s="168" t="n">
        <v>197.01</v>
      </c>
      <c r="G75" s="15">
        <f>ROUND(E75*F75,2)</f>
        <v/>
      </c>
      <c r="H75" s="254">
        <f>G75/$G$122</f>
        <v/>
      </c>
      <c r="I75" s="15">
        <f>ROUND(F75*Прил.10!$D$12,2)</f>
        <v/>
      </c>
      <c r="J75" s="15">
        <f>ROUND(I75*E75,2)</f>
        <v/>
      </c>
    </row>
    <row r="76" hidden="1" outlineLevel="1" ht="14.25" customFormat="1" customHeight="1" s="193">
      <c r="A76" s="251" t="n">
        <v>59</v>
      </c>
      <c r="B76" s="251" t="n">
        <v>121803</v>
      </c>
      <c r="C76" s="168" t="inlineStr">
        <is>
          <t>Распределители каменной мелочи</t>
        </is>
      </c>
      <c r="D76" s="251" t="inlineStr">
        <is>
          <t>маш.-ч</t>
        </is>
      </c>
      <c r="E76" s="251" t="n">
        <v>4.0898</v>
      </c>
      <c r="F76" s="168" t="n">
        <v>85.18000000000001</v>
      </c>
      <c r="G76" s="15">
        <f>ROUND(E76*F76,2)</f>
        <v/>
      </c>
      <c r="H76" s="254">
        <f>G76/$G$122</f>
        <v/>
      </c>
      <c r="I76" s="15">
        <f>ROUND(F76*Прил.10!$D$12,2)</f>
        <v/>
      </c>
      <c r="J76" s="15">
        <f>ROUND(I76*E76,2)</f>
        <v/>
      </c>
    </row>
    <row r="77" hidden="1" outlineLevel="1" ht="14.25" customFormat="1" customHeight="1" s="193">
      <c r="A77" s="251" t="n">
        <v>60</v>
      </c>
      <c r="B77" s="251" t="n">
        <v>120102</v>
      </c>
      <c r="C77" s="168" t="inlineStr">
        <is>
          <t>Автогудронаторы 7000 л</t>
        </is>
      </c>
      <c r="D77" s="251" t="inlineStr">
        <is>
          <t>маш.-ч</t>
        </is>
      </c>
      <c r="E77" s="251" t="n">
        <v>3.284925</v>
      </c>
      <c r="F77" s="168" t="n">
        <v>115.24</v>
      </c>
      <c r="G77" s="15">
        <f>ROUND(E77*F77,2)</f>
        <v/>
      </c>
      <c r="H77" s="254">
        <f>G77/$G$122</f>
        <v/>
      </c>
      <c r="I77" s="15">
        <f>ROUND(F77*Прил.10!$D$12,2)</f>
        <v/>
      </c>
      <c r="J77" s="15">
        <f>ROUND(I77*E77,2)</f>
        <v/>
      </c>
    </row>
    <row r="78" hidden="1" outlineLevel="1" ht="14.25" customFormat="1" customHeight="1" s="193">
      <c r="A78" s="251" t="n">
        <v>61</v>
      </c>
      <c r="B78" s="251" t="n">
        <v>92701</v>
      </c>
      <c r="C78" s="168" t="inlineStr">
        <is>
          <t>Катки прицепные кольчатые 1 т</t>
        </is>
      </c>
      <c r="D78" s="251" t="inlineStr">
        <is>
          <t>маш.-ч</t>
        </is>
      </c>
      <c r="E78" s="251" t="n">
        <v>30.572996</v>
      </c>
      <c r="F78" s="168" t="n">
        <v>9.619999999999999</v>
      </c>
      <c r="G78" s="15">
        <f>ROUND(E78*F78,2)</f>
        <v/>
      </c>
      <c r="H78" s="254">
        <f>G78/$G$122</f>
        <v/>
      </c>
      <c r="I78" s="15">
        <f>ROUND(F78*Прил.10!$D$12,2)</f>
        <v/>
      </c>
      <c r="J78" s="15">
        <f>ROUND(I78*E78,2)</f>
        <v/>
      </c>
    </row>
    <row r="79" hidden="1" outlineLevel="1" ht="25.5" customFormat="1" customHeight="1" s="193">
      <c r="A79" s="251" t="n">
        <v>62</v>
      </c>
      <c r="B79" s="251" t="n">
        <v>70148</v>
      </c>
      <c r="C79" s="168" t="inlineStr">
        <is>
          <t>Бульдозеры при работе на других видах строительства 59 кВт (80 л.с.)</t>
        </is>
      </c>
      <c r="D79" s="251" t="inlineStr">
        <is>
          <t>маш.-ч</t>
        </is>
      </c>
      <c r="E79" s="251" t="n">
        <v>4.0128</v>
      </c>
      <c r="F79" s="168" t="n">
        <v>73.8</v>
      </c>
      <c r="G79" s="15">
        <f>ROUND(E79*F79,2)</f>
        <v/>
      </c>
      <c r="H79" s="254">
        <f>G79/$G$122</f>
        <v/>
      </c>
      <c r="I79" s="15">
        <f>ROUND(F79*Прил.10!$D$12,2)</f>
        <v/>
      </c>
      <c r="J79" s="15">
        <f>ROUND(I79*E79,2)</f>
        <v/>
      </c>
    </row>
    <row r="80" hidden="1" outlineLevel="1" ht="25.5" customFormat="1" customHeight="1" s="193">
      <c r="A80" s="251" t="n">
        <v>63</v>
      </c>
      <c r="B80" s="251" t="n">
        <v>60800</v>
      </c>
      <c r="C80" s="168" t="inlineStr">
        <is>
          <t>Экскаваторы-планировщики: на пневмоколесном ходу</t>
        </is>
      </c>
      <c r="D80" s="251" t="inlineStr">
        <is>
          <t>маш.-ч</t>
        </is>
      </c>
      <c r="E80" s="251" t="n">
        <v>4.12227</v>
      </c>
      <c r="F80" s="168" t="n">
        <v>104.4</v>
      </c>
      <c r="G80" s="15">
        <f>ROUND(E80*F80,2)</f>
        <v/>
      </c>
      <c r="H80" s="254">
        <f>G80/$G$122</f>
        <v/>
      </c>
      <c r="I80" s="15">
        <f>ROUND(F80*Прил.10!$D$12,2)</f>
        <v/>
      </c>
      <c r="J80" s="15">
        <f>ROUND(I80*E80,2)</f>
        <v/>
      </c>
    </row>
    <row r="81" hidden="1" outlineLevel="1" ht="25.5" customFormat="1" customHeight="1" s="193">
      <c r="A81" s="251" t="n">
        <v>64</v>
      </c>
      <c r="B81" s="251" t="n">
        <v>70148</v>
      </c>
      <c r="C81" s="168" t="inlineStr">
        <is>
          <t>Бульдозеры при работе на других видах строительства 59 кВт (80 л.с.)</t>
        </is>
      </c>
      <c r="D81" s="251" t="inlineStr">
        <is>
          <t>маш.-ч</t>
        </is>
      </c>
      <c r="E81" s="251" t="n">
        <v>2.24928</v>
      </c>
      <c r="F81" s="168" t="n">
        <v>147.6</v>
      </c>
      <c r="G81" s="15">
        <f>ROUND(E81*F81,2)</f>
        <v/>
      </c>
      <c r="H81" s="254">
        <f>G81/$G$122</f>
        <v/>
      </c>
      <c r="I81" s="15">
        <f>ROUND(F81*Прил.10!$D$12,2)</f>
        <v/>
      </c>
      <c r="J81" s="15">
        <f>ROUND(I81*E81,2)</f>
        <v/>
      </c>
    </row>
    <row r="82" hidden="1" outlineLevel="1" ht="14.25" customFormat="1" customHeight="1" s="193">
      <c r="A82" s="251" t="n">
        <v>65</v>
      </c>
      <c r="B82" s="251" t="n">
        <v>121801</v>
      </c>
      <c r="C82" s="168" t="inlineStr">
        <is>
          <t>Распределители щебня и гравия</t>
        </is>
      </c>
      <c r="D82" s="251" t="inlineStr">
        <is>
          <t>маш.-ч</t>
        </is>
      </c>
      <c r="E82" s="251" t="n">
        <v>0.62451</v>
      </c>
      <c r="F82" s="168" t="n">
        <v>201.46</v>
      </c>
      <c r="G82" s="15">
        <f>ROUND(E82*F82,2)</f>
        <v/>
      </c>
      <c r="H82" s="254">
        <f>G82/$G$122</f>
        <v/>
      </c>
      <c r="I82" s="15">
        <f>ROUND(F82*Прил.10!$D$12,2)</f>
        <v/>
      </c>
      <c r="J82" s="15">
        <f>ROUND(I82*E82,2)</f>
        <v/>
      </c>
    </row>
    <row r="83" hidden="1" outlineLevel="1" ht="14.25" customFormat="1" customHeight="1" s="193">
      <c r="A83" s="251" t="n">
        <v>66</v>
      </c>
      <c r="B83" s="251" t="n">
        <v>120500</v>
      </c>
      <c r="C83" s="168" t="inlineStr">
        <is>
          <t>Гудронаторы ручные</t>
        </is>
      </c>
      <c r="D83" s="251" t="inlineStr">
        <is>
          <t>маш.-ч</t>
        </is>
      </c>
      <c r="E83" s="251" t="n">
        <v>15.22664</v>
      </c>
      <c r="F83" s="168" t="n">
        <v>12.2</v>
      </c>
      <c r="G83" s="15">
        <f>ROUND(E83*F83,2)</f>
        <v/>
      </c>
      <c r="H83" s="254">
        <f>G83/$G$122</f>
        <v/>
      </c>
      <c r="I83" s="15">
        <f>ROUND(F83*Прил.10!$D$12,2)</f>
        <v/>
      </c>
      <c r="J83" s="15">
        <f>ROUND(I83*E83,2)</f>
        <v/>
      </c>
    </row>
    <row r="84" hidden="1" outlineLevel="1" ht="25.5" customFormat="1" customHeight="1" s="193">
      <c r="A84" s="251" t="n">
        <v>67</v>
      </c>
      <c r="B84" s="251" t="n">
        <v>120711</v>
      </c>
      <c r="C84" s="168" t="inlineStr">
        <is>
          <t>Катки дорожные прицепные на пневмоколесном ходу 25 т</t>
        </is>
      </c>
      <c r="D84" s="251" t="inlineStr">
        <is>
          <t>маш.-ч</t>
        </is>
      </c>
      <c r="E84" s="251" t="n">
        <v>0.58608</v>
      </c>
      <c r="F84" s="168" t="n">
        <v>199</v>
      </c>
      <c r="G84" s="15">
        <f>ROUND(E84*F84,2)</f>
        <v/>
      </c>
      <c r="H84" s="254">
        <f>G84/$G$122</f>
        <v/>
      </c>
      <c r="I84" s="15">
        <f>ROUND(F84*Прил.10!$D$12,2)</f>
        <v/>
      </c>
      <c r="J84" s="15">
        <f>ROUND(I84*E84,2)</f>
        <v/>
      </c>
    </row>
    <row r="85" hidden="1" outlineLevel="1" ht="14.25" customFormat="1" customHeight="1" s="193">
      <c r="A85" s="251" t="n">
        <v>68</v>
      </c>
      <c r="B85" s="251" t="n">
        <v>122301</v>
      </c>
      <c r="C85" s="168" t="inlineStr">
        <is>
          <t>Трактор с щетками дорожными навесными</t>
        </is>
      </c>
      <c r="D85" s="251" t="inlineStr">
        <is>
          <t>маш.-ч</t>
        </is>
      </c>
      <c r="E85" s="251" t="n">
        <v>3.4606</v>
      </c>
      <c r="F85" s="168" t="n">
        <v>74.97</v>
      </c>
      <c r="G85" s="15">
        <f>ROUND(E85*F85,2)</f>
        <v/>
      </c>
      <c r="H85" s="254">
        <f>G85/$G$122</f>
        <v/>
      </c>
      <c r="I85" s="15">
        <f>ROUND(F85*Прил.10!$D$12,2)</f>
        <v/>
      </c>
      <c r="J85" s="15">
        <f>ROUND(I85*E85,2)</f>
        <v/>
      </c>
    </row>
    <row r="86" hidden="1" outlineLevel="1" ht="14.25" customFormat="1" customHeight="1" s="193">
      <c r="A86" s="251" t="n">
        <v>69</v>
      </c>
      <c r="B86" s="251" t="n">
        <v>350481</v>
      </c>
      <c r="C86" s="168" t="inlineStr">
        <is>
          <t>Пресс-ножницы комбинированные</t>
        </is>
      </c>
      <c r="D86" s="251" t="inlineStr">
        <is>
          <t>маш.-ч</t>
        </is>
      </c>
      <c r="E86" s="251" t="n">
        <v>12.19764</v>
      </c>
      <c r="F86" s="168" t="n">
        <v>15.4</v>
      </c>
      <c r="G86" s="15">
        <f>ROUND(E86*F86,2)</f>
        <v/>
      </c>
      <c r="H86" s="254">
        <f>G86/$G$122</f>
        <v/>
      </c>
      <c r="I86" s="15">
        <f>ROUND(F86*Прил.10!$D$12,2)</f>
        <v/>
      </c>
      <c r="J86" s="15">
        <f>ROUND(I86*E86,2)</f>
        <v/>
      </c>
    </row>
    <row r="87" hidden="1" outlineLevel="1" ht="25.5" customFormat="1" customHeight="1" s="193">
      <c r="A87" s="251" t="n">
        <v>70</v>
      </c>
      <c r="B87" s="251" t="n">
        <v>400001</v>
      </c>
      <c r="C87" s="168" t="inlineStr">
        <is>
          <t>Автомобили бортовые, грузоподъемность до 5 т</t>
        </is>
      </c>
      <c r="D87" s="251" t="inlineStr">
        <is>
          <t>маш.-ч</t>
        </is>
      </c>
      <c r="E87" s="251" t="n">
        <v>1.57468</v>
      </c>
      <c r="F87" s="168" t="n">
        <v>95.58</v>
      </c>
      <c r="G87" s="15">
        <f>ROUND(E87*F87,2)</f>
        <v/>
      </c>
      <c r="H87" s="254">
        <f>G87/$G$122</f>
        <v/>
      </c>
      <c r="I87" s="15">
        <f>ROUND(F87*Прил.10!$D$12,2)</f>
        <v/>
      </c>
      <c r="J87" s="15">
        <f>ROUND(I87*E87,2)</f>
        <v/>
      </c>
    </row>
    <row r="88" hidden="1" outlineLevel="1" ht="25.5" customFormat="1" customHeight="1" s="193">
      <c r="A88" s="251" t="n">
        <v>71</v>
      </c>
      <c r="B88" s="251" t="n">
        <v>400051</v>
      </c>
      <c r="C88" s="168" t="inlineStr">
        <is>
          <t>Автомобиль-самосвал, грузоподъемность до 7 т</t>
        </is>
      </c>
      <c r="D88" s="251" t="inlineStr">
        <is>
          <t>маш.-ч</t>
        </is>
      </c>
      <c r="E88" s="251" t="n">
        <v>1.005</v>
      </c>
      <c r="F88" s="168" t="n">
        <v>111</v>
      </c>
      <c r="G88" s="15">
        <f>ROUND(E88*F88,2)</f>
        <v/>
      </c>
      <c r="H88" s="254">
        <f>G88/$G$122</f>
        <v/>
      </c>
      <c r="I88" s="15">
        <f>ROUND(F88*Прил.10!$D$12,2)</f>
        <v/>
      </c>
      <c r="J88" s="15">
        <f>ROUND(I88*E88,2)</f>
        <v/>
      </c>
    </row>
    <row r="89" hidden="1" outlineLevel="1" ht="25.5" customFormat="1" customHeight="1" s="193">
      <c r="A89" s="251" t="n">
        <v>72</v>
      </c>
      <c r="B89" s="251" t="n">
        <v>130300</v>
      </c>
      <c r="C89" s="168" t="inlineStr">
        <is>
          <t>Агрегаты для травосеяния на откосах автомобильных и железных дорог</t>
        </is>
      </c>
      <c r="D89" s="251" t="inlineStr">
        <is>
          <t>маш.-ч</t>
        </is>
      </c>
      <c r="E89" s="251" t="n">
        <v>10.793</v>
      </c>
      <c r="F89" s="168" t="n">
        <v>25.1</v>
      </c>
      <c r="G89" s="15">
        <f>ROUND(E89*F89,2)</f>
        <v/>
      </c>
      <c r="H89" s="254">
        <f>G89/$G$122</f>
        <v/>
      </c>
      <c r="I89" s="15">
        <f>ROUND(F89*Прил.10!$D$12,2)</f>
        <v/>
      </c>
      <c r="J89" s="15">
        <f>ROUND(I89*E89,2)</f>
        <v/>
      </c>
    </row>
    <row r="90" hidden="1" outlineLevel="1" ht="25.5" customFormat="1" customHeight="1" s="193">
      <c r="A90" s="251" t="n">
        <v>73</v>
      </c>
      <c r="B90" s="251" t="n">
        <v>251703</v>
      </c>
      <c r="C90" s="168" t="inlineStr">
        <is>
          <t>Вагонетки неопрокидные, вместимость до 1,5 м3</t>
        </is>
      </c>
      <c r="D90" s="251" t="inlineStr">
        <is>
          <t>маш.-ч</t>
        </is>
      </c>
      <c r="E90" s="251" t="n">
        <v>261.2924</v>
      </c>
      <c r="F90" s="168" t="n">
        <v>0.5</v>
      </c>
      <c r="G90" s="15">
        <f>ROUND(E90*F90,2)</f>
        <v/>
      </c>
      <c r="H90" s="254">
        <f>G90/$G$122</f>
        <v/>
      </c>
      <c r="I90" s="15">
        <f>ROUND(F90*Прил.10!$D$12,2)</f>
        <v/>
      </c>
      <c r="J90" s="15">
        <f>ROUND(I90*E90,2)</f>
        <v/>
      </c>
    </row>
    <row r="91" hidden="1" outlineLevel="1" ht="25.5" customFormat="1" customHeight="1" s="193">
      <c r="A91" s="251" t="n">
        <v>74</v>
      </c>
      <c r="B91" s="251" t="n">
        <v>30402</v>
      </c>
      <c r="C91" s="168" t="inlineStr">
        <is>
          <t>Лебедки электрические тяговым усилием до 12,26 кН (1,25 т)</t>
        </is>
      </c>
      <c r="D91" s="251" t="inlineStr">
        <is>
          <t>маш.-ч</t>
        </is>
      </c>
      <c r="E91" s="251" t="n">
        <v>46.449</v>
      </c>
      <c r="F91" s="168" t="n">
        <v>3.28</v>
      </c>
      <c r="G91" s="15">
        <f>ROUND(E91*F91,2)</f>
        <v/>
      </c>
      <c r="H91" s="254">
        <f>G91/$G$122</f>
        <v/>
      </c>
      <c r="I91" s="15">
        <f>ROUND(F91*Прил.10!$D$12,2)</f>
        <v/>
      </c>
      <c r="J91" s="15">
        <f>ROUND(I91*E91,2)</f>
        <v/>
      </c>
    </row>
    <row r="92" hidden="1" outlineLevel="1" ht="38.25" customFormat="1" customHeight="1" s="193">
      <c r="A92" s="251" t="n">
        <v>75</v>
      </c>
      <c r="B92" s="251" t="n">
        <v>10312</v>
      </c>
      <c r="C92" s="168" t="inlineStr">
        <is>
          <t>Тракторы на гусеничном ходу при работе на других видах строительства 79 кВт (108 л.с.)</t>
        </is>
      </c>
      <c r="D92" s="251" t="inlineStr">
        <is>
          <t>маш.-ч</t>
        </is>
      </c>
      <c r="E92" s="251" t="n">
        <v>0.58608</v>
      </c>
      <c r="F92" s="168" t="n">
        <v>422.6</v>
      </c>
      <c r="G92" s="15">
        <f>ROUND(E92*F92,2)</f>
        <v/>
      </c>
      <c r="H92" s="254">
        <f>G92/$G$122</f>
        <v/>
      </c>
      <c r="I92" s="15">
        <f>ROUND(F92*Прил.10!$D$12,2)</f>
        <v/>
      </c>
      <c r="J92" s="15">
        <f>ROUND(I92*E92,2)</f>
        <v/>
      </c>
    </row>
    <row r="93" hidden="1" outlineLevel="1" ht="14.25" customFormat="1" customHeight="1" s="193">
      <c r="A93" s="251" t="n">
        <v>76</v>
      </c>
      <c r="B93" s="251" t="n">
        <v>92002</v>
      </c>
      <c r="C93" s="168" t="inlineStr">
        <is>
          <t>Сеялки прицепные</t>
        </is>
      </c>
      <c r="D93" s="251" t="inlineStr">
        <is>
          <t>маш.-ч</t>
        </is>
      </c>
      <c r="E93" s="251" t="n">
        <v>2.797798</v>
      </c>
      <c r="F93" s="168" t="n">
        <v>48.2</v>
      </c>
      <c r="G93" s="15">
        <f>ROUND(E93*F93,2)</f>
        <v/>
      </c>
      <c r="H93" s="254">
        <f>G93/$G$122</f>
        <v/>
      </c>
      <c r="I93" s="15">
        <f>ROUND(F93*Прил.10!$D$12,2)</f>
        <v/>
      </c>
      <c r="J93" s="15">
        <f>ROUND(I93*E93,2)</f>
        <v/>
      </c>
    </row>
    <row r="94" hidden="1" outlineLevel="1" ht="14.25" customFormat="1" customHeight="1" s="193">
      <c r="A94" s="251" t="n">
        <v>77</v>
      </c>
      <c r="B94" s="251" t="n">
        <v>110055</v>
      </c>
      <c r="C94" s="168" t="inlineStr">
        <is>
          <t>Автобетоносмесители: 6 м3</t>
        </is>
      </c>
      <c r="D94" s="251" t="inlineStr">
        <is>
          <t>маш.-ч</t>
        </is>
      </c>
      <c r="E94" s="251" t="n">
        <v>1.364</v>
      </c>
      <c r="F94" s="168" t="n">
        <v>177.59</v>
      </c>
      <c r="G94" s="15">
        <f>ROUND(E94*F94,2)</f>
        <v/>
      </c>
      <c r="H94" s="254">
        <f>G94/$G$122</f>
        <v/>
      </c>
      <c r="I94" s="15">
        <f>ROUND(F94*Прил.10!$D$12,2)</f>
        <v/>
      </c>
      <c r="J94" s="15">
        <f>ROUND(I94*E94,2)</f>
        <v/>
      </c>
    </row>
    <row r="95" hidden="1" outlineLevel="1" ht="14.25" customFormat="1" customHeight="1" s="193">
      <c r="A95" s="251" t="n">
        <v>78</v>
      </c>
      <c r="B95" s="251" t="n">
        <v>122301</v>
      </c>
      <c r="C95" s="168" t="inlineStr">
        <is>
          <t>Трактор с щетками дорожными навесными</t>
        </is>
      </c>
      <c r="D95" s="251" t="inlineStr">
        <is>
          <t>маш.-ч</t>
        </is>
      </c>
      <c r="E95" s="251" t="n">
        <v>1.01093</v>
      </c>
      <c r="F95" s="168" t="n">
        <v>62.3</v>
      </c>
      <c r="G95" s="15">
        <f>ROUND(E95*F95,2)</f>
        <v/>
      </c>
      <c r="H95" s="254">
        <f>G95/$G$122</f>
        <v/>
      </c>
      <c r="I95" s="15">
        <f>ROUND(F95*Прил.10!$D$12,2)</f>
        <v/>
      </c>
      <c r="J95" s="15">
        <f>ROUND(I95*E95,2)</f>
        <v/>
      </c>
    </row>
    <row r="96" hidden="1" outlineLevel="1" ht="14.25" customFormat="1" customHeight="1" s="193">
      <c r="A96" s="251" t="n">
        <v>79</v>
      </c>
      <c r="B96" s="251" t="n">
        <v>120500</v>
      </c>
      <c r="C96" s="168" t="inlineStr">
        <is>
          <t>Гудронаторы ручные</t>
        </is>
      </c>
      <c r="D96" s="251" t="inlineStr">
        <is>
          <t>маш.-ч</t>
        </is>
      </c>
      <c r="E96" s="251" t="n">
        <v>2.840924</v>
      </c>
      <c r="F96" s="168" t="n">
        <v>17.2</v>
      </c>
      <c r="G96" s="15">
        <f>ROUND(E96*F96,2)</f>
        <v/>
      </c>
      <c r="H96" s="254">
        <f>G96/$G$122</f>
        <v/>
      </c>
      <c r="I96" s="15">
        <f>ROUND(F96*Прил.10!$D$12,2)</f>
        <v/>
      </c>
      <c r="J96" s="15">
        <f>ROUND(I96*E96,2)</f>
        <v/>
      </c>
    </row>
    <row r="97" hidden="1" outlineLevel="1" ht="25.5" customFormat="1" customHeight="1" s="193">
      <c r="A97" s="251" t="n">
        <v>80</v>
      </c>
      <c r="B97" s="251" t="n">
        <v>120711</v>
      </c>
      <c r="C97" s="168" t="inlineStr">
        <is>
          <t>Катки дорожные прицепные на пневмоколесном ходу 25 т</t>
        </is>
      </c>
      <c r="D97" s="251" t="inlineStr">
        <is>
          <t>маш.-ч</t>
        </is>
      </c>
      <c r="E97" s="251" t="n">
        <v>0.58608</v>
      </c>
      <c r="F97" s="168" t="n">
        <v>39.8</v>
      </c>
      <c r="G97" s="15">
        <f>ROUND(E97*F97,2)</f>
        <v/>
      </c>
      <c r="H97" s="254">
        <f>G97/$G$122</f>
        <v/>
      </c>
      <c r="I97" s="15">
        <f>ROUND(F97*Прил.10!$D$12,2)</f>
        <v/>
      </c>
      <c r="J97" s="15">
        <f>ROUND(I97*E97,2)</f>
        <v/>
      </c>
    </row>
    <row r="98" hidden="1" outlineLevel="1" ht="14.25" customFormat="1" customHeight="1" s="193">
      <c r="A98" s="251" t="n">
        <v>81</v>
      </c>
      <c r="B98" s="251" t="n">
        <v>331451</v>
      </c>
      <c r="C98" s="168" t="inlineStr">
        <is>
          <t>Перфораторы: электрические</t>
        </is>
      </c>
      <c r="D98" s="251" t="inlineStr">
        <is>
          <t>маш.-ч</t>
        </is>
      </c>
      <c r="E98" s="251" t="n">
        <v>5.0765</v>
      </c>
      <c r="F98" s="168" t="n">
        <v>2.08</v>
      </c>
      <c r="G98" s="15">
        <f>ROUND(E98*F98,2)</f>
        <v/>
      </c>
      <c r="H98" s="254">
        <f>G98/$G$122</f>
        <v/>
      </c>
      <c r="I98" s="15">
        <f>ROUND(F98*Прил.10!$D$12,2)</f>
        <v/>
      </c>
      <c r="J98" s="15">
        <f>ROUND(I98*E98,2)</f>
        <v/>
      </c>
    </row>
    <row r="99" hidden="1" outlineLevel="1" ht="14.25" customFormat="1" customHeight="1" s="193">
      <c r="A99" s="251" t="n">
        <v>82</v>
      </c>
      <c r="B99" s="251" t="n">
        <v>331532</v>
      </c>
      <c r="C99" s="168" t="inlineStr">
        <is>
          <t>Пила: цепная электрическая</t>
        </is>
      </c>
      <c r="D99" s="251" t="inlineStr">
        <is>
          <t>маш.-ч</t>
        </is>
      </c>
      <c r="E99" s="251" t="n">
        <v>0.440025</v>
      </c>
      <c r="F99" s="168" t="n">
        <v>3.27</v>
      </c>
      <c r="G99" s="15">
        <f>ROUND(E99*F99,2)</f>
        <v/>
      </c>
      <c r="H99" s="254">
        <f>G99/$G$122</f>
        <v/>
      </c>
      <c r="I99" s="15">
        <f>ROUND(F99*Прил.10!$D$12,2)</f>
        <v/>
      </c>
      <c r="J99" s="15">
        <f>ROUND(I99*E99,2)</f>
        <v/>
      </c>
    </row>
    <row r="100" hidden="1" outlineLevel="1" ht="25.5" customFormat="1" customHeight="1" s="193">
      <c r="A100" s="251" t="n">
        <v>83</v>
      </c>
      <c r="B100" s="251" t="n">
        <v>350451</v>
      </c>
      <c r="C100" s="168" t="inlineStr">
        <is>
          <t>Пресс: гидравлический с электроприводом</t>
        </is>
      </c>
      <c r="D100" s="251" t="inlineStr">
        <is>
          <t>маш.-ч</t>
        </is>
      </c>
      <c r="E100" s="251" t="n">
        <v>5.4</v>
      </c>
      <c r="F100" s="168" t="n">
        <v>1.11</v>
      </c>
      <c r="G100" s="15">
        <f>ROUND(E100*F100,2)</f>
        <v/>
      </c>
      <c r="H100" s="254">
        <f>G100/$G$122</f>
        <v/>
      </c>
      <c r="I100" s="15">
        <f>ROUND(F100*Прил.10!$D$12,2)</f>
        <v/>
      </c>
      <c r="J100" s="15">
        <f>ROUND(I100*E100,2)</f>
        <v/>
      </c>
    </row>
    <row r="101" hidden="1" outlineLevel="1" ht="14.25" customFormat="1" customHeight="1" s="193">
      <c r="A101" s="251" t="n">
        <v>84</v>
      </c>
      <c r="B101" s="251" t="n">
        <v>400080</v>
      </c>
      <c r="C101" s="168" t="inlineStr">
        <is>
          <t>Автоцистерна</t>
        </is>
      </c>
      <c r="D101" s="251" t="inlineStr">
        <is>
          <t>маш.-ч</t>
        </is>
      </c>
      <c r="E101" s="251" t="n">
        <v>0.66</v>
      </c>
      <c r="F101" s="168" t="n">
        <v>122.18</v>
      </c>
      <c r="G101" s="15">
        <f>ROUND(E101*F101,2)</f>
        <v/>
      </c>
      <c r="H101" s="254">
        <f>G101/$G$122</f>
        <v/>
      </c>
      <c r="I101" s="15">
        <f>ROUND(F101*Прил.10!$D$12,2)</f>
        <v/>
      </c>
      <c r="J101" s="15">
        <f>ROUND(I101*E101,2)</f>
        <v/>
      </c>
    </row>
    <row r="102" hidden="1" outlineLevel="1" ht="25.5" customFormat="1" customHeight="1" s="193">
      <c r="A102" s="251" t="n">
        <v>85</v>
      </c>
      <c r="B102" s="251" t="n">
        <v>400051</v>
      </c>
      <c r="C102" s="168" t="inlineStr">
        <is>
          <t>Автомобиль-самосвал, грузоподъемность до 7 т</t>
        </is>
      </c>
      <c r="D102" s="251" t="inlineStr">
        <is>
          <t>маш.-ч</t>
        </is>
      </c>
      <c r="E102" s="251" t="n">
        <v>0.27559</v>
      </c>
      <c r="F102" s="168" t="n">
        <v>131.37</v>
      </c>
      <c r="G102" s="15">
        <f>ROUND(E102*F102,2)</f>
        <v/>
      </c>
      <c r="H102" s="254">
        <f>G102/$G$122</f>
        <v/>
      </c>
      <c r="I102" s="15">
        <f>ROUND(F102*Прил.10!$D$12,2)</f>
        <v/>
      </c>
      <c r="J102" s="15">
        <f>ROUND(I102*E102,2)</f>
        <v/>
      </c>
    </row>
    <row r="103" hidden="1" outlineLevel="1" ht="25.5" customFormat="1" customHeight="1" s="193">
      <c r="A103" s="251" t="n">
        <v>86</v>
      </c>
      <c r="B103" s="251" t="n">
        <v>122801</v>
      </c>
      <c r="C103" s="168" t="inlineStr">
        <is>
          <t>Виброплита с двигателем внутреннего сгорания</t>
        </is>
      </c>
      <c r="D103" s="251" t="inlineStr">
        <is>
          <t>маш.-ч</t>
        </is>
      </c>
      <c r="E103" s="251" t="n">
        <v>2.679</v>
      </c>
      <c r="F103" s="168" t="n">
        <v>13.21</v>
      </c>
      <c r="G103" s="15">
        <f>ROUND(E103*F103,2)</f>
        <v/>
      </c>
      <c r="H103" s="254">
        <f>G103/$G$122</f>
        <v/>
      </c>
      <c r="I103" s="15">
        <f>ROUND(F103*Прил.10!$D$12,2)</f>
        <v/>
      </c>
      <c r="J103" s="15">
        <f>ROUND(I103*E103,2)</f>
        <v/>
      </c>
    </row>
    <row r="104" hidden="1" outlineLevel="1" ht="14.25" customFormat="1" customHeight="1" s="193">
      <c r="A104" s="251" t="n">
        <v>87</v>
      </c>
      <c r="B104" s="251" t="n">
        <v>153101</v>
      </c>
      <c r="C104" s="168" t="inlineStr">
        <is>
          <t>Катки дорожные самоходные гладкие: 5 т</t>
        </is>
      </c>
      <c r="D104" s="251" t="inlineStr">
        <is>
          <t>маш.-ч</t>
        </is>
      </c>
      <c r="E104" s="251" t="n">
        <v>0.02286</v>
      </c>
      <c r="F104" s="168" t="n">
        <v>112.14</v>
      </c>
      <c r="G104" s="15">
        <f>ROUND(E104*F104,2)</f>
        <v/>
      </c>
      <c r="H104" s="254">
        <f>G104/$G$122</f>
        <v/>
      </c>
      <c r="I104" s="15">
        <f>ROUND(F104*Прил.10!$D$12,2)</f>
        <v/>
      </c>
      <c r="J104" s="15">
        <f>ROUND(I104*E104,2)</f>
        <v/>
      </c>
    </row>
    <row r="105" hidden="1" outlineLevel="1" ht="14.25" customFormat="1" customHeight="1" s="193">
      <c r="A105" s="251" t="n">
        <v>88</v>
      </c>
      <c r="B105" s="251" t="n">
        <v>330301</v>
      </c>
      <c r="C105" s="168" t="inlineStr">
        <is>
          <t>Машины шлифовальные: электрические</t>
        </is>
      </c>
      <c r="D105" s="251" t="inlineStr">
        <is>
          <t>маш.-ч</t>
        </is>
      </c>
      <c r="E105" s="251" t="n">
        <v>15.9731</v>
      </c>
      <c r="F105" s="168" t="n">
        <v>5.13</v>
      </c>
      <c r="G105" s="15">
        <f>ROUND(E105*F105,2)</f>
        <v/>
      </c>
      <c r="H105" s="254">
        <f>G105/$G$122</f>
        <v/>
      </c>
      <c r="I105" s="15">
        <f>ROUND(F105*Прил.10!$D$12,2)</f>
        <v/>
      </c>
      <c r="J105" s="15">
        <f>ROUND(I105*E105,2)</f>
        <v/>
      </c>
    </row>
    <row r="106" hidden="1" outlineLevel="1" ht="25.5" customFormat="1" customHeight="1" s="193">
      <c r="A106" s="251" t="n">
        <v>89</v>
      </c>
      <c r="B106" s="251" t="n">
        <v>331100</v>
      </c>
      <c r="C106" s="168" t="inlineStr">
        <is>
          <t>Трамбовки пневматические при работе от: передвижных компрессорных станций</t>
        </is>
      </c>
      <c r="D106" s="251" t="inlineStr">
        <is>
          <t>маш.-ч</t>
        </is>
      </c>
      <c r="E106" s="251" t="n">
        <v>97.00978000000001</v>
      </c>
      <c r="F106" s="168" t="n">
        <v>0.55</v>
      </c>
      <c r="G106" s="15">
        <f>ROUND(E106*F106,2)</f>
        <v/>
      </c>
      <c r="H106" s="254">
        <f>G106/$G$122</f>
        <v/>
      </c>
      <c r="I106" s="15">
        <f>ROUND(F106*Прил.10!$D$12,2)</f>
        <v/>
      </c>
      <c r="J106" s="15">
        <f>ROUND(I106*E106,2)</f>
        <v/>
      </c>
    </row>
    <row r="107" hidden="1" outlineLevel="1" ht="25.5" customFormat="1" customHeight="1" s="193">
      <c r="A107" s="251" t="n">
        <v>90</v>
      </c>
      <c r="B107" s="251" t="n">
        <v>331101</v>
      </c>
      <c r="C107" s="168" t="inlineStr">
        <is>
          <t>Трамбовки пневматические при работе от: стационарного компрессора</t>
        </is>
      </c>
      <c r="D107" s="251" t="inlineStr">
        <is>
          <t>маш.-ч</t>
        </is>
      </c>
      <c r="E107" s="251" t="n">
        <v>0.0819</v>
      </c>
      <c r="F107" s="168" t="n">
        <v>4.91</v>
      </c>
      <c r="G107" s="15">
        <f>ROUND(E107*F107,2)</f>
        <v/>
      </c>
      <c r="H107" s="254">
        <f>G107/$G$122</f>
        <v/>
      </c>
      <c r="I107" s="15">
        <f>ROUND(F107*Прил.10!$D$12,2)</f>
        <v/>
      </c>
      <c r="J107" s="15">
        <f>ROUND(I107*E107,2)</f>
        <v/>
      </c>
    </row>
    <row r="108" hidden="1" outlineLevel="1" ht="14.25" customFormat="1" customHeight="1" s="193">
      <c r="A108" s="251" t="n">
        <v>91</v>
      </c>
      <c r="B108" s="251" t="n">
        <v>330206</v>
      </c>
      <c r="C108" s="168" t="inlineStr">
        <is>
          <t>Дрели: электрические</t>
        </is>
      </c>
      <c r="D108" s="251" t="inlineStr">
        <is>
          <t>маш.-ч</t>
        </is>
      </c>
      <c r="E108" s="251" t="n">
        <v>12.48315</v>
      </c>
      <c r="F108" s="168" t="n">
        <v>1.95</v>
      </c>
      <c r="G108" s="15">
        <f>ROUND(E108*F108,2)</f>
        <v/>
      </c>
      <c r="H108" s="254">
        <f>G108/$G$122</f>
        <v/>
      </c>
      <c r="I108" s="15">
        <f>ROUND(F108*Прил.10!$D$12,2)</f>
        <v/>
      </c>
      <c r="J108" s="15">
        <f>ROUND(I108*E108,2)</f>
        <v/>
      </c>
    </row>
    <row r="109" hidden="1" outlineLevel="1" ht="25.5" customFormat="1" customHeight="1" s="193">
      <c r="A109" s="251" t="n">
        <v>92</v>
      </c>
      <c r="B109" s="251" t="n">
        <v>30202</v>
      </c>
      <c r="C109" s="168" t="inlineStr">
        <is>
          <t>Домкраты гидравлические грузоподъемностью 6,3-25 т</t>
        </is>
      </c>
      <c r="D109" s="251" t="inlineStr">
        <is>
          <t>маш.-ч</t>
        </is>
      </c>
      <c r="E109" s="251" t="n">
        <v>18.857362</v>
      </c>
      <c r="F109" s="168" t="n">
        <v>0.48</v>
      </c>
      <c r="G109" s="15">
        <f>ROUND(E109*F109,2)</f>
        <v/>
      </c>
      <c r="H109" s="254">
        <f>G109/$G$122</f>
        <v/>
      </c>
      <c r="I109" s="15">
        <f>ROUND(F109*Прил.10!$D$12,2)</f>
        <v/>
      </c>
      <c r="J109" s="15">
        <f>ROUND(I109*E109,2)</f>
        <v/>
      </c>
    </row>
    <row r="110" hidden="1" outlineLevel="1" ht="25.5" customFormat="1" customHeight="1" s="193">
      <c r="A110" s="251" t="n">
        <v>93</v>
      </c>
      <c r="B110" s="251" t="n">
        <v>30203</v>
      </c>
      <c r="C110" s="168" t="inlineStr">
        <is>
          <t>Домкраты гидравлические грузоподъемностью 63-100 т</t>
        </is>
      </c>
      <c r="D110" s="251" t="inlineStr">
        <is>
          <t>маш.-ч</t>
        </is>
      </c>
      <c r="E110" s="251" t="n">
        <v>4.644</v>
      </c>
      <c r="F110" s="168" t="n">
        <v>0.9</v>
      </c>
      <c r="G110" s="15">
        <f>ROUND(E110*F110,2)</f>
        <v/>
      </c>
      <c r="H110" s="254">
        <f>G110/$G$122</f>
        <v/>
      </c>
      <c r="I110" s="15">
        <f>ROUND(F110*Прил.10!$D$12,2)</f>
        <v/>
      </c>
      <c r="J110" s="15">
        <f>ROUND(I110*E110,2)</f>
        <v/>
      </c>
    </row>
    <row r="111" hidden="1" outlineLevel="1" ht="25.5" customFormat="1" customHeight="1" s="193">
      <c r="A111" s="251" t="n">
        <v>94</v>
      </c>
      <c r="B111" s="251" t="n">
        <v>30401</v>
      </c>
      <c r="C111" s="168" t="inlineStr">
        <is>
          <t>Лебедки электрические тяговым усилием до 5,79 кН (0,59 т)</t>
        </is>
      </c>
      <c r="D111" s="251" t="inlineStr">
        <is>
          <t>маш.-ч</t>
        </is>
      </c>
      <c r="E111" s="251" t="n">
        <v>18.1082</v>
      </c>
      <c r="F111" s="168" t="n">
        <v>1.7</v>
      </c>
      <c r="G111" s="15">
        <f>ROUND(E111*F111,2)</f>
        <v/>
      </c>
      <c r="H111" s="254">
        <f>G111/$G$122</f>
        <v/>
      </c>
      <c r="I111" s="15">
        <f>ROUND(F111*Прил.10!$D$12,2)</f>
        <v/>
      </c>
      <c r="J111" s="15">
        <f>ROUND(I111*E111,2)</f>
        <v/>
      </c>
    </row>
    <row r="112" hidden="1" outlineLevel="1" ht="25.5" customFormat="1" customHeight="1" s="193">
      <c r="A112" s="251" t="n">
        <v>95</v>
      </c>
      <c r="B112" s="251" t="n">
        <v>30404</v>
      </c>
      <c r="C112" s="168" t="inlineStr">
        <is>
          <t>Лебедки электрические тяговым усилием до 31,39 кН (3,2 т)</t>
        </is>
      </c>
      <c r="D112" s="251" t="inlineStr">
        <is>
          <t>маш.-ч</t>
        </is>
      </c>
      <c r="E112" s="251" t="n">
        <v>0.26078</v>
      </c>
      <c r="F112" s="168" t="n">
        <v>6.9</v>
      </c>
      <c r="G112" s="15">
        <f>ROUND(E112*F112,2)</f>
        <v/>
      </c>
      <c r="H112" s="254">
        <f>G112/$G$122</f>
        <v/>
      </c>
      <c r="I112" s="15">
        <f>ROUND(F112*Прил.10!$D$12,2)</f>
        <v/>
      </c>
      <c r="J112" s="15">
        <f>ROUND(I112*E112,2)</f>
        <v/>
      </c>
    </row>
    <row r="113" hidden="1" outlineLevel="1" ht="25.5" customFormat="1" customHeight="1" s="193">
      <c r="A113" s="251" t="n">
        <v>96</v>
      </c>
      <c r="B113" s="251" t="n">
        <v>30954</v>
      </c>
      <c r="C113" s="168" t="inlineStr">
        <is>
          <t>Подъемники грузоподъемностью до 500 кг одномачтовые, высота подъема 45 м</t>
        </is>
      </c>
      <c r="D113" s="251" t="inlineStr">
        <is>
          <t>маш.-ч</t>
        </is>
      </c>
      <c r="E113" s="251" t="n">
        <v>0.41945</v>
      </c>
      <c r="F113" s="168" t="n">
        <v>31.26</v>
      </c>
      <c r="G113" s="15">
        <f>ROUND(E113*F113,2)</f>
        <v/>
      </c>
      <c r="H113" s="254">
        <f>G113/$G$122</f>
        <v/>
      </c>
      <c r="I113" s="15">
        <f>ROUND(F113*Прил.10!$D$12,2)</f>
        <v/>
      </c>
      <c r="J113" s="15">
        <f>ROUND(I113*E113,2)</f>
        <v/>
      </c>
    </row>
    <row r="114" hidden="1" outlineLevel="1" ht="38.25" customFormat="1" customHeight="1" s="193">
      <c r="A114" s="251" t="n">
        <v>97</v>
      </c>
      <c r="B114" s="251" t="n">
        <v>10312</v>
      </c>
      <c r="C114" s="168" t="inlineStr">
        <is>
          <t>Тракторы на гусеничном ходу при работе на других видах строительства 79 кВт (108 л.с.)</t>
        </is>
      </c>
      <c r="D114" s="251" t="inlineStr">
        <is>
          <t>маш.-ч</t>
        </is>
      </c>
      <c r="E114" s="251" t="n">
        <v>0.58608</v>
      </c>
      <c r="F114" s="168" t="n">
        <v>84.52</v>
      </c>
      <c r="G114" s="15">
        <f>ROUND(E114*F114,2)</f>
        <v/>
      </c>
      <c r="H114" s="254">
        <f>G114/$G$122</f>
        <v/>
      </c>
      <c r="I114" s="15">
        <f>ROUND(F114*Прил.10!$D$12,2)</f>
        <v/>
      </c>
      <c r="J114" s="15">
        <f>ROUND(I114*E114,2)</f>
        <v/>
      </c>
    </row>
    <row r="115" hidden="1" outlineLevel="1" ht="14.25" customFormat="1" customHeight="1" s="193">
      <c r="A115" s="251" t="n">
        <v>98</v>
      </c>
      <c r="B115" s="251" t="n">
        <v>91500</v>
      </c>
      <c r="C115" s="168" t="inlineStr">
        <is>
          <t>Ямокопатели</t>
        </is>
      </c>
      <c r="D115" s="251" t="inlineStr">
        <is>
          <t>маш.-ч</t>
        </is>
      </c>
      <c r="E115" s="251" t="n">
        <v>11.74732</v>
      </c>
      <c r="F115" s="168" t="n">
        <v>6.51</v>
      </c>
      <c r="G115" s="15">
        <f>ROUND(E115*F115,2)</f>
        <v/>
      </c>
      <c r="H115" s="254">
        <f>G115/$G$122</f>
        <v/>
      </c>
      <c r="I115" s="15">
        <f>ROUND(F115*Прил.10!$D$12,2)</f>
        <v/>
      </c>
      <c r="J115" s="15">
        <f>ROUND(I115*E115,2)</f>
        <v/>
      </c>
    </row>
    <row r="116" hidden="1" outlineLevel="1" ht="14.25" customFormat="1" customHeight="1" s="193">
      <c r="A116" s="251" t="n">
        <v>99</v>
      </c>
      <c r="B116" s="251" t="n">
        <v>111100</v>
      </c>
      <c r="C116" s="168" t="inlineStr">
        <is>
          <t>Вибратор глубинный</t>
        </is>
      </c>
      <c r="D116" s="251" t="inlineStr">
        <is>
          <t>маш.-ч</t>
        </is>
      </c>
      <c r="E116" s="251" t="n">
        <v>15.56399</v>
      </c>
      <c r="F116" s="168" t="n">
        <v>1.9</v>
      </c>
      <c r="G116" s="15">
        <f>ROUND(E116*F116,2)</f>
        <v/>
      </c>
      <c r="H116" s="254">
        <f>G116/$G$122</f>
        <v/>
      </c>
      <c r="I116" s="15">
        <f>ROUND(F116*Прил.10!$D$12,2)</f>
        <v/>
      </c>
      <c r="J116" s="15">
        <f>ROUND(I116*E116,2)</f>
        <v/>
      </c>
    </row>
    <row r="117" hidden="1" outlineLevel="1" ht="14.25" customFormat="1" customHeight="1" s="193">
      <c r="A117" s="251" t="n">
        <v>100</v>
      </c>
      <c r="B117" s="251" t="n">
        <v>111301</v>
      </c>
      <c r="C117" s="168" t="inlineStr">
        <is>
          <t>Вибратор поверхностный</t>
        </is>
      </c>
      <c r="D117" s="251" t="inlineStr">
        <is>
          <t>маш.-ч</t>
        </is>
      </c>
      <c r="E117" s="251" t="n">
        <v>30.839111</v>
      </c>
      <c r="F117" s="168" t="n">
        <v>0.5</v>
      </c>
      <c r="G117" s="15">
        <f>ROUND(E117*F117,2)</f>
        <v/>
      </c>
      <c r="H117" s="254">
        <f>G117/$G$122</f>
        <v/>
      </c>
      <c r="I117" s="15">
        <f>ROUND(F117*Прил.10!$D$12,2)</f>
        <v/>
      </c>
      <c r="J117" s="15">
        <f>ROUND(I117*E117,2)</f>
        <v/>
      </c>
    </row>
    <row r="118" hidden="1" outlineLevel="1" ht="14.25" customFormat="1" customHeight="1" s="193">
      <c r="A118" s="251" t="n">
        <v>101</v>
      </c>
      <c r="B118" s="251" t="n">
        <v>111500</v>
      </c>
      <c r="C118" s="168" t="inlineStr">
        <is>
          <t>Растворонасосы: 1 м3/ч</t>
        </is>
      </c>
      <c r="D118" s="251" t="inlineStr">
        <is>
          <t>маш.-ч</t>
        </is>
      </c>
      <c r="E118" s="251" t="n">
        <v>0.0545</v>
      </c>
      <c r="F118" s="168" t="n">
        <v>14.15</v>
      </c>
      <c r="G118" s="15">
        <f>ROUND(E118*F118,2)</f>
        <v/>
      </c>
      <c r="H118" s="254">
        <f>G118/$G$122</f>
        <v/>
      </c>
      <c r="I118" s="15">
        <f>ROUND(F118*Прил.10!$D$12,2)</f>
        <v/>
      </c>
      <c r="J118" s="15">
        <f>ROUND(I118*E118,2)</f>
        <v/>
      </c>
    </row>
    <row r="119" hidden="1" outlineLevel="1" ht="25.5" customFormat="1" customHeight="1" s="193">
      <c r="A119" s="251" t="n">
        <v>102</v>
      </c>
      <c r="B119" s="251" t="n">
        <v>41000</v>
      </c>
      <c r="C119" s="168" t="inlineStr">
        <is>
          <t>Преобразователи сварочные с номинальным сварочным током 315-500 А</t>
        </is>
      </c>
      <c r="D119" s="251" t="inlineStr">
        <is>
          <t>маш.-ч</t>
        </is>
      </c>
      <c r="E119" s="251" t="n">
        <v>0.97155</v>
      </c>
      <c r="F119" s="168" t="n">
        <v>12.31</v>
      </c>
      <c r="G119" s="15">
        <f>ROUND(E119*F119,2)</f>
        <v/>
      </c>
      <c r="H119" s="254">
        <f>G119/$G$122</f>
        <v/>
      </c>
      <c r="I119" s="15">
        <f>ROUND(F119*Прил.10!$D$12,2)</f>
        <v/>
      </c>
      <c r="J119" s="15">
        <f>ROUND(I119*E119,2)</f>
        <v/>
      </c>
    </row>
    <row r="120" hidden="1" outlineLevel="1" ht="14.25" customFormat="1" customHeight="1" s="193">
      <c r="A120" s="251" t="n">
        <v>103</v>
      </c>
      <c r="B120" s="251" t="n">
        <v>40504</v>
      </c>
      <c r="C120" s="168" t="inlineStr">
        <is>
          <t>Аппарат для газовой сварки и резки</t>
        </is>
      </c>
      <c r="D120" s="251" t="inlineStr">
        <is>
          <t>маш.-ч</t>
        </is>
      </c>
      <c r="E120" s="251" t="n">
        <v>38.7018</v>
      </c>
      <c r="F120" s="168" t="n">
        <v>1.2</v>
      </c>
      <c r="G120" s="15">
        <f>ROUND(E120*F120,2)</f>
        <v/>
      </c>
      <c r="H120" s="254">
        <f>G120/$G$122</f>
        <v/>
      </c>
      <c r="I120" s="15">
        <f>ROUND(F120*Прил.10!$D$12,2)</f>
        <v/>
      </c>
      <c r="J120" s="15">
        <f>ROUND(I120*E120,2)</f>
        <v/>
      </c>
    </row>
    <row r="121" collapsed="1" ht="14.25" customFormat="1" customHeight="1" s="193">
      <c r="A121" s="251" t="n"/>
      <c r="B121" s="251" t="n"/>
      <c r="C121" s="250" t="inlineStr">
        <is>
          <t>Итого прочие машины и механизмы</t>
        </is>
      </c>
      <c r="D121" s="251" t="n"/>
      <c r="E121" s="252" t="n"/>
      <c r="F121" s="15" t="n"/>
      <c r="G121" s="15">
        <f>SUM(G31:G120)</f>
        <v/>
      </c>
      <c r="H121" s="254">
        <f>G121/G122</f>
        <v/>
      </c>
      <c r="I121" s="15" t="n"/>
      <c r="J121" s="15">
        <f>SUM(J31:J120)</f>
        <v/>
      </c>
    </row>
    <row r="122" ht="25.5" customFormat="1" customHeight="1" s="193">
      <c r="A122" s="251" t="n"/>
      <c r="B122" s="269" t="n"/>
      <c r="C122" s="160" t="inlineStr">
        <is>
          <t>Итого по разделу «Машины и механизмы»</t>
        </is>
      </c>
      <c r="D122" s="269" t="n"/>
      <c r="E122" s="161" t="n"/>
      <c r="F122" s="112" t="n"/>
      <c r="G122" s="112">
        <f>G30+G121</f>
        <v/>
      </c>
      <c r="H122" s="105" t="n">
        <v>1</v>
      </c>
      <c r="I122" s="106" t="n"/>
      <c r="J122" s="112">
        <f>J30+J121</f>
        <v/>
      </c>
    </row>
    <row r="123" ht="14.25" customFormat="1" customHeight="1" s="193">
      <c r="A123" s="251" t="n"/>
      <c r="B123" s="246" t="inlineStr">
        <is>
          <t>Оборудование</t>
        </is>
      </c>
      <c r="C123" s="338" t="n"/>
      <c r="D123" s="338" t="n"/>
      <c r="E123" s="338" t="n"/>
      <c r="F123" s="338" t="n"/>
      <c r="G123" s="338" t="n"/>
      <c r="H123" s="339" t="n"/>
      <c r="I123" s="102" t="n"/>
      <c r="J123" s="102" t="n"/>
    </row>
    <row r="124">
      <c r="A124" s="251" t="n"/>
      <c r="B124" s="250" t="inlineStr">
        <is>
          <t>Основное оборудование</t>
        </is>
      </c>
      <c r="C124" s="338" t="n"/>
      <c r="D124" s="338" t="n"/>
      <c r="E124" s="338" t="n"/>
      <c r="F124" s="338" t="n"/>
      <c r="G124" s="338" t="n"/>
      <c r="H124" s="339" t="n"/>
      <c r="I124" s="102" t="n"/>
      <c r="J124" s="102" t="n"/>
    </row>
    <row r="125">
      <c r="A125" s="251" t="n">
        <v>104</v>
      </c>
      <c r="B125" s="251" t="inlineStr">
        <is>
          <t>БЦ.92_4.11</t>
        </is>
      </c>
      <c r="C125" s="250" t="inlineStr">
        <is>
          <t>Мотор-редуктор для откатных ворот</t>
        </is>
      </c>
      <c r="D125" s="251" t="inlineStr">
        <is>
          <t>шт.</t>
        </is>
      </c>
      <c r="E125" s="251" t="n">
        <v>1</v>
      </c>
      <c r="F125" s="162">
        <f>I125/Прил.10!$D$14</f>
        <v/>
      </c>
      <c r="G125" s="15">
        <f>ROUND(E125*F125,2)</f>
        <v/>
      </c>
      <c r="H125" s="254">
        <f>G125/$G$130</f>
        <v/>
      </c>
      <c r="I125" s="15" t="n">
        <v>22801.75</v>
      </c>
      <c r="J125" s="15">
        <f>ROUND(I125*E125,2)</f>
        <v/>
      </c>
      <c r="M125" s="193" t="n"/>
      <c r="N125" s="193" t="n"/>
    </row>
    <row r="126" ht="89.25" customHeight="1" s="205">
      <c r="A126" s="251" t="n">
        <v>105</v>
      </c>
      <c r="B126" s="251" t="inlineStr">
        <is>
          <t>62.1.02.14-0045</t>
        </is>
      </c>
      <c r="C126" s="250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D126" s="251" t="inlineStr">
        <is>
          <t>шт.</t>
        </is>
      </c>
      <c r="E126" s="251" t="n">
        <v>2</v>
      </c>
      <c r="F126" s="162" t="n">
        <v>1681.92</v>
      </c>
      <c r="G126" s="15">
        <f>ROUND(E126*F126,2)</f>
        <v/>
      </c>
      <c r="H126" s="254">
        <f>G126/$G$130</f>
        <v/>
      </c>
      <c r="I126" s="15">
        <f>F126*Прил.10!$D$14</f>
        <v/>
      </c>
      <c r="J126" s="15">
        <f>ROUND(I126*E126,2)</f>
        <v/>
      </c>
      <c r="M126" s="193" t="n"/>
      <c r="N126" s="193" t="n"/>
    </row>
    <row r="127" ht="89.25" customHeight="1" s="205">
      <c r="A127" s="251" t="n">
        <v>106</v>
      </c>
      <c r="B127" s="251" t="inlineStr">
        <is>
          <t>62.1.02.14-0044</t>
        </is>
      </c>
      <c r="C127" s="250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D127" s="251" t="inlineStr">
        <is>
          <t>шт.</t>
        </is>
      </c>
      <c r="E127" s="251" t="n">
        <v>1</v>
      </c>
      <c r="F127" s="162" t="n">
        <v>1658.58</v>
      </c>
      <c r="G127" s="15">
        <f>ROUND(E127*F127,2)</f>
        <v/>
      </c>
      <c r="H127" s="254">
        <f>G127/$G$130</f>
        <v/>
      </c>
      <c r="I127" s="15">
        <f>F127*Прил.10!$D$14</f>
        <v/>
      </c>
      <c r="J127" s="15">
        <f>ROUND(I127*E127,2)</f>
        <v/>
      </c>
      <c r="M127" s="193" t="n"/>
      <c r="N127" s="193" t="n"/>
    </row>
    <row r="128">
      <c r="A128" s="251" t="n"/>
      <c r="B128" s="251" t="n"/>
      <c r="C128" s="250" t="inlineStr">
        <is>
          <t>Итого основное оборудование</t>
        </is>
      </c>
      <c r="D128" s="251" t="n"/>
      <c r="E128" s="103" t="n"/>
      <c r="F128" s="253" t="n"/>
      <c r="G128" s="15">
        <f>SUM(G125:G127)</f>
        <v/>
      </c>
      <c r="H128" s="255">
        <f>SUM(H125:H127)</f>
        <v/>
      </c>
      <c r="I128" s="107" t="n"/>
      <c r="J128" s="15">
        <f>SUM(J125:J127)</f>
        <v/>
      </c>
    </row>
    <row r="129">
      <c r="A129" s="251" t="n"/>
      <c r="B129" s="251" t="n"/>
      <c r="C129" s="250" t="inlineStr">
        <is>
          <t>Итого прочее оборудование</t>
        </is>
      </c>
      <c r="D129" s="251" t="n"/>
      <c r="E129" s="349" t="n"/>
      <c r="F129" s="253" t="n"/>
      <c r="G129" s="15" t="n">
        <v>0</v>
      </c>
      <c r="H129" s="254">
        <f>G129/$G$131</f>
        <v/>
      </c>
      <c r="I129" s="153" t="n"/>
      <c r="J129" s="152" t="n">
        <v>0</v>
      </c>
    </row>
    <row r="130">
      <c r="A130" s="251" t="n"/>
      <c r="B130" s="257" t="n"/>
      <c r="C130" s="149" t="inlineStr">
        <is>
          <t>Итого по разделу «Оборудование»</t>
        </is>
      </c>
      <c r="D130" s="257" t="n"/>
      <c r="E130" s="258" t="n"/>
      <c r="F130" s="259" t="n"/>
      <c r="G130" s="152">
        <f>G128</f>
        <v/>
      </c>
      <c r="H130" s="260">
        <f>G128/G130</f>
        <v/>
      </c>
      <c r="I130" s="153" t="n"/>
      <c r="J130" s="152">
        <f>J128</f>
        <v/>
      </c>
    </row>
    <row r="131" ht="25.5" customHeight="1" s="205">
      <c r="A131" s="251" t="n"/>
      <c r="B131" s="251" t="n"/>
      <c r="C131" s="250" t="inlineStr">
        <is>
          <t>в том числе технологическое оборудование</t>
        </is>
      </c>
      <c r="D131" s="251" t="n"/>
      <c r="E131" s="349" t="n"/>
      <c r="F131" s="253" t="n"/>
      <c r="G131" s="15">
        <f>'Прил.6 Расчет ОБ'!G15</f>
        <v/>
      </c>
      <c r="H131" s="254" t="n"/>
      <c r="I131" s="15" t="n"/>
      <c r="J131" s="15">
        <f>J125</f>
        <v/>
      </c>
    </row>
    <row r="132" ht="14.25" customFormat="1" customHeight="1" s="193">
      <c r="A132" s="251" t="n"/>
      <c r="B132" s="246" t="inlineStr">
        <is>
          <t>Материалы</t>
        </is>
      </c>
      <c r="C132" s="338" t="n"/>
      <c r="D132" s="338" t="n"/>
      <c r="E132" s="338" t="n"/>
      <c r="F132" s="338" t="n"/>
      <c r="G132" s="338" t="n"/>
      <c r="H132" s="339" t="n"/>
      <c r="I132" s="102" t="n"/>
      <c r="J132" s="102" t="n"/>
    </row>
    <row r="133" ht="14.25" customFormat="1" customHeight="1" s="193">
      <c r="A133" s="251" t="n"/>
      <c r="B133" s="250" t="inlineStr">
        <is>
          <t>Основные материалы</t>
        </is>
      </c>
      <c r="C133" s="338" t="n"/>
      <c r="D133" s="338" t="n"/>
      <c r="E133" s="338" t="n"/>
      <c r="F133" s="338" t="n"/>
      <c r="G133" s="338" t="n"/>
      <c r="H133" s="339" t="n"/>
      <c r="I133" s="102" t="n"/>
      <c r="J133" s="102" t="n"/>
    </row>
    <row r="134" ht="25.5" customFormat="1" customHeight="1" s="193">
      <c r="A134" s="251" t="n">
        <v>107</v>
      </c>
      <c r="B134" s="251" t="inlineStr">
        <is>
          <t>02.2.05.04-1782</t>
        </is>
      </c>
      <c r="C134" s="250" t="inlineStr">
        <is>
          <t>Щебень М 1000, фракция 20-40 мм, группа 2</t>
        </is>
      </c>
      <c r="D134" s="251" t="inlineStr">
        <is>
          <t>м3</t>
        </is>
      </c>
      <c r="E134" s="252" t="n">
        <v>14020.15</v>
      </c>
      <c r="F134" s="253" t="n">
        <v>166.8</v>
      </c>
      <c r="G134" s="15">
        <f>ROUND(E134*F134,2)</f>
        <v/>
      </c>
      <c r="H134" s="254">
        <f>G134/$G$452</f>
        <v/>
      </c>
      <c r="I134" s="350">
        <f>ROUND(F134*Прил.10!$D$13,2)</f>
        <v/>
      </c>
      <c r="J134" s="350">
        <f>ROUND(I134*E134,2)</f>
        <v/>
      </c>
    </row>
    <row r="135" ht="14.25" customFormat="1" customHeight="1" s="193">
      <c r="A135" s="251" t="n">
        <v>108</v>
      </c>
      <c r="B135" s="251" t="inlineStr">
        <is>
          <t>16.2.01.02-0003</t>
        </is>
      </c>
      <c r="C135" s="250" t="inlineStr">
        <is>
          <t>Земля растительная ручной заготовки</t>
        </is>
      </c>
      <c r="D135" s="251" t="inlineStr">
        <is>
          <t>м3</t>
        </is>
      </c>
      <c r="E135" s="252" t="n">
        <v>6073</v>
      </c>
      <c r="F135" s="253" t="n">
        <v>378.55</v>
      </c>
      <c r="G135" s="15">
        <f>ROUND(E135*F135,2)</f>
        <v/>
      </c>
      <c r="H135" s="254">
        <f>G135/$G$452</f>
        <v/>
      </c>
      <c r="I135" s="350">
        <f>ROUND(F135*Прил.10!$D$13,2)</f>
        <v/>
      </c>
      <c r="J135" s="350">
        <f>ROUND(I135*E135,2)</f>
        <v/>
      </c>
    </row>
    <row r="136" ht="38.25" customFormat="1" customHeight="1" s="193">
      <c r="A136" s="251" t="n">
        <v>109</v>
      </c>
      <c r="B136" s="251" t="inlineStr">
        <is>
          <t>07.4.03.03-0040</t>
        </is>
      </c>
      <c r="C136" s="250" t="inlineStr">
        <is>
          <t>Опоры стальные многогранные линий электропередачи оцинкованные, многоцепные, класс напряжения 220 кВ</t>
        </is>
      </c>
      <c r="D136" s="251" t="inlineStr">
        <is>
          <t>т</t>
        </is>
      </c>
      <c r="E136" s="252" t="n">
        <v>39.7958</v>
      </c>
      <c r="F136" s="253" t="n">
        <v>17506.38</v>
      </c>
      <c r="G136" s="15">
        <f>ROUND(E136*F136,2)</f>
        <v/>
      </c>
      <c r="H136" s="254">
        <f>G136/$G$452</f>
        <v/>
      </c>
      <c r="I136" s="350">
        <f>ROUND(F136*Прил.10!$D$13,2)</f>
        <v/>
      </c>
      <c r="J136" s="350">
        <f>ROUND(I136*E136,2)</f>
        <v/>
      </c>
    </row>
    <row r="137" ht="25.5" customFormat="1" customHeight="1" s="193">
      <c r="A137" s="251" t="n">
        <v>110</v>
      </c>
      <c r="B137" s="251" t="inlineStr">
        <is>
          <t>04.2.01.01-0042</t>
        </is>
      </c>
      <c r="C137" s="250" t="inlineStr">
        <is>
          <t>Смеси асфальтобетонные плотные крупнозернистые тип Б марка II</t>
        </is>
      </c>
      <c r="D137" s="251" t="inlineStr">
        <is>
          <t>т</t>
        </is>
      </c>
      <c r="E137" s="252" t="n">
        <v>1055.7976</v>
      </c>
      <c r="F137" s="253" t="n">
        <v>478.23</v>
      </c>
      <c r="G137" s="15">
        <f>ROUND(E137*F137,2)</f>
        <v/>
      </c>
      <c r="H137" s="254">
        <f>G137/$G$452</f>
        <v/>
      </c>
      <c r="I137" s="350">
        <f>ROUND(F137*Прил.10!$D$13,2)</f>
        <v/>
      </c>
      <c r="J137" s="350">
        <f>ROUND(I137*E137,2)</f>
        <v/>
      </c>
    </row>
    <row r="138" ht="14.25" customFormat="1" customHeight="1" s="193">
      <c r="A138" s="251" t="n">
        <v>111</v>
      </c>
      <c r="B138" s="251" t="inlineStr">
        <is>
          <t>05.1.07.13-0009</t>
        </is>
      </c>
      <c r="C138" s="250" t="inlineStr">
        <is>
          <t>Панели оград железобетонные</t>
        </is>
      </c>
      <c r="D138" s="251" t="inlineStr">
        <is>
          <t>м3</t>
        </is>
      </c>
      <c r="E138" s="252" t="n">
        <v>211.97</v>
      </c>
      <c r="F138" s="253" t="n">
        <v>2075.14</v>
      </c>
      <c r="G138" s="15">
        <f>ROUND(E138*F138,2)</f>
        <v/>
      </c>
      <c r="H138" s="254">
        <f>G138/$G$452</f>
        <v/>
      </c>
      <c r="I138" s="350">
        <f>ROUND(F138*Прил.10!$D$13,2)</f>
        <v/>
      </c>
      <c r="J138" s="350">
        <f>ROUND(I138*E138,2)</f>
        <v/>
      </c>
    </row>
    <row r="139" ht="25.5" customFormat="1" customHeight="1" s="193">
      <c r="A139" s="251" t="n">
        <v>112</v>
      </c>
      <c r="B139" s="251" t="inlineStr">
        <is>
          <t>16.2.01.02-0002</t>
        </is>
      </c>
      <c r="C139" s="250" t="inlineStr">
        <is>
          <t>Земля растительная механизированной заготовки</t>
        </is>
      </c>
      <c r="D139" s="251" t="inlineStr">
        <is>
          <t>м3</t>
        </is>
      </c>
      <c r="E139" s="252" t="n">
        <v>2683.65</v>
      </c>
      <c r="F139" s="253" t="n">
        <v>131.9</v>
      </c>
      <c r="G139" s="15">
        <f>ROUND(E139*F139,2)</f>
        <v/>
      </c>
      <c r="H139" s="254">
        <f>G139/$G$452</f>
        <v/>
      </c>
      <c r="I139" s="350">
        <f>ROUND(F139*Прил.10!$D$13,2)</f>
        <v/>
      </c>
      <c r="J139" s="350">
        <f>ROUND(I139*E139,2)</f>
        <v/>
      </c>
    </row>
    <row r="140" ht="89.25" customFormat="1" customHeight="1" s="193">
      <c r="A140" s="251" t="n">
        <v>113</v>
      </c>
      <c r="B140" s="251" t="inlineStr">
        <is>
          <t>07.4.03.10-0011</t>
        </is>
      </c>
      <c r="C140" s="250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D140" s="251" t="inlineStr">
        <is>
          <t>шт.</t>
        </is>
      </c>
      <c r="E140" s="252" t="n">
        <v>33</v>
      </c>
      <c r="F140" s="253" t="n">
        <v>8974.639999999999</v>
      </c>
      <c r="G140" s="15">
        <f>ROUND(E140*F140,2)</f>
        <v/>
      </c>
      <c r="H140" s="254">
        <f>G140/$G$452</f>
        <v/>
      </c>
      <c r="I140" s="350">
        <f>ROUND(F140*Прил.10!$D$13,2)</f>
        <v/>
      </c>
      <c r="J140" s="350">
        <f>ROUND(I140*E140,2)</f>
        <v/>
      </c>
    </row>
    <row r="141" ht="14.25" customFormat="1" customHeight="1" s="193">
      <c r="A141" s="251" t="n">
        <v>114</v>
      </c>
      <c r="B141" s="251" t="inlineStr">
        <is>
          <t>05.1.08.06-0077</t>
        </is>
      </c>
      <c r="C141" s="250" t="inlineStr">
        <is>
          <t>Плиты железобетонные проезжей части</t>
        </is>
      </c>
      <c r="D141" s="251" t="inlineStr">
        <is>
          <t>м3</t>
        </is>
      </c>
      <c r="E141" s="252" t="n">
        <v>121.76</v>
      </c>
      <c r="F141" s="253" t="n">
        <v>2290.71</v>
      </c>
      <c r="G141" s="15">
        <f>ROUND(E141*F141,2)</f>
        <v/>
      </c>
      <c r="H141" s="254">
        <f>G141/$G$452</f>
        <v/>
      </c>
      <c r="I141" s="350">
        <f>ROUND(F141*Прил.10!$D$13,2)</f>
        <v/>
      </c>
      <c r="J141" s="350">
        <f>ROUND(I141*E141,2)</f>
        <v/>
      </c>
    </row>
    <row r="142" ht="25.5" customFormat="1" customHeight="1" s="193">
      <c r="A142" s="251" t="n">
        <v>115</v>
      </c>
      <c r="B142" s="251" t="inlineStr">
        <is>
          <t>04.1.02.05-0006</t>
        </is>
      </c>
      <c r="C142" s="250" t="inlineStr">
        <is>
          <t>Смеси бетонные тяжелого бетона (БСТ), класс В15 (М200)</t>
        </is>
      </c>
      <c r="D142" s="251" t="inlineStr">
        <is>
          <t>м3</t>
        </is>
      </c>
      <c r="E142" s="252" t="n">
        <v>241.574</v>
      </c>
      <c r="F142" s="253" t="n">
        <v>592.76</v>
      </c>
      <c r="G142" s="15">
        <f>ROUND(E142*F142,2)</f>
        <v/>
      </c>
      <c r="H142" s="254">
        <f>G142/$G$452</f>
        <v/>
      </c>
      <c r="I142" s="350">
        <f>ROUND(F142*Прил.10!$D$13,2)</f>
        <v/>
      </c>
      <c r="J142" s="350">
        <f>ROUND(I142*E142,2)</f>
        <v/>
      </c>
    </row>
    <row r="143" ht="25.5" customFormat="1" customHeight="1" s="193">
      <c r="A143" s="251" t="n">
        <v>116</v>
      </c>
      <c r="B143" s="251" t="inlineStr">
        <is>
          <t>05.2.03.03-0032</t>
        </is>
      </c>
      <c r="C143" s="250" t="inlineStr">
        <is>
          <t>Камни бортовые БР 100.30.15, бетон В30 (М400), объем 0,043 м3</t>
        </is>
      </c>
      <c r="D143" s="251" t="inlineStr">
        <is>
          <t>шт.</t>
        </is>
      </c>
      <c r="E143" s="252" t="n">
        <v>2220</v>
      </c>
      <c r="F143" s="253" t="n">
        <v>63.12</v>
      </c>
      <c r="G143" s="15">
        <f>ROUND(E143*F143,2)</f>
        <v/>
      </c>
      <c r="H143" s="254">
        <f>G143/$G$452</f>
        <v/>
      </c>
      <c r="I143" s="350">
        <f>ROUND(F143*Прил.10!$D$13,2)</f>
        <v/>
      </c>
      <c r="J143" s="350">
        <f>ROUND(I143*E143,2)</f>
        <v/>
      </c>
    </row>
    <row r="144" ht="25.5" customFormat="1" customHeight="1" s="193">
      <c r="A144" s="251" t="n">
        <v>117</v>
      </c>
      <c r="B144" s="251" t="inlineStr">
        <is>
          <t>16.2.01.02-0002</t>
        </is>
      </c>
      <c r="C144" s="250" t="inlineStr">
        <is>
          <t>Земля растительная механизированной заготовки</t>
        </is>
      </c>
      <c r="D144" s="251" t="inlineStr">
        <is>
          <t>м3</t>
        </is>
      </c>
      <c r="E144" s="252" t="n">
        <v>950</v>
      </c>
      <c r="F144" s="253" t="n">
        <v>131.9</v>
      </c>
      <c r="G144" s="15">
        <f>ROUND(E144*F144,2)</f>
        <v/>
      </c>
      <c r="H144" s="254">
        <f>G144/$G$452</f>
        <v/>
      </c>
      <c r="I144" s="350">
        <f>ROUND(F144*Прил.10!$D$13,2)</f>
        <v/>
      </c>
      <c r="J144" s="350">
        <f>ROUND(I144*E144,2)</f>
        <v/>
      </c>
    </row>
    <row r="145" ht="25.5" customFormat="1" customHeight="1" s="193">
      <c r="A145" s="251" t="n">
        <v>118</v>
      </c>
      <c r="B145" s="251" t="inlineStr">
        <is>
          <t>02.2.05.04-1812</t>
        </is>
      </c>
      <c r="C145" s="250" t="inlineStr">
        <is>
          <t>Щебень М 600, фракция 40-80(70) мм, группа 2</t>
        </is>
      </c>
      <c r="D145" s="251" t="inlineStr">
        <is>
          <t>м3</t>
        </is>
      </c>
      <c r="E145" s="252" t="n">
        <v>1189.188</v>
      </c>
      <c r="F145" s="253" t="n">
        <v>98.59999999999999</v>
      </c>
      <c r="G145" s="15">
        <f>ROUND(E145*F145,2)</f>
        <v/>
      </c>
      <c r="H145" s="254">
        <f>G145/$G$452</f>
        <v/>
      </c>
      <c r="I145" s="350">
        <f>ROUND(F145*Прил.10!$D$13,2)</f>
        <v/>
      </c>
      <c r="J145" s="350">
        <f>ROUND(I145*E145,2)</f>
        <v/>
      </c>
    </row>
    <row r="146" ht="25.5" customFormat="1" customHeight="1" s="193">
      <c r="A146" s="251" t="n">
        <v>119</v>
      </c>
      <c r="B146" s="251" t="inlineStr">
        <is>
          <t>05.1.05.16-0221</t>
        </is>
      </c>
      <c r="C146" s="250" t="inlineStr">
        <is>
          <t>Фундаменты сборные железобетонные ВЛ и ОРУ</t>
        </is>
      </c>
      <c r="D146" s="251" t="inlineStr">
        <is>
          <t>м3</t>
        </is>
      </c>
      <c r="E146" s="252" t="n">
        <v>66.21559999999999</v>
      </c>
      <c r="F146" s="253" t="n">
        <v>1597.37</v>
      </c>
      <c r="G146" s="15">
        <f>ROUND(E146*F146,2)</f>
        <v/>
      </c>
      <c r="H146" s="254">
        <f>G146/$G$452</f>
        <v/>
      </c>
      <c r="I146" s="350">
        <f>ROUND(F146*Прил.10!$D$13,2)</f>
        <v/>
      </c>
      <c r="J146" s="350">
        <f>ROUND(I146*E146,2)</f>
        <v/>
      </c>
    </row>
    <row r="147" ht="25.5" customFormat="1" customHeight="1" s="193">
      <c r="A147" s="251" t="n">
        <v>120</v>
      </c>
      <c r="B147" s="251" t="inlineStr">
        <is>
          <t>07.2.07.04-0011</t>
        </is>
      </c>
      <c r="C147" s="250" t="inlineStr">
        <is>
          <t>Конструкции сварные индивидуальные прочие, масса сборочной единицы до 0,1 т</t>
        </is>
      </c>
      <c r="D147" s="251" t="inlineStr">
        <is>
          <t>т</t>
        </is>
      </c>
      <c r="E147" s="252" t="n">
        <v>9.81</v>
      </c>
      <c r="F147" s="253" t="n">
        <v>10508</v>
      </c>
      <c r="G147" s="15">
        <f>ROUND(E147*F147,2)</f>
        <v/>
      </c>
      <c r="H147" s="254">
        <f>G147/$G$452</f>
        <v/>
      </c>
      <c r="I147" s="350">
        <f>ROUND(F147*Прил.10!$D$13,2)</f>
        <v/>
      </c>
      <c r="J147" s="350">
        <f>ROUND(I147*E147,2)</f>
        <v/>
      </c>
    </row>
    <row r="148" ht="25.5" customFormat="1" customHeight="1" s="193">
      <c r="A148" s="251" t="n">
        <v>121</v>
      </c>
      <c r="B148" s="251" t="inlineStr">
        <is>
          <t>02.2.05.08-0004</t>
        </is>
      </c>
      <c r="C148" s="250" t="inlineStr">
        <is>
          <t>Щебень черный горячий, фракция 20-25 мм</t>
        </is>
      </c>
      <c r="D148" s="251" t="inlineStr">
        <is>
          <t>т</t>
        </is>
      </c>
      <c r="E148" s="252" t="n">
        <v>315.0512</v>
      </c>
      <c r="F148" s="253" t="n">
        <v>312.4</v>
      </c>
      <c r="G148" s="15">
        <f>ROUND(E148*F148,2)</f>
        <v/>
      </c>
      <c r="H148" s="254">
        <f>G148/$G$452</f>
        <v/>
      </c>
      <c r="I148" s="350">
        <f>ROUND(F148*Прил.10!$D$13,2)</f>
        <v/>
      </c>
      <c r="J148" s="350">
        <f>ROUND(I148*E148,2)</f>
        <v/>
      </c>
    </row>
    <row r="149" ht="25.5" customFormat="1" customHeight="1" s="193">
      <c r="A149" s="251" t="n">
        <v>122</v>
      </c>
      <c r="B149" s="251" t="inlineStr">
        <is>
          <t>01.2.01.01-0019</t>
        </is>
      </c>
      <c r="C149" s="250" t="inlineStr">
        <is>
          <t>Битумы нефтяные дорожные марки БНД-60/90, БНД 90/130</t>
        </is>
      </c>
      <c r="D149" s="251" t="inlineStr">
        <is>
          <t>т</t>
        </is>
      </c>
      <c r="E149" s="252" t="n">
        <v>51.966887</v>
      </c>
      <c r="F149" s="253" t="n">
        <v>1690</v>
      </c>
      <c r="G149" s="15">
        <f>ROUND(E149*F149,2)</f>
        <v/>
      </c>
      <c r="H149" s="254">
        <f>G149/$G$452</f>
        <v/>
      </c>
      <c r="I149" s="350">
        <f>ROUND(F149*Прил.10!$D$13,2)</f>
        <v/>
      </c>
      <c r="J149" s="350">
        <f>ROUND(I149*E149,2)</f>
        <v/>
      </c>
    </row>
    <row r="150" ht="25.5" customFormat="1" customHeight="1" s="193">
      <c r="A150" s="251" t="n">
        <v>123</v>
      </c>
      <c r="B150" s="251" t="inlineStr">
        <is>
          <t>05.1.05.15-0004</t>
        </is>
      </c>
      <c r="C150" s="250" t="inlineStr">
        <is>
          <t>Фундаменты под столбы стаканного типа, бетон B15, расход арматуры 25 кг/м3</t>
        </is>
      </c>
      <c r="D150" s="251" t="inlineStr">
        <is>
          <t>м3</t>
        </is>
      </c>
      <c r="E150" s="252" t="n">
        <v>94.5</v>
      </c>
      <c r="F150" s="253" t="n">
        <v>920.95</v>
      </c>
      <c r="G150" s="15">
        <f>ROUND(E150*F150,2)</f>
        <v/>
      </c>
      <c r="H150" s="254">
        <f>G150/$G$452</f>
        <v/>
      </c>
      <c r="I150" s="350">
        <f>ROUND(F150*Прил.10!$D$13,2)</f>
        <v/>
      </c>
      <c r="J150" s="350">
        <f>ROUND(I150*E150,2)</f>
        <v/>
      </c>
    </row>
    <row r="151" ht="25.5" customFormat="1" customHeight="1" s="193">
      <c r="A151" s="251" t="n">
        <v>124</v>
      </c>
      <c r="B151" s="251" t="inlineStr">
        <is>
          <t>04.1.02.05-0006</t>
        </is>
      </c>
      <c r="C151" s="250" t="inlineStr">
        <is>
          <t>Смеси бетонные тяжелого бетона (БСТ), класс В15 (М200)</t>
        </is>
      </c>
      <c r="D151" s="251" t="inlineStr">
        <is>
          <t>м3</t>
        </is>
      </c>
      <c r="E151" s="252" t="n">
        <v>143.134</v>
      </c>
      <c r="F151" s="253" t="n">
        <v>592.76</v>
      </c>
      <c r="G151" s="15">
        <f>ROUND(E151*F151,2)</f>
        <v/>
      </c>
      <c r="H151" s="254">
        <f>G151/$G$452</f>
        <v/>
      </c>
      <c r="I151" s="350">
        <f>ROUND(F151*Прил.10!$D$13,2)</f>
        <v/>
      </c>
      <c r="J151" s="350">
        <f>ROUND(I151*E151,2)</f>
        <v/>
      </c>
    </row>
    <row r="152" ht="25.5" customFormat="1" customHeight="1" s="193">
      <c r="A152" s="251" t="n">
        <v>125</v>
      </c>
      <c r="B152" s="251" t="inlineStr">
        <is>
          <t>08.4.03.02-0006</t>
        </is>
      </c>
      <c r="C152" s="250" t="inlineStr">
        <is>
          <t>Сталь арматурная, горячекатаная, гладкая, класс А-I, диаметр 16-18 мм</t>
        </is>
      </c>
      <c r="D152" s="251" t="inlineStr">
        <is>
          <t>т</t>
        </is>
      </c>
      <c r="E152" s="252" t="n">
        <v>14.462</v>
      </c>
      <c r="F152" s="253" t="n">
        <v>5650</v>
      </c>
      <c r="G152" s="15">
        <f>ROUND(E152*F152,2)</f>
        <v/>
      </c>
      <c r="H152" s="254">
        <f>G152/$G$452</f>
        <v/>
      </c>
      <c r="I152" s="350">
        <f>ROUND(F152*Прил.10!$D$13,2)</f>
        <v/>
      </c>
      <c r="J152" s="350">
        <f>ROUND(I152*E152,2)</f>
        <v/>
      </c>
    </row>
    <row r="153" ht="14.25" customFormat="1" customHeight="1" s="193">
      <c r="A153" s="251" t="n">
        <v>126</v>
      </c>
      <c r="B153" s="251" t="inlineStr">
        <is>
          <t>08.1.06.03-0001</t>
        </is>
      </c>
      <c r="C153" s="250" t="inlineStr">
        <is>
          <t>Панели металлические сетчатые</t>
        </is>
      </c>
      <c r="D153" s="251" t="inlineStr">
        <is>
          <t>м2</t>
        </is>
      </c>
      <c r="E153" s="252" t="n">
        <v>1900.613</v>
      </c>
      <c r="F153" s="253" t="n">
        <v>42</v>
      </c>
      <c r="G153" s="15">
        <f>ROUND(E153*F153,2)</f>
        <v/>
      </c>
      <c r="H153" s="254">
        <f>G153/$G$452</f>
        <v/>
      </c>
      <c r="I153" s="350">
        <f>ROUND(F153*Прил.10!$D$13,2)</f>
        <v/>
      </c>
      <c r="J153" s="350">
        <f>ROUND(I153*E153,2)</f>
        <v/>
      </c>
    </row>
    <row r="154" ht="25.5" customFormat="1" customHeight="1" s="193">
      <c r="A154" s="251" t="n">
        <v>127</v>
      </c>
      <c r="B154" s="251" t="inlineStr">
        <is>
          <t>02.2.05.04-1772</t>
        </is>
      </c>
      <c r="C154" s="250" t="inlineStr">
        <is>
          <t>Щебень М 600, фракция 20-40 мм, группа 2</t>
        </is>
      </c>
      <c r="D154" s="251" t="inlineStr">
        <is>
          <t>м3</t>
        </is>
      </c>
      <c r="E154" s="252" t="n">
        <v>658.143</v>
      </c>
      <c r="F154" s="253" t="n">
        <v>114.13</v>
      </c>
      <c r="G154" s="15">
        <f>ROUND(E154*F154,2)</f>
        <v/>
      </c>
      <c r="H154" s="254">
        <f>G154/$G$452</f>
        <v/>
      </c>
      <c r="I154" s="350">
        <f>ROUND(F154*Прил.10!$D$13,2)</f>
        <v/>
      </c>
      <c r="J154" s="350">
        <f>ROUND(I154*E154,2)</f>
        <v/>
      </c>
    </row>
    <row r="155" ht="25.5" customFormat="1" customHeight="1" s="193">
      <c r="A155" s="251" t="n">
        <v>128</v>
      </c>
      <c r="B155" s="251" t="inlineStr">
        <is>
          <t>04.2.01.01-0040</t>
        </is>
      </c>
      <c r="C155" s="250" t="inlineStr">
        <is>
          <t>Смеси асфальтобетонные плотные крупнозернистые тип А марка II</t>
        </is>
      </c>
      <c r="D155" s="251" t="inlineStr">
        <is>
          <t>т</t>
        </is>
      </c>
      <c r="E155" s="252" t="n">
        <v>147.07</v>
      </c>
      <c r="F155" s="253" t="n">
        <v>491.01</v>
      </c>
      <c r="G155" s="15">
        <f>ROUND(E155*F155,2)</f>
        <v/>
      </c>
      <c r="H155" s="254">
        <f>G155/$G$452</f>
        <v/>
      </c>
      <c r="I155" s="350">
        <f>ROUND(F155*Прил.10!$D$13,2)</f>
        <v/>
      </c>
      <c r="J155" s="350">
        <f>ROUND(I155*E155,2)</f>
        <v/>
      </c>
    </row>
    <row r="156" ht="25.5" customFormat="1" customHeight="1" s="193">
      <c r="A156" s="251" t="n">
        <v>129</v>
      </c>
      <c r="B156" s="251" t="inlineStr">
        <is>
          <t>02.2.05.04-1707</t>
        </is>
      </c>
      <c r="C156" s="250" t="inlineStr">
        <is>
          <t>Щебень М 1200, фракция 10-20 мм, группа 2</t>
        </is>
      </c>
      <c r="D156" s="251" t="inlineStr">
        <is>
          <t>м3</t>
        </is>
      </c>
      <c r="E156" s="252" t="n">
        <v>543.13005</v>
      </c>
      <c r="F156" s="253" t="n">
        <v>130</v>
      </c>
      <c r="G156" s="15">
        <f>ROUND(E156*F156,2)</f>
        <v/>
      </c>
      <c r="H156" s="254">
        <f>G156/$G$452</f>
        <v/>
      </c>
      <c r="I156" s="350">
        <f>ROUND(F156*Прил.10!$D$13,2)</f>
        <v/>
      </c>
      <c r="J156" s="350">
        <f>ROUND(I156*E156,2)</f>
        <v/>
      </c>
    </row>
    <row r="157" ht="14.25" customFormat="1" customHeight="1" s="193">
      <c r="A157" s="251" t="n"/>
      <c r="B157" s="146" t="n"/>
      <c r="C157" s="250" t="inlineStr">
        <is>
          <t>Итого основные материалы</t>
        </is>
      </c>
      <c r="D157" s="251" t="n"/>
      <c r="E157" s="252" t="n"/>
      <c r="F157" s="252" t="n"/>
      <c r="G157" s="15">
        <f>SUM(G134:G156)</f>
        <v/>
      </c>
      <c r="H157" s="254">
        <f>G157/$G$452</f>
        <v/>
      </c>
      <c r="I157" s="351" t="n"/>
      <c r="J157" s="344">
        <f>SUM(J134:J156)</f>
        <v/>
      </c>
    </row>
    <row r="158" hidden="1" outlineLevel="1" ht="14.25" customFormat="1" customHeight="1" s="193">
      <c r="A158" s="251" t="n">
        <v>130</v>
      </c>
      <c r="B158" s="251" t="inlineStr">
        <is>
          <t>16.2.01.02-0001</t>
        </is>
      </c>
      <c r="C158" s="250" t="inlineStr">
        <is>
          <t>Земля растительная</t>
        </is>
      </c>
      <c r="D158" s="251" t="inlineStr">
        <is>
          <t>м3</t>
        </is>
      </c>
      <c r="E158" s="252" t="n">
        <v>495</v>
      </c>
      <c r="F158" s="253" t="n">
        <v>135.6</v>
      </c>
      <c r="G158" s="15">
        <f>ROUND(E158*F158,2)</f>
        <v/>
      </c>
      <c r="H158" s="254">
        <f>G158/$G$452</f>
        <v/>
      </c>
      <c r="I158" s="350">
        <f>ROUND(F158*Прил.10!$D$13,2)</f>
        <v/>
      </c>
      <c r="J158" s="350">
        <f>ROUND(I158*E158,2)</f>
        <v/>
      </c>
    </row>
    <row r="159" hidden="1" outlineLevel="1" ht="14.25" customFormat="1" customHeight="1" s="193">
      <c r="A159" s="251" t="n">
        <v>131</v>
      </c>
      <c r="B159" s="251" t="inlineStr">
        <is>
          <t>14.2.01.05-0003</t>
        </is>
      </c>
      <c r="C159" s="250" t="inlineStr">
        <is>
          <t>Композиция цинконаполненная</t>
        </is>
      </c>
      <c r="D159" s="251" t="inlineStr">
        <is>
          <t>кг</t>
        </is>
      </c>
      <c r="E159" s="252" t="n">
        <v>548.5</v>
      </c>
      <c r="F159" s="253" t="n">
        <v>114.42</v>
      </c>
      <c r="G159" s="15">
        <f>ROUND(E159*F159,2)</f>
        <v/>
      </c>
      <c r="H159" s="254">
        <f>G159/$G$452</f>
        <v/>
      </c>
      <c r="I159" s="350">
        <f>ROUND(F159*Прил.10!$D$13,2)</f>
        <v/>
      </c>
      <c r="J159" s="350">
        <f>ROUND(I159*E159,2)</f>
        <v/>
      </c>
    </row>
    <row r="160" hidden="1" outlineLevel="1" ht="14.25" customFormat="1" customHeight="1" s="193">
      <c r="A160" s="251" t="n">
        <v>132</v>
      </c>
      <c r="B160" s="251" t="inlineStr">
        <is>
          <t>16.2.02.07-0161</t>
        </is>
      </c>
      <c r="C160" s="250" t="inlineStr">
        <is>
          <t>Семена газонных трав (смесь)</t>
        </is>
      </c>
      <c r="D160" s="251" t="inlineStr">
        <is>
          <t>кг</t>
        </is>
      </c>
      <c r="E160" s="252" t="n">
        <v>383.78</v>
      </c>
      <c r="F160" s="253" t="n">
        <v>146.25</v>
      </c>
      <c r="G160" s="15">
        <f>ROUND(E160*F160,2)</f>
        <v/>
      </c>
      <c r="H160" s="254">
        <f>G160/$G$452</f>
        <v/>
      </c>
      <c r="I160" s="350">
        <f>ROUND(F160*Прил.10!$D$13,2)</f>
        <v/>
      </c>
      <c r="J160" s="350">
        <f>ROUND(I160*E160,2)</f>
        <v/>
      </c>
    </row>
    <row r="161" hidden="1" outlineLevel="1" ht="14.25" customFormat="1" customHeight="1" s="193">
      <c r="A161" s="251" t="n">
        <v>133</v>
      </c>
      <c r="B161" s="251" t="inlineStr">
        <is>
          <t>16.2.01.02-0001</t>
        </is>
      </c>
      <c r="C161" s="250" t="inlineStr">
        <is>
          <t>Земля растительная</t>
        </is>
      </c>
      <c r="D161" s="251" t="inlineStr">
        <is>
          <t>м3</t>
        </is>
      </c>
      <c r="E161" s="252" t="n">
        <v>396.58</v>
      </c>
      <c r="F161" s="253" t="n">
        <v>135.6</v>
      </c>
      <c r="G161" s="15">
        <f>ROUND(E161*F161,2)</f>
        <v/>
      </c>
      <c r="H161" s="254">
        <f>G161/$G$452</f>
        <v/>
      </c>
      <c r="I161" s="350">
        <f>ROUND(F161*Прил.10!$D$13,2)</f>
        <v/>
      </c>
      <c r="J161" s="350">
        <f>ROUND(I161*E161,2)</f>
        <v/>
      </c>
    </row>
    <row r="162" hidden="1" outlineLevel="1" ht="51" customFormat="1" customHeight="1" s="193">
      <c r="A162" s="251" t="n">
        <v>134</v>
      </c>
      <c r="B162" s="251" t="inlineStr">
        <is>
          <t>408-0222</t>
        </is>
      </c>
      <c r="C162" s="250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D162" s="251" t="inlineStr">
        <is>
          <t>м3</t>
        </is>
      </c>
      <c r="E162" s="252" t="n">
        <v>752.2</v>
      </c>
      <c r="F162" s="253" t="n">
        <v>70.06</v>
      </c>
      <c r="G162" s="15">
        <f>ROUND(E162*F162,2)</f>
        <v/>
      </c>
      <c r="H162" s="254">
        <f>G162/$G$452</f>
        <v/>
      </c>
      <c r="I162" s="350">
        <f>ROUND(F162*Прил.10!$D$13,2)</f>
        <v/>
      </c>
      <c r="J162" s="350">
        <f>ROUND(I162*E162,2)</f>
        <v/>
      </c>
    </row>
    <row r="163" hidden="1" outlineLevel="1" ht="38.25" customFormat="1" customHeight="1" s="193">
      <c r="A163" s="251" t="n">
        <v>135</v>
      </c>
      <c r="B163" s="251" t="inlineStr">
        <is>
          <t>408-0005</t>
        </is>
      </c>
      <c r="C163" s="250" t="inlineStr">
        <is>
          <t>Щебень из природного камня для строительных работ марка: 1200, фракция 5(3)-10 мм</t>
        </is>
      </c>
      <c r="D163" s="251" t="inlineStr">
        <is>
          <t>м3</t>
        </is>
      </c>
      <c r="E163" s="252" t="n">
        <v>382.1867</v>
      </c>
      <c r="F163" s="253" t="n">
        <v>139.4</v>
      </c>
      <c r="G163" s="15">
        <f>ROUND(E163*F163,2)</f>
        <v/>
      </c>
      <c r="H163" s="254">
        <f>G163/$G$452</f>
        <v/>
      </c>
      <c r="I163" s="350">
        <f>ROUND(F163*Прил.10!$D$13,2)</f>
        <v/>
      </c>
      <c r="J163" s="350">
        <f>ROUND(I163*E163,2)</f>
        <v/>
      </c>
    </row>
    <row r="164" hidden="1" outlineLevel="1" ht="38.25" customFormat="1" customHeight="1" s="193">
      <c r="A164" s="251" t="n">
        <v>136</v>
      </c>
      <c r="B164" s="251" t="inlineStr">
        <is>
          <t>113-0561</t>
        </is>
      </c>
      <c r="C164" s="250" t="inlineStr">
        <is>
          <t>Композиция "Алпол" (на основе термопластичных полимеров) расход : (0,25кг/м2х1714 м2*2 - за 2 раза)</t>
        </is>
      </c>
      <c r="D164" s="251" t="inlineStr">
        <is>
          <t>кг</t>
        </is>
      </c>
      <c r="E164" s="252" t="n">
        <v>857</v>
      </c>
      <c r="F164" s="253" t="n">
        <v>54.99</v>
      </c>
      <c r="G164" s="15">
        <f>ROUND(E164*F164,2)</f>
        <v/>
      </c>
      <c r="H164" s="254">
        <f>G164/$G$452</f>
        <v/>
      </c>
      <c r="I164" s="350">
        <f>ROUND(F164*Прил.10!$D$13,2)</f>
        <v/>
      </c>
      <c r="J164" s="350">
        <f>ROUND(I164*E164,2)</f>
        <v/>
      </c>
    </row>
    <row r="165" hidden="1" outlineLevel="1" ht="25.5" customFormat="1" customHeight="1" s="193">
      <c r="A165" s="251" t="n">
        <v>137</v>
      </c>
      <c r="B165" s="251" t="inlineStr">
        <is>
          <t>402-0083</t>
        </is>
      </c>
      <c r="C165" s="250" t="inlineStr">
        <is>
          <t>Раствор готовый отделочный тяжелый: цементно-известковый 1:1:6</t>
        </is>
      </c>
      <c r="D165" s="251" t="inlineStr">
        <is>
          <t>м3</t>
        </is>
      </c>
      <c r="E165" s="252" t="n">
        <v>88.1656</v>
      </c>
      <c r="F165" s="253" t="n">
        <v>517.91</v>
      </c>
      <c r="G165" s="15">
        <f>ROUND(E165*F165,2)</f>
        <v/>
      </c>
      <c r="H165" s="254">
        <f>G165/$G$452</f>
        <v/>
      </c>
      <c r="I165" s="350">
        <f>ROUND(F165*Прил.10!$D$13,2)</f>
        <v/>
      </c>
      <c r="J165" s="350">
        <f>ROUND(I165*E165,2)</f>
        <v/>
      </c>
    </row>
    <row r="166" hidden="1" outlineLevel="1" ht="25.5" customFormat="1" customHeight="1" s="193">
      <c r="A166" s="251" t="n">
        <v>138</v>
      </c>
      <c r="B166" s="251" t="inlineStr">
        <is>
          <t>403-8023</t>
        </is>
      </c>
      <c r="C166" s="250" t="inlineStr">
        <is>
          <t>Камни бортовые: БР 100.20.8 /бетон В22,5 (М300), объем 0,016 м3/ (ГОСТ 6665-91)</t>
        </is>
      </c>
      <c r="D166" s="251" t="inlineStr">
        <is>
          <t>шт.</t>
        </is>
      </c>
      <c r="E166" s="252" t="n">
        <v>1930</v>
      </c>
      <c r="F166" s="253" t="n">
        <v>22.36</v>
      </c>
      <c r="G166" s="15">
        <f>ROUND(E166*F166,2)</f>
        <v/>
      </c>
      <c r="H166" s="254">
        <f>G166/$G$452</f>
        <v/>
      </c>
      <c r="I166" s="350">
        <f>ROUND(F166*Прил.10!$D$13,2)</f>
        <v/>
      </c>
      <c r="J166" s="350">
        <f>ROUND(I166*E166,2)</f>
        <v/>
      </c>
    </row>
    <row r="167" hidden="1" outlineLevel="1" ht="38.25" customFormat="1" customHeight="1" s="193">
      <c r="A167" s="251" t="n">
        <v>139</v>
      </c>
      <c r="B167" s="251" t="inlineStr">
        <is>
          <t>408-0014</t>
        </is>
      </c>
      <c r="C167" s="250" t="inlineStr">
        <is>
          <t>Щебень из природного камня для строительных работ марка: 800, фракция 10-20 мм</t>
        </is>
      </c>
      <c r="D167" s="251" t="inlineStr">
        <is>
          <t>м3</t>
        </is>
      </c>
      <c r="E167" s="252" t="n">
        <v>284.204</v>
      </c>
      <c r="F167" s="253" t="n">
        <v>146.9</v>
      </c>
      <c r="G167" s="15">
        <f>ROUND(E167*F167,2)</f>
        <v/>
      </c>
      <c r="H167" s="254">
        <f>G167/$G$452</f>
        <v/>
      </c>
      <c r="I167" s="350">
        <f>ROUND(F167*Прил.10!$D$13,2)</f>
        <v/>
      </c>
      <c r="J167" s="350">
        <f>ROUND(I167*E167,2)</f>
        <v/>
      </c>
    </row>
    <row r="168" hidden="1" outlineLevel="1" ht="38.25" customFormat="1" customHeight="1" s="193">
      <c r="A168" s="251" t="n">
        <v>140</v>
      </c>
      <c r="B168" s="251" t="inlineStr">
        <is>
          <t>408-0020</t>
        </is>
      </c>
      <c r="C168" s="250" t="inlineStr">
        <is>
          <t>Щебень из природного камня для строительных работ марка: 600, фракция 40-70 мм</t>
        </is>
      </c>
      <c r="D168" s="251" t="inlineStr">
        <is>
          <t>м3</t>
        </is>
      </c>
      <c r="E168" s="252" t="n">
        <v>379.89</v>
      </c>
      <c r="F168" s="253" t="n">
        <v>98.59999999999999</v>
      </c>
      <c r="G168" s="15">
        <f>ROUND(E168*F168,2)</f>
        <v/>
      </c>
      <c r="H168" s="254">
        <f>G168/$G$452</f>
        <v/>
      </c>
      <c r="I168" s="350">
        <f>ROUND(F168*Прил.10!$D$13,2)</f>
        <v/>
      </c>
      <c r="J168" s="350">
        <f>ROUND(I168*E168,2)</f>
        <v/>
      </c>
    </row>
    <row r="169" hidden="1" outlineLevel="1" ht="76.5" customFormat="1" customHeight="1" s="193">
      <c r="A169" s="251" t="n">
        <v>141</v>
      </c>
      <c r="B169" s="251" t="inlineStr">
        <is>
          <t>201-0777</t>
        </is>
      </c>
      <c r="C169" s="250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169" s="251" t="inlineStr">
        <is>
          <t>т</t>
        </is>
      </c>
      <c r="E169" s="252" t="n">
        <v>3.549482</v>
      </c>
      <c r="F169" s="253" t="n">
        <v>10045</v>
      </c>
      <c r="G169" s="15">
        <f>ROUND(E169*F169,2)</f>
        <v/>
      </c>
      <c r="H169" s="254">
        <f>G169/$G$452</f>
        <v/>
      </c>
      <c r="I169" s="350">
        <f>ROUND(F169*Прил.10!$D$13,2)</f>
        <v/>
      </c>
      <c r="J169" s="350">
        <f>ROUND(I169*E169,2)</f>
        <v/>
      </c>
    </row>
    <row r="170" hidden="1" outlineLevel="1" ht="14.25" customFormat="1" customHeight="1" s="193">
      <c r="A170" s="251" t="n">
        <v>142</v>
      </c>
      <c r="B170" s="251" t="inlineStr">
        <is>
          <t>509-1275</t>
        </is>
      </c>
      <c r="C170" s="250" t="inlineStr">
        <is>
          <t>Прожекторы серии ИО-2000</t>
        </is>
      </c>
      <c r="D170" s="251" t="inlineStr">
        <is>
          <t>шт.</t>
        </is>
      </c>
      <c r="E170" s="252" t="n">
        <v>41</v>
      </c>
      <c r="F170" s="253" t="n">
        <v>764.9</v>
      </c>
      <c r="G170" s="15">
        <f>ROUND(E170*F170,2)</f>
        <v/>
      </c>
      <c r="H170" s="254">
        <f>G170/$G$452</f>
        <v/>
      </c>
      <c r="I170" s="350">
        <f>ROUND(F170*Прил.10!$D$13,2)</f>
        <v/>
      </c>
      <c r="J170" s="350">
        <f>ROUND(I170*E170,2)</f>
        <v/>
      </c>
    </row>
    <row r="171" hidden="1" outlineLevel="1" ht="25.5" customFormat="1" customHeight="1" s="193">
      <c r="A171" s="251" t="n">
        <v>143</v>
      </c>
      <c r="B171" s="251" t="inlineStr">
        <is>
          <t>113-8085</t>
        </is>
      </c>
      <c r="C171" s="250" t="inlineStr">
        <is>
          <t>Композиция цинконаполненная "Цинол" (расход  (0,32 кг/м2х814 м2х2)</t>
        </is>
      </c>
      <c r="D171" s="251" t="inlineStr">
        <is>
          <t>кг</t>
        </is>
      </c>
      <c r="E171" s="252" t="n">
        <v>260.5</v>
      </c>
      <c r="F171" s="253" t="n">
        <v>114.42</v>
      </c>
      <c r="G171" s="15">
        <f>ROUND(E171*F171,2)</f>
        <v/>
      </c>
      <c r="H171" s="254">
        <f>G171/$G$452</f>
        <v/>
      </c>
      <c r="I171" s="350">
        <f>ROUND(F171*Прил.10!$D$13,2)</f>
        <v/>
      </c>
      <c r="J171" s="350">
        <f>ROUND(I171*E171,2)</f>
        <v/>
      </c>
    </row>
    <row r="172" hidden="1" outlineLevel="1" ht="25.5" customFormat="1" customHeight="1" s="193">
      <c r="A172" s="251" t="n">
        <v>144</v>
      </c>
      <c r="B172" s="251" t="inlineStr">
        <is>
          <t>110-0016</t>
        </is>
      </c>
      <c r="C172" s="250" t="inlineStr">
        <is>
          <t>Закладная деталь диаметр 168 мм.длина 2,0 м, фланец круглый</t>
        </is>
      </c>
      <c r="D172" s="251" t="inlineStr">
        <is>
          <t>т</t>
        </is>
      </c>
      <c r="E172" s="252" t="n">
        <v>1.98</v>
      </c>
      <c r="F172" s="253" t="n">
        <v>14791.7</v>
      </c>
      <c r="G172" s="15">
        <f>ROUND(E172*F172,2)</f>
        <v/>
      </c>
      <c r="H172" s="254">
        <f>G172/$G$452</f>
        <v/>
      </c>
      <c r="I172" s="350">
        <f>ROUND(F172*Прил.10!$D$13,2)</f>
        <v/>
      </c>
      <c r="J172" s="350">
        <f>ROUND(I172*E172,2)</f>
        <v/>
      </c>
    </row>
    <row r="173" hidden="1" outlineLevel="1" ht="38.25" customFormat="1" customHeight="1" s="193">
      <c r="A173" s="251" t="n">
        <v>145</v>
      </c>
      <c r="B173" s="251" t="inlineStr">
        <is>
          <t>101-0348</t>
        </is>
      </c>
      <c r="C173" s="250" t="inlineStr">
        <is>
          <t>Краски водно-дисперсионные поливинилацетатные: ВД-ВА-17 серовато-розовая</t>
        </is>
      </c>
      <c r="D173" s="251" t="inlineStr">
        <is>
          <t>т</t>
        </is>
      </c>
      <c r="E173" s="252" t="n">
        <v>1.76472</v>
      </c>
      <c r="F173" s="253" t="n">
        <v>15471</v>
      </c>
      <c r="G173" s="15">
        <f>ROUND(E173*F173,2)</f>
        <v/>
      </c>
      <c r="H173" s="254">
        <f>G173/$G$452</f>
        <v/>
      </c>
      <c r="I173" s="350">
        <f>ROUND(F173*Прил.10!$D$13,2)</f>
        <v/>
      </c>
      <c r="J173" s="350">
        <f>ROUND(I173*E173,2)</f>
        <v/>
      </c>
    </row>
    <row r="174" hidden="1" outlineLevel="1" ht="25.5" customFormat="1" customHeight="1" s="193">
      <c r="A174" s="251" t="n">
        <v>146</v>
      </c>
      <c r="B174" s="251" t="inlineStr">
        <is>
          <t>410-0074</t>
        </is>
      </c>
      <c r="C174" s="250" t="inlineStr">
        <is>
          <t>Щебень черный горячий, фракция: 20-25 мм</t>
        </is>
      </c>
      <c r="D174" s="251" t="inlineStr">
        <is>
          <t>т</t>
        </is>
      </c>
      <c r="E174" s="252" t="n">
        <v>77.9941</v>
      </c>
      <c r="F174" s="253" t="n">
        <v>312.4</v>
      </c>
      <c r="G174" s="15">
        <f>ROUND(E174*F174,2)</f>
        <v/>
      </c>
      <c r="H174" s="254">
        <f>G174/$G$452</f>
        <v/>
      </c>
      <c r="I174" s="350">
        <f>ROUND(F174*Прил.10!$D$13,2)</f>
        <v/>
      </c>
      <c r="J174" s="350">
        <f>ROUND(I174*E174,2)</f>
        <v/>
      </c>
    </row>
    <row r="175" hidden="1" outlineLevel="1" ht="25.5" customFormat="1" customHeight="1" s="193">
      <c r="A175" s="251" t="n">
        <v>147</v>
      </c>
      <c r="B175" s="251" t="inlineStr">
        <is>
          <t>401-0023</t>
        </is>
      </c>
      <c r="C175" s="250" t="inlineStr">
        <is>
          <t>Бетон тяжелый, крупность заполнителя: более 40 мм, класс В7,5 (М 100)</t>
        </is>
      </c>
      <c r="D175" s="251" t="inlineStr">
        <is>
          <t>м3</t>
        </is>
      </c>
      <c r="E175" s="252" t="n">
        <v>43.656</v>
      </c>
      <c r="F175" s="253" t="n">
        <v>560</v>
      </c>
      <c r="G175" s="15">
        <f>ROUND(E175*F175,2)</f>
        <v/>
      </c>
      <c r="H175" s="254">
        <f>G175/$G$452</f>
        <v/>
      </c>
      <c r="I175" s="350">
        <f>ROUND(F175*Прил.10!$D$13,2)</f>
        <v/>
      </c>
      <c r="J175" s="350">
        <f>ROUND(I175*E175,2)</f>
        <v/>
      </c>
    </row>
    <row r="176" hidden="1" outlineLevel="1" ht="38.25" customFormat="1" customHeight="1" s="193">
      <c r="A176" s="251" t="n">
        <v>148</v>
      </c>
      <c r="B176" s="251" t="inlineStr">
        <is>
          <t>113-0561</t>
        </is>
      </c>
      <c r="C176" s="250" t="inlineStr">
        <is>
          <t>Композиция "Алпол" (на основе термопластичных полимеров) расход :  расход : (0,25кг/м2х814 м2*2 - за 2 раза)</t>
        </is>
      </c>
      <c r="D176" s="251" t="inlineStr">
        <is>
          <t>кг</t>
        </is>
      </c>
      <c r="E176" s="252" t="n">
        <v>407</v>
      </c>
      <c r="F176" s="253" t="n">
        <v>54.99</v>
      </c>
      <c r="G176" s="15">
        <f>ROUND(E176*F176,2)</f>
        <v/>
      </c>
      <c r="H176" s="254">
        <f>G176/$G$452</f>
        <v/>
      </c>
      <c r="I176" s="350">
        <f>ROUND(F176*Прил.10!$D$13,2)</f>
        <v/>
      </c>
      <c r="J176" s="350">
        <f>ROUND(I176*E176,2)</f>
        <v/>
      </c>
    </row>
    <row r="177" hidden="1" outlineLevel="1" ht="25.5" customFormat="1" customHeight="1" s="193">
      <c r="A177" s="251" t="n">
        <v>149</v>
      </c>
      <c r="B177" s="251" t="inlineStr">
        <is>
          <t>401-0148</t>
        </is>
      </c>
      <c r="C177" s="250" t="inlineStr">
        <is>
          <t>Бетон дорожный, крупность заполнителя 40 мм, класс В 22,5 (М300)</t>
        </is>
      </c>
      <c r="D177" s="251" t="inlineStr">
        <is>
          <t>м3</t>
        </is>
      </c>
      <c r="E177" s="252" t="n">
        <v>31.4</v>
      </c>
      <c r="F177" s="253" t="n">
        <v>701.23</v>
      </c>
      <c r="G177" s="15">
        <f>ROUND(E177*F177,2)</f>
        <v/>
      </c>
      <c r="H177" s="254">
        <f>G177/$G$452</f>
        <v/>
      </c>
      <c r="I177" s="350">
        <f>ROUND(F177*Прил.10!$D$13,2)</f>
        <v/>
      </c>
      <c r="J177" s="350">
        <f>ROUND(I177*E177,2)</f>
        <v/>
      </c>
    </row>
    <row r="178" hidden="1" outlineLevel="1" ht="63.75" customFormat="1" customHeight="1" s="193">
      <c r="A178" s="251" t="n">
        <v>150</v>
      </c>
      <c r="B178" s="251" t="inlineStr">
        <is>
          <t>410-0005</t>
        </is>
      </c>
      <c r="C178" s="250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D178" s="251" t="inlineStr">
        <is>
          <t>т</t>
        </is>
      </c>
      <c r="E178" s="252" t="n">
        <v>49.3312</v>
      </c>
      <c r="F178" s="253" t="n">
        <v>452</v>
      </c>
      <c r="G178" s="15">
        <f>ROUND(E178*F178,2)</f>
        <v/>
      </c>
      <c r="H178" s="254">
        <f>G178/$G$452</f>
        <v/>
      </c>
      <c r="I178" s="350">
        <f>ROUND(F178*Прил.10!$D$13,2)</f>
        <v/>
      </c>
      <c r="J178" s="350">
        <f>ROUND(I178*E178,2)</f>
        <v/>
      </c>
    </row>
    <row r="179" hidden="1" outlineLevel="1" ht="25.5" customFormat="1" customHeight="1" s="193">
      <c r="A179" s="251" t="n">
        <v>151</v>
      </c>
      <c r="B179" s="251" t="inlineStr">
        <is>
          <t>401-0083</t>
        </is>
      </c>
      <c r="C179" s="250" t="inlineStr">
        <is>
          <t>Бетон тяжелый, крупность заполнителя: 10 мм, класс В7,5 (М100)</t>
        </is>
      </c>
      <c r="D179" s="251" t="inlineStr">
        <is>
          <t>м3</t>
        </is>
      </c>
      <c r="E179" s="252" t="n">
        <v>34.37658</v>
      </c>
      <c r="F179" s="253" t="n">
        <v>600</v>
      </c>
      <c r="G179" s="15">
        <f>ROUND(E179*F179,2)</f>
        <v/>
      </c>
      <c r="H179" s="254">
        <f>G179/$G$452</f>
        <v/>
      </c>
      <c r="I179" s="350">
        <f>ROUND(F179*Прил.10!$D$13,2)</f>
        <v/>
      </c>
      <c r="J179" s="350">
        <f>ROUND(I179*E179,2)</f>
        <v/>
      </c>
    </row>
    <row r="180" hidden="1" outlineLevel="1" ht="63.75" customFormat="1" customHeight="1" s="193">
      <c r="A180" s="251" t="n">
        <v>152</v>
      </c>
      <c r="B180" s="251" t="inlineStr">
        <is>
          <t>201-0763</t>
        </is>
      </c>
      <c r="C180" s="250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D180" s="251" t="inlineStr">
        <is>
          <t>т</t>
        </is>
      </c>
      <c r="E180" s="252" t="n">
        <v>1.74</v>
      </c>
      <c r="F180" s="253" t="n">
        <v>11255</v>
      </c>
      <c r="G180" s="15">
        <f>ROUND(E180*F180,2)</f>
        <v/>
      </c>
      <c r="H180" s="254">
        <f>G180/$G$452</f>
        <v/>
      </c>
      <c r="I180" s="350">
        <f>ROUND(F180*Прил.10!$D$13,2)</f>
        <v/>
      </c>
      <c r="J180" s="350">
        <f>ROUND(I180*E180,2)</f>
        <v/>
      </c>
    </row>
    <row r="181" hidden="1" outlineLevel="1" ht="25.5" customFormat="1" customHeight="1" s="193">
      <c r="A181" s="251" t="n">
        <v>153</v>
      </c>
      <c r="B181" s="251" t="inlineStr">
        <is>
          <t>408-0161</t>
        </is>
      </c>
      <c r="C181" s="250" t="inlineStr">
        <is>
          <t>Песок природный для строительных работ, крупный марки 1000</t>
        </is>
      </c>
      <c r="D181" s="251" t="inlineStr">
        <is>
          <t>м3</t>
        </is>
      </c>
      <c r="E181" s="252" t="n">
        <v>213.6406</v>
      </c>
      <c r="F181" s="253" t="n">
        <v>88.78</v>
      </c>
      <c r="G181" s="15">
        <f>ROUND(E181*F181,2)</f>
        <v/>
      </c>
      <c r="H181" s="254">
        <f>G181/$G$452</f>
        <v/>
      </c>
      <c r="I181" s="350">
        <f>ROUND(F181*Прил.10!$D$13,2)</f>
        <v/>
      </c>
      <c r="J181" s="350">
        <f>ROUND(I181*E181,2)</f>
        <v/>
      </c>
    </row>
    <row r="182" hidden="1" outlineLevel="1" ht="25.5" customFormat="1" customHeight="1" s="193">
      <c r="A182" s="251" t="n">
        <v>154</v>
      </c>
      <c r="B182" s="251" t="inlineStr">
        <is>
          <t>504-0311</t>
        </is>
      </c>
      <c r="C182" s="250" t="inlineStr">
        <is>
          <t>Ящики силовые серии ЯРВ типа: ЯРВ-100 на 100А</t>
        </is>
      </c>
      <c r="D182" s="251" t="inlineStr">
        <is>
          <t>шт.</t>
        </is>
      </c>
      <c r="E182" s="252" t="n">
        <v>27</v>
      </c>
      <c r="F182" s="253" t="n">
        <v>677.9400000000001</v>
      </c>
      <c r="G182" s="15">
        <f>ROUND(E182*F182,2)</f>
        <v/>
      </c>
      <c r="H182" s="254">
        <f>G182/$G$452</f>
        <v/>
      </c>
      <c r="I182" s="350">
        <f>ROUND(F182*Прил.10!$D$13,2)</f>
        <v/>
      </c>
      <c r="J182" s="350">
        <f>ROUND(I182*E182,2)</f>
        <v/>
      </c>
    </row>
    <row r="183" hidden="1" outlineLevel="1" ht="51" customFormat="1" customHeight="1" s="193">
      <c r="A183" s="251" t="n">
        <v>155</v>
      </c>
      <c r="B183" s="251" t="inlineStr">
        <is>
          <t>201-8217</t>
        </is>
      </c>
      <c r="C183" s="250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D183" s="251" t="inlineStr">
        <is>
          <t>т</t>
        </is>
      </c>
      <c r="E183" s="252" t="n">
        <v>1.132</v>
      </c>
      <c r="F183" s="253" t="n">
        <v>16344.58</v>
      </c>
      <c r="G183" s="15">
        <f>ROUND(E183*F183,2)</f>
        <v/>
      </c>
      <c r="H183" s="254">
        <f>G183/$G$452</f>
        <v/>
      </c>
      <c r="I183" s="350">
        <f>ROUND(F183*Прил.10!$D$13,2)</f>
        <v/>
      </c>
      <c r="J183" s="350">
        <f>ROUND(I183*E183,2)</f>
        <v/>
      </c>
    </row>
    <row r="184" hidden="1" outlineLevel="1" ht="25.5" customFormat="1" customHeight="1" s="193">
      <c r="A184" s="251" t="n">
        <v>156</v>
      </c>
      <c r="B184" s="251" t="inlineStr">
        <is>
          <t>509-7400</t>
        </is>
      </c>
      <c r="C184" s="250" t="inlineStr">
        <is>
          <t>Короб кабельный прямой плоский: сейсмостойкий оцинкованный КП-0,1/0,1-2</t>
        </is>
      </c>
      <c r="D184" s="251" t="inlineStr">
        <is>
          <t>шт.</t>
        </is>
      </c>
      <c r="E184" s="252" t="n">
        <v>54</v>
      </c>
      <c r="F184" s="253" t="n">
        <v>317.08</v>
      </c>
      <c r="G184" s="15">
        <f>ROUND(E184*F184,2)</f>
        <v/>
      </c>
      <c r="H184" s="254">
        <f>G184/$G$452</f>
        <v/>
      </c>
      <c r="I184" s="350">
        <f>ROUND(F184*Прил.10!$D$13,2)</f>
        <v/>
      </c>
      <c r="J184" s="350">
        <f>ROUND(I184*E184,2)</f>
        <v/>
      </c>
    </row>
    <row r="185" hidden="1" outlineLevel="1" ht="38.25" customFormat="1" customHeight="1" s="193">
      <c r="A185" s="251" t="n">
        <v>157</v>
      </c>
      <c r="B185" s="251" t="inlineStr">
        <is>
          <t>403-1223</t>
        </is>
      </c>
      <c r="C185" s="250" t="inlineStr">
        <is>
          <t>Столбы оград: 2С 24д /бетон В15 (М200), объем 0,05 м3, расход ар-ры 9,5 кг/ (серия 3.017-3)</t>
        </is>
      </c>
      <c r="D185" s="251" t="inlineStr">
        <is>
          <t>шт.</t>
        </is>
      </c>
      <c r="E185" s="252" t="n">
        <v>136</v>
      </c>
      <c r="F185" s="253" t="n">
        <v>126.74</v>
      </c>
      <c r="G185" s="15">
        <f>ROUND(E185*F185,2)</f>
        <v/>
      </c>
      <c r="H185" s="254">
        <f>G185/$G$452</f>
        <v/>
      </c>
      <c r="I185" s="350">
        <f>ROUND(F185*Прил.10!$D$13,2)</f>
        <v/>
      </c>
      <c r="J185" s="350">
        <f>ROUND(I185*E185,2)</f>
        <v/>
      </c>
    </row>
    <row r="186" hidden="1" outlineLevel="1" ht="25.5" customFormat="1" customHeight="1" s="193">
      <c r="A186" s="251" t="n">
        <v>158</v>
      </c>
      <c r="B186" s="251" t="inlineStr">
        <is>
          <t>101-1556</t>
        </is>
      </c>
      <c r="C186" s="250" t="inlineStr">
        <is>
          <t>Битумы нефтяные дорожные марки: БНД-60/90, БНД 90/130</t>
        </is>
      </c>
      <c r="D186" s="251" t="inlineStr">
        <is>
          <t>т</t>
        </is>
      </c>
      <c r="E186" s="252" t="n">
        <v>10.269343</v>
      </c>
      <c r="F186" s="253" t="n">
        <v>1690</v>
      </c>
      <c r="G186" s="15">
        <f>ROUND(E186*F186,2)</f>
        <v/>
      </c>
      <c r="H186" s="254">
        <f>G186/$G$452</f>
        <v/>
      </c>
      <c r="I186" s="350">
        <f>ROUND(F186*Прил.10!$D$13,2)</f>
        <v/>
      </c>
      <c r="J186" s="350">
        <f>ROUND(I186*E186,2)</f>
        <v/>
      </c>
    </row>
    <row r="187" hidden="1" outlineLevel="1" ht="38.25" customFormat="1" customHeight="1" s="193">
      <c r="A187" s="251" t="n">
        <v>159</v>
      </c>
      <c r="B187" s="251" t="inlineStr">
        <is>
          <t>408-0018</t>
        </is>
      </c>
      <c r="C187" s="250" t="inlineStr">
        <is>
          <t>Щебень из природного камня для строительных работ марка 600, фракция 10-20 мм</t>
        </is>
      </c>
      <c r="D187" s="251" t="inlineStr">
        <is>
          <t>м3</t>
        </is>
      </c>
      <c r="E187" s="252" t="n">
        <v>94.38</v>
      </c>
      <c r="F187" s="253" t="n">
        <v>180.32</v>
      </c>
      <c r="G187" s="15">
        <f>ROUND(E187*F187,2)</f>
        <v/>
      </c>
      <c r="H187" s="254">
        <f>G187/$G$452</f>
        <v/>
      </c>
      <c r="I187" s="350">
        <f>ROUND(F187*Прил.10!$D$13,2)</f>
        <v/>
      </c>
      <c r="J187" s="350">
        <f>ROUND(I187*E187,2)</f>
        <v/>
      </c>
    </row>
    <row r="188" hidden="1" outlineLevel="1" ht="63.75" customFormat="1" customHeight="1" s="193">
      <c r="A188" s="251" t="n">
        <v>160</v>
      </c>
      <c r="B188" s="251" t="inlineStr">
        <is>
          <t>103-0020</t>
        </is>
      </c>
      <c r="C188" s="250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D188" s="251" t="inlineStr">
        <is>
          <t>м</t>
        </is>
      </c>
      <c r="E188" s="252" t="n">
        <v>230</v>
      </c>
      <c r="F188" s="253" t="n">
        <v>68.40000000000001</v>
      </c>
      <c r="G188" s="15">
        <f>ROUND(E188*F188,2)</f>
        <v/>
      </c>
      <c r="H188" s="254">
        <f>G188/$G$452</f>
        <v/>
      </c>
      <c r="I188" s="350">
        <f>ROUND(F188*Прил.10!$D$13,2)</f>
        <v/>
      </c>
      <c r="J188" s="350">
        <f>ROUND(I188*E188,2)</f>
        <v/>
      </c>
    </row>
    <row r="189" hidden="1" outlineLevel="1" ht="25.5" customFormat="1" customHeight="1" s="193">
      <c r="A189" s="251" t="n">
        <v>161</v>
      </c>
      <c r="B189" s="251" t="inlineStr">
        <is>
          <t>410-0054</t>
        </is>
      </c>
      <c r="C189" s="250" t="inlineStr">
        <is>
          <t>Асфальт литой для покрытий тротуаров тип II (жесткий)</t>
        </is>
      </c>
      <c r="D189" s="251" t="inlineStr">
        <is>
          <t>т</t>
        </is>
      </c>
      <c r="E189" s="252" t="n">
        <v>22.762</v>
      </c>
      <c r="F189" s="253" t="n">
        <v>696.26</v>
      </c>
      <c r="G189" s="15">
        <f>ROUND(E189*F189,2)</f>
        <v/>
      </c>
      <c r="H189" s="254">
        <f>G189/$G$452</f>
        <v/>
      </c>
      <c r="I189" s="350">
        <f>ROUND(F189*Прил.10!$D$13,2)</f>
        <v/>
      </c>
      <c r="J189" s="350">
        <f>ROUND(I189*E189,2)</f>
        <v/>
      </c>
    </row>
    <row r="190" hidden="1" outlineLevel="1" ht="25.5" customFormat="1" customHeight="1" s="193">
      <c r="A190" s="251" t="n">
        <v>162</v>
      </c>
      <c r="B190" s="251" t="inlineStr">
        <is>
          <t>408-0122</t>
        </is>
      </c>
      <c r="C190" s="250" t="inlineStr">
        <is>
          <t>Песок природный для строительных работ средний</t>
        </is>
      </c>
      <c r="D190" s="251" t="inlineStr">
        <is>
          <t>м3</t>
        </is>
      </c>
      <c r="E190" s="252" t="n">
        <v>103.8</v>
      </c>
      <c r="F190" s="253" t="n">
        <v>149.48</v>
      </c>
      <c r="G190" s="15">
        <f>ROUND(E190*F190,2)</f>
        <v/>
      </c>
      <c r="H190" s="254">
        <f>G190/$G$452</f>
        <v/>
      </c>
      <c r="I190" s="350">
        <f>ROUND(F190*Прил.10!$D$13,2)</f>
        <v/>
      </c>
      <c r="J190" s="350">
        <f>ROUND(I190*E190,2)</f>
        <v/>
      </c>
    </row>
    <row r="191" hidden="1" outlineLevel="1" ht="38.25" customFormat="1" customHeight="1" s="193">
      <c r="A191" s="251" t="n">
        <v>163</v>
      </c>
      <c r="B191" s="251" t="inlineStr">
        <is>
          <t>408-0021</t>
        </is>
      </c>
      <c r="C191" s="250" t="inlineStr">
        <is>
          <t>Щебень из природного камня для строительных работ марка: 400, фракция 5(3)-10 мм</t>
        </is>
      </c>
      <c r="D191" s="251" t="inlineStr">
        <is>
          <t>м3</t>
        </is>
      </c>
      <c r="E191" s="252" t="n">
        <v>112.125</v>
      </c>
      <c r="F191" s="253" t="n">
        <v>131.08</v>
      </c>
      <c r="G191" s="15">
        <f>ROUND(E191*F191,2)</f>
        <v/>
      </c>
      <c r="H191" s="254">
        <f>G191/$G$452</f>
        <v/>
      </c>
      <c r="I191" s="350">
        <f>ROUND(F191*Прил.10!$D$13,2)</f>
        <v/>
      </c>
      <c r="J191" s="350">
        <f>ROUND(I191*E191,2)</f>
        <v/>
      </c>
    </row>
    <row r="192" hidden="1" outlineLevel="1" ht="51" customFormat="1" customHeight="1" s="193">
      <c r="A192" s="251" t="n">
        <v>164</v>
      </c>
      <c r="B192" s="251" t="inlineStr">
        <is>
          <t>204-0059</t>
        </is>
      </c>
      <c r="C192" s="250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D192" s="251" t="inlineStr">
        <is>
          <t>т</t>
        </is>
      </c>
      <c r="E192" s="252" t="n">
        <v>1.29564</v>
      </c>
      <c r="F192" s="253" t="n">
        <v>10100</v>
      </c>
      <c r="G192" s="15">
        <f>ROUND(E192*F192,2)</f>
        <v/>
      </c>
      <c r="H192" s="254">
        <f>G192/$G$452</f>
        <v/>
      </c>
      <c r="I192" s="350">
        <f>ROUND(F192*Прил.10!$D$13,2)</f>
        <v/>
      </c>
      <c r="J192" s="350">
        <f>ROUND(I192*E192,2)</f>
        <v/>
      </c>
    </row>
    <row r="193" hidden="1" outlineLevel="1" ht="38.25" customFormat="1" customHeight="1" s="193">
      <c r="A193" s="251" t="n">
        <v>165</v>
      </c>
      <c r="B193" s="251" t="inlineStr">
        <is>
          <t>408-0018</t>
        </is>
      </c>
      <c r="C193" s="250" t="inlineStr">
        <is>
          <t>Щебень из природного камня для строительных работ марка: 600, фракция 10-20 мм</t>
        </is>
      </c>
      <c r="D193" s="251" t="inlineStr">
        <is>
          <t>м3</t>
        </is>
      </c>
      <c r="E193" s="252" t="n">
        <v>105.36</v>
      </c>
      <c r="F193" s="253" t="n">
        <v>118.6</v>
      </c>
      <c r="G193" s="15">
        <f>ROUND(E193*F193,2)</f>
        <v/>
      </c>
      <c r="H193" s="254">
        <f>G193/$G$452</f>
        <v/>
      </c>
      <c r="I193" s="350">
        <f>ROUND(F193*Прил.10!$D$13,2)</f>
        <v/>
      </c>
      <c r="J193" s="350">
        <f>ROUND(I193*E193,2)</f>
        <v/>
      </c>
    </row>
    <row r="194" hidden="1" outlineLevel="1" ht="14.25" customFormat="1" customHeight="1" s="193">
      <c r="A194" s="251" t="n">
        <v>166</v>
      </c>
      <c r="B194" s="251" t="inlineStr">
        <is>
          <t>101-1714</t>
        </is>
      </c>
      <c r="C194" s="250" t="inlineStr">
        <is>
          <t>Болты строительные с гайками и шайбами</t>
        </is>
      </c>
      <c r="D194" s="251" t="inlineStr">
        <is>
          <t>т</t>
        </is>
      </c>
      <c r="E194" s="252" t="n">
        <v>1.2</v>
      </c>
      <c r="F194" s="253" t="n">
        <v>9040.01</v>
      </c>
      <c r="G194" s="15">
        <f>ROUND(E194*F194,2)</f>
        <v/>
      </c>
      <c r="H194" s="254">
        <f>G194/$G$452</f>
        <v/>
      </c>
      <c r="I194" s="350">
        <f>ROUND(F194*Прил.10!$D$13,2)</f>
        <v/>
      </c>
      <c r="J194" s="350">
        <f>ROUND(I194*E194,2)</f>
        <v/>
      </c>
    </row>
    <row r="195" hidden="1" outlineLevel="1" ht="63.75" customFormat="1" customHeight="1" s="193">
      <c r="A195" s="251" t="n">
        <v>167</v>
      </c>
      <c r="B195" s="251" t="inlineStr">
        <is>
          <t>201-0763</t>
        </is>
      </c>
      <c r="C195" s="250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D195" s="251" t="inlineStr">
        <is>
          <t>т</t>
        </is>
      </c>
      <c r="E195" s="252" t="n">
        <v>0.983</v>
      </c>
      <c r="F195" s="253" t="n">
        <v>11255</v>
      </c>
      <c r="G195" s="15">
        <f>ROUND(E195*F195,2)</f>
        <v/>
      </c>
      <c r="H195" s="254">
        <f>G195/$G$452</f>
        <v/>
      </c>
      <c r="I195" s="350">
        <f>ROUND(F195*Прил.10!$D$13,2)</f>
        <v/>
      </c>
      <c r="J195" s="350">
        <f>ROUND(I195*E195,2)</f>
        <v/>
      </c>
    </row>
    <row r="196" hidden="1" outlineLevel="1" ht="14.25" customFormat="1" customHeight="1" s="193">
      <c r="A196" s="251" t="n">
        <v>168</v>
      </c>
      <c r="B196" s="251" t="inlineStr">
        <is>
          <t>509-5643</t>
        </is>
      </c>
      <c r="C196" s="250" t="inlineStr">
        <is>
          <t>Прожектор НJ26к-300-001У1</t>
        </is>
      </c>
      <c r="D196" s="251" t="inlineStr">
        <is>
          <t>шт.</t>
        </is>
      </c>
      <c r="E196" s="252" t="n">
        <v>19</v>
      </c>
      <c r="F196" s="253" t="n">
        <v>571.38</v>
      </c>
      <c r="G196" s="15">
        <f>ROUND(E196*F196,2)</f>
        <v/>
      </c>
      <c r="H196" s="254">
        <f>G196/$G$452</f>
        <v/>
      </c>
      <c r="I196" s="350">
        <f>ROUND(F196*Прил.10!$D$13,2)</f>
        <v/>
      </c>
      <c r="J196" s="350">
        <f>ROUND(I196*E196,2)</f>
        <v/>
      </c>
    </row>
    <row r="197" hidden="1" outlineLevel="1" ht="25.5" customFormat="1" customHeight="1" s="193">
      <c r="A197" s="251" t="n">
        <v>169</v>
      </c>
      <c r="B197" s="251" t="inlineStr">
        <is>
          <t>101-1968</t>
        </is>
      </c>
      <c r="C197" s="250" t="inlineStr">
        <is>
          <t>Грунтовка битумная под полимерное или резиновое покрытие</t>
        </is>
      </c>
      <c r="D197" s="251" t="inlineStr">
        <is>
          <t>т</t>
        </is>
      </c>
      <c r="E197" s="252" t="n">
        <v>0.308</v>
      </c>
      <c r="F197" s="253" t="n">
        <v>31060</v>
      </c>
      <c r="G197" s="15">
        <f>ROUND(E197*F197,2)</f>
        <v/>
      </c>
      <c r="H197" s="254">
        <f>G197/$G$452</f>
        <v/>
      </c>
      <c r="I197" s="350">
        <f>ROUND(F197*Прил.10!$D$13,2)</f>
        <v/>
      </c>
      <c r="J197" s="350">
        <f>ROUND(I197*E197,2)</f>
        <v/>
      </c>
    </row>
    <row r="198" hidden="1" outlineLevel="1" ht="38.25" customFormat="1" customHeight="1" s="193">
      <c r="A198" s="251" t="n">
        <v>170</v>
      </c>
      <c r="B198" s="251" t="inlineStr">
        <is>
          <t>509-7401</t>
        </is>
      </c>
      <c r="C198" s="250" t="inlineStr">
        <is>
          <t>Короб кабельный прямой плоский: сейсмостойкий оцинкованный КП-0,1/0,2-2 (ККПС-0,1-0,2-2)</t>
        </is>
      </c>
      <c r="D198" s="251" t="inlineStr">
        <is>
          <t>шт.</t>
        </is>
      </c>
      <c r="E198" s="252" t="n">
        <v>22</v>
      </c>
      <c r="F198" s="253" t="n">
        <v>442.01</v>
      </c>
      <c r="G198" s="15">
        <f>ROUND(E198*F198,2)</f>
        <v/>
      </c>
      <c r="H198" s="254">
        <f>G198/$G$452</f>
        <v/>
      </c>
      <c r="I198" s="350">
        <f>ROUND(F198*Прил.10!$D$13,2)</f>
        <v/>
      </c>
      <c r="J198" s="350">
        <f>ROUND(I198*E198,2)</f>
        <v/>
      </c>
    </row>
    <row r="199" hidden="1" outlineLevel="1" ht="51" customFormat="1" customHeight="1" s="193">
      <c r="A199" s="251" t="n">
        <v>171</v>
      </c>
      <c r="B199" s="251" t="inlineStr">
        <is>
          <t>201-1442</t>
        </is>
      </c>
      <c r="C199" s="250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D199" s="251" t="inlineStr">
        <is>
          <t>шт.</t>
        </is>
      </c>
      <c r="E199" s="252" t="n">
        <v>33</v>
      </c>
      <c r="F199" s="253" t="n">
        <v>316.4</v>
      </c>
      <c r="G199" s="15">
        <f>ROUND(E199*F199,2)</f>
        <v/>
      </c>
      <c r="H199" s="254">
        <f>G199/$G$452</f>
        <v/>
      </c>
      <c r="I199" s="350">
        <f>ROUND(F199*Прил.10!$D$13,2)</f>
        <v/>
      </c>
      <c r="J199" s="350">
        <f>ROUND(I199*E199,2)</f>
        <v/>
      </c>
    </row>
    <row r="200" hidden="1" outlineLevel="1" ht="14.25" customFormat="1" customHeight="1" s="193">
      <c r="A200" s="251" t="n">
        <v>172</v>
      </c>
      <c r="B200" s="251" t="inlineStr">
        <is>
          <t>201-0253</t>
        </is>
      </c>
      <c r="C200" s="250" t="inlineStr">
        <is>
          <t>Ворота распашные ВР 3030-УХ Л1</t>
        </is>
      </c>
      <c r="D200" s="251" t="inlineStr">
        <is>
          <t>шт.</t>
        </is>
      </c>
      <c r="E200" s="252" t="n">
        <v>1</v>
      </c>
      <c r="F200" s="253" t="n">
        <v>8948.299999999999</v>
      </c>
      <c r="G200" s="15">
        <f>ROUND(E200*F200,2)</f>
        <v/>
      </c>
      <c r="H200" s="254">
        <f>G200/$G$452</f>
        <v/>
      </c>
      <c r="I200" s="350">
        <f>ROUND(F200*Прил.10!$D$13,2)</f>
        <v/>
      </c>
      <c r="J200" s="350">
        <f>ROUND(I200*E200,2)</f>
        <v/>
      </c>
    </row>
    <row r="201" hidden="1" outlineLevel="1" ht="14.25" customFormat="1" customHeight="1" s="193">
      <c r="A201" s="251" t="n">
        <v>173</v>
      </c>
      <c r="B201" s="251" t="inlineStr">
        <is>
          <t>201-0778</t>
        </is>
      </c>
      <c r="C201" s="250" t="inlineStr">
        <is>
          <t>Стойки МС-8 (26шт*0,0338т)</t>
        </is>
      </c>
      <c r="D201" s="251" t="inlineStr">
        <is>
          <t>т</t>
        </is>
      </c>
      <c r="E201" s="252" t="n">
        <v>0.879</v>
      </c>
      <c r="F201" s="253" t="n">
        <v>10508</v>
      </c>
      <c r="G201" s="15">
        <f>ROUND(E201*F201,2)</f>
        <v/>
      </c>
      <c r="H201" s="254">
        <f>G201/$G$452</f>
        <v/>
      </c>
      <c r="I201" s="350">
        <f>ROUND(F201*Прил.10!$D$13,2)</f>
        <v/>
      </c>
      <c r="J201" s="350">
        <f>ROUND(I201*E201,2)</f>
        <v/>
      </c>
    </row>
    <row r="202" hidden="1" outlineLevel="1" ht="14.25" customFormat="1" customHeight="1" s="193">
      <c r="A202" s="251" t="n">
        <v>174</v>
      </c>
      <c r="B202" s="251" t="inlineStr">
        <is>
          <t>411-0001</t>
        </is>
      </c>
      <c r="C202" s="250" t="inlineStr">
        <is>
          <t>Вода</t>
        </is>
      </c>
      <c r="D202" s="251" t="inlineStr">
        <is>
          <t>м3</t>
        </is>
      </c>
      <c r="E202" s="252" t="n">
        <v>3574.524448</v>
      </c>
      <c r="F202" s="253" t="n">
        <v>2.44</v>
      </c>
      <c r="G202" s="15">
        <f>ROUND(E202*F202,2)</f>
        <v/>
      </c>
      <c r="H202" s="254">
        <f>G202/$G$452</f>
        <v/>
      </c>
      <c r="I202" s="350">
        <f>ROUND(F202*Прил.10!$D$13,2)</f>
        <v/>
      </c>
      <c r="J202" s="350">
        <f>ROUND(I202*E202,2)</f>
        <v/>
      </c>
    </row>
    <row r="203" hidden="1" outlineLevel="1" ht="51" customFormat="1" customHeight="1" s="193">
      <c r="A203" s="251" t="n">
        <v>175</v>
      </c>
      <c r="B203" s="251" t="inlineStr">
        <is>
          <t xml:space="preserve"> 403-8129</t>
        </is>
      </c>
      <c r="C203" s="250" t="inlineStr">
        <is>
          <t>Камни железобетонные бортовые БР 300.45.18 /бетон В30 (М400), объем 0,234 м3, расход арматуры 6,86 кг/ (ГОСТ 6665-91)</t>
        </is>
      </c>
      <c r="D203" s="251" t="inlineStr">
        <is>
          <t>шт.</t>
        </is>
      </c>
      <c r="E203" s="252" t="n">
        <v>21</v>
      </c>
      <c r="F203" s="253" t="n">
        <v>421.78</v>
      </c>
      <c r="G203" s="15">
        <f>ROUND(E203*F203,2)</f>
        <v/>
      </c>
      <c r="H203" s="254">
        <f>G203/$G$452</f>
        <v/>
      </c>
      <c r="I203" s="350">
        <f>ROUND(F203*Прил.10!$D$13,2)</f>
        <v/>
      </c>
      <c r="J203" s="350">
        <f>ROUND(I203*E203,2)</f>
        <v/>
      </c>
    </row>
    <row r="204" hidden="1" outlineLevel="1" ht="14.25" customFormat="1" customHeight="1" s="193">
      <c r="A204" s="251" t="n">
        <v>176</v>
      </c>
      <c r="B204" s="251" t="inlineStr">
        <is>
          <t>414-0137</t>
        </is>
      </c>
      <c r="C204" s="250" t="inlineStr">
        <is>
          <t>Семена газонных трав (смесь)</t>
        </is>
      </c>
      <c r="D204" s="251" t="inlineStr">
        <is>
          <t>кг</t>
        </is>
      </c>
      <c r="E204" s="252" t="n">
        <v>60.075</v>
      </c>
      <c r="F204" s="253" t="n">
        <v>146.25</v>
      </c>
      <c r="G204" s="15">
        <f>ROUND(E204*F204,2)</f>
        <v/>
      </c>
      <c r="H204" s="254">
        <f>G204/$G$452</f>
        <v/>
      </c>
      <c r="I204" s="350">
        <f>ROUND(F204*Прил.10!$D$13,2)</f>
        <v/>
      </c>
      <c r="J204" s="350">
        <f>ROUND(I204*E204,2)</f>
        <v/>
      </c>
    </row>
    <row r="205" hidden="1" outlineLevel="1" ht="25.5" customFormat="1" customHeight="1" s="193">
      <c r="A205" s="251" t="n">
        <v>177</v>
      </c>
      <c r="B205" s="251" t="inlineStr">
        <is>
          <t>509-5429</t>
        </is>
      </c>
      <c r="C205" s="250" t="inlineStr">
        <is>
          <t>Светильник консольный НКУ01-200/Д23-02У1</t>
        </is>
      </c>
      <c r="D205" s="251" t="inlineStr">
        <is>
          <t>шт.</t>
        </is>
      </c>
      <c r="E205" s="252" t="n">
        <v>33</v>
      </c>
      <c r="F205" s="253" t="n">
        <v>282.06</v>
      </c>
      <c r="G205" s="15">
        <f>ROUND(E205*F205,2)</f>
        <v/>
      </c>
      <c r="H205" s="254">
        <f>G205/$G$452</f>
        <v/>
      </c>
      <c r="I205" s="350">
        <f>ROUND(F205*Прил.10!$D$13,2)</f>
        <v/>
      </c>
      <c r="J205" s="350">
        <f>ROUND(I205*E205,2)</f>
        <v/>
      </c>
    </row>
    <row r="206" hidden="1" outlineLevel="1" ht="38.25" customFormat="1" customHeight="1" s="193">
      <c r="A206" s="251" t="n">
        <v>178</v>
      </c>
      <c r="B206" s="251" t="inlineStr">
        <is>
          <t>401-0003</t>
        </is>
      </c>
      <c r="C206" s="250" t="inlineStr">
        <is>
          <t>Дополнительная стоимость бетона тяжелый, класс В 7,5 (М100) на распор (22,3)пр.-6,707расц.=15,593м3)</t>
        </is>
      </c>
      <c r="D206" s="251" t="inlineStr">
        <is>
          <t>м3</t>
        </is>
      </c>
      <c r="E206" s="252" t="n">
        <v>15.593</v>
      </c>
      <c r="F206" s="253" t="n">
        <v>560</v>
      </c>
      <c r="G206" s="15">
        <f>ROUND(E206*F206,2)</f>
        <v/>
      </c>
      <c r="H206" s="254">
        <f>G206/$G$452</f>
        <v/>
      </c>
      <c r="I206" s="350">
        <f>ROUND(F206*Прил.10!$D$13,2)</f>
        <v/>
      </c>
      <c r="J206" s="350">
        <f>ROUND(I206*E206,2)</f>
        <v/>
      </c>
    </row>
    <row r="207" hidden="1" outlineLevel="1" ht="14.25" customFormat="1" customHeight="1" s="193">
      <c r="A207" s="251" t="n">
        <v>179</v>
      </c>
      <c r="B207" s="251" t="inlineStr">
        <is>
          <t>101-0594</t>
        </is>
      </c>
      <c r="C207" s="250" t="inlineStr">
        <is>
          <t>Мастика битумная кровельная горячая</t>
        </is>
      </c>
      <c r="D207" s="251" t="inlineStr">
        <is>
          <t>т</t>
        </is>
      </c>
      <c r="E207" s="252" t="n">
        <v>2.523992</v>
      </c>
      <c r="F207" s="253" t="n">
        <v>3390</v>
      </c>
      <c r="G207" s="15">
        <f>ROUND(E207*F207,2)</f>
        <v/>
      </c>
      <c r="H207" s="254">
        <f>G207/$G$452</f>
        <v/>
      </c>
      <c r="I207" s="350">
        <f>ROUND(F207*Прил.10!$D$13,2)</f>
        <v/>
      </c>
      <c r="J207" s="350">
        <f>ROUND(I207*E207,2)</f>
        <v/>
      </c>
    </row>
    <row r="208" hidden="1" outlineLevel="1" ht="38.25" customFormat="1" customHeight="1" s="193">
      <c r="A208" s="251" t="n">
        <v>180</v>
      </c>
      <c r="B208" s="251" t="inlineStr">
        <is>
          <t>408-0008</t>
        </is>
      </c>
      <c r="C208" s="250" t="inlineStr">
        <is>
          <t>Щебень из природного камня для строительных работ марка: 1200, фракция 40-70 мм</t>
        </is>
      </c>
      <c r="D208" s="251" t="inlineStr">
        <is>
          <t>м3</t>
        </is>
      </c>
      <c r="E208" s="252" t="n">
        <v>91.98063</v>
      </c>
      <c r="F208" s="253" t="n">
        <v>103</v>
      </c>
      <c r="G208" s="15">
        <f>ROUND(E208*F208,2)</f>
        <v/>
      </c>
      <c r="H208" s="254">
        <f>G208/$G$452</f>
        <v/>
      </c>
      <c r="I208" s="350">
        <f>ROUND(F208*Прил.10!$D$13,2)</f>
        <v/>
      </c>
      <c r="J208" s="350">
        <f>ROUND(I208*E208,2)</f>
        <v/>
      </c>
    </row>
    <row r="209" hidden="1" outlineLevel="1" ht="25.5" customFormat="1" customHeight="1" s="193">
      <c r="A209" s="251" t="n">
        <v>181</v>
      </c>
      <c r="B209" s="251" t="inlineStr">
        <is>
          <t xml:space="preserve"> 403-8023</t>
        </is>
      </c>
      <c r="C209" s="250" t="inlineStr">
        <is>
          <t>Камни бортовые БР 100.20.8 /бетон В22,5 (М300), объем 0,016 м3/ (ГОСТ 6665-91)</t>
        </is>
      </c>
      <c r="D209" s="251" t="inlineStr">
        <is>
          <t>шт.</t>
        </is>
      </c>
      <c r="E209" s="252" t="n">
        <v>185</v>
      </c>
      <c r="F209" s="253" t="n">
        <v>44.99</v>
      </c>
      <c r="G209" s="15">
        <f>ROUND(E209*F209,2)</f>
        <v/>
      </c>
      <c r="H209" s="254">
        <f>G209/$G$452</f>
        <v/>
      </c>
      <c r="I209" s="350">
        <f>ROUND(F209*Прил.10!$D$13,2)</f>
        <v/>
      </c>
      <c r="J209" s="350">
        <f>ROUND(I209*E209,2)</f>
        <v/>
      </c>
    </row>
    <row r="210" hidden="1" outlineLevel="1" ht="25.5" customFormat="1" customHeight="1" s="193">
      <c r="A210" s="251" t="n">
        <v>182</v>
      </c>
      <c r="B210" s="251" t="inlineStr">
        <is>
          <t>509-6744</t>
        </is>
      </c>
      <c r="C210" s="250" t="inlineStr">
        <is>
          <t>Лампы  компактные люминесцентные  220 В, 55 Вт,тип цоколя Е27 типа Т4SP55WE27</t>
        </is>
      </c>
      <c r="D210" s="251" t="inlineStr">
        <is>
          <t>шт.</t>
        </is>
      </c>
      <c r="E210" s="252" t="n">
        <v>55</v>
      </c>
      <c r="F210" s="253" t="n">
        <v>138.31</v>
      </c>
      <c r="G210" s="15">
        <f>ROUND(E210*F210,2)</f>
        <v/>
      </c>
      <c r="H210" s="254">
        <f>G210/$G$452</f>
        <v/>
      </c>
      <c r="I210" s="350">
        <f>ROUND(F210*Прил.10!$D$13,2)</f>
        <v/>
      </c>
      <c r="J210" s="350">
        <f>ROUND(I210*E210,2)</f>
        <v/>
      </c>
    </row>
    <row r="211" hidden="1" outlineLevel="1" ht="63.75" customFormat="1" customHeight="1" s="193">
      <c r="A211" s="251" t="n">
        <v>183</v>
      </c>
      <c r="B211" s="251" t="inlineStr">
        <is>
          <t>401-0066</t>
        </is>
      </c>
      <c r="C211" s="250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D211" s="251" t="inlineStr">
        <is>
          <t>м3</t>
        </is>
      </c>
      <c r="E211" s="252" t="n">
        <v>11.824</v>
      </c>
      <c r="F211" s="253" t="n">
        <v>665</v>
      </c>
      <c r="G211" s="15">
        <f>ROUND(E211*F211,2)</f>
        <v/>
      </c>
      <c r="H211" s="254">
        <f>G211/$G$452</f>
        <v/>
      </c>
      <c r="I211" s="350">
        <f>ROUND(F211*Прил.10!$D$13,2)</f>
        <v/>
      </c>
      <c r="J211" s="350">
        <f>ROUND(I211*E211,2)</f>
        <v/>
      </c>
    </row>
    <row r="212" hidden="1" outlineLevel="1" ht="63.75" customFormat="1" customHeight="1" s="193">
      <c r="A212" s="251" t="n">
        <v>184</v>
      </c>
      <c r="B212" s="251" t="inlineStr">
        <is>
          <t>410-0005</t>
        </is>
      </c>
      <c r="C212" s="250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D212" s="251" t="inlineStr">
        <is>
          <t>т</t>
        </is>
      </c>
      <c r="E212" s="252" t="n">
        <v>16.11</v>
      </c>
      <c r="F212" s="253" t="n">
        <v>452</v>
      </c>
      <c r="G212" s="15">
        <f>ROUND(E212*F212,2)</f>
        <v/>
      </c>
      <c r="H212" s="254">
        <f>G212/$G$452</f>
        <v/>
      </c>
      <c r="I212" s="350">
        <f>ROUND(F212*Прил.10!$D$13,2)</f>
        <v/>
      </c>
      <c r="J212" s="350">
        <f>ROUND(I212*E212,2)</f>
        <v/>
      </c>
    </row>
    <row r="213" hidden="1" outlineLevel="1" ht="14.25" customFormat="1" customHeight="1" s="193">
      <c r="A213" s="251" t="n">
        <v>185</v>
      </c>
      <c r="B213" s="251" t="inlineStr">
        <is>
          <t>410-0071</t>
        </is>
      </c>
      <c r="C213" s="250" t="inlineStr">
        <is>
          <t>Щебень черный горячий, фракция 5-10 мм</t>
        </is>
      </c>
      <c r="D213" s="251" t="inlineStr">
        <is>
          <t>т</t>
        </is>
      </c>
      <c r="E213" s="252" t="n">
        <v>20.92192</v>
      </c>
      <c r="F213" s="253" t="n">
        <v>354.6</v>
      </c>
      <c r="G213" s="15">
        <f>ROUND(E213*F213,2)</f>
        <v/>
      </c>
      <c r="H213" s="254">
        <f>G213/$G$452</f>
        <v/>
      </c>
      <c r="I213" s="350">
        <f>ROUND(F213*Прил.10!$D$13,2)</f>
        <v/>
      </c>
      <c r="J213" s="350">
        <f>ROUND(I213*E213,2)</f>
        <v/>
      </c>
    </row>
    <row r="214" hidden="1" outlineLevel="1" ht="25.5" customFormat="1" customHeight="1" s="193">
      <c r="A214" s="251" t="n">
        <v>186</v>
      </c>
      <c r="B214" s="251" t="inlineStr">
        <is>
          <t>404-0005</t>
        </is>
      </c>
      <c r="C214" s="250" t="inlineStr">
        <is>
          <t>Кирпич керамический одинарный, размером 250х120х65 мм, марка: 100</t>
        </is>
      </c>
      <c r="D214" s="251" t="inlineStr">
        <is>
          <t>1000 шт.</t>
        </is>
      </c>
      <c r="E214" s="252" t="n">
        <v>3.931131</v>
      </c>
      <c r="F214" s="253" t="n">
        <v>1752.6</v>
      </c>
      <c r="G214" s="15">
        <f>ROUND(E214*F214,2)</f>
        <v/>
      </c>
      <c r="H214" s="254">
        <f>G214/$G$452</f>
        <v/>
      </c>
      <c r="I214" s="350">
        <f>ROUND(F214*Прил.10!$D$13,2)</f>
        <v/>
      </c>
      <c r="J214" s="350">
        <f>ROUND(I214*E214,2)</f>
        <v/>
      </c>
    </row>
    <row r="215" hidden="1" outlineLevel="1" ht="38.25" customFormat="1" customHeight="1" s="193">
      <c r="A215" s="251" t="n">
        <v>187</v>
      </c>
      <c r="B215" s="251" t="inlineStr">
        <is>
          <t>408-0017</t>
        </is>
      </c>
      <c r="C215" s="250" t="inlineStr">
        <is>
          <t>Щебень из природного камня для строительных работ марка: 600, фракция 5(3)-10 мм</t>
        </is>
      </c>
      <c r="D215" s="251" t="inlineStr">
        <is>
          <t>м3</t>
        </is>
      </c>
      <c r="E215" s="252" t="n">
        <v>50.14</v>
      </c>
      <c r="F215" s="253" t="n">
        <v>145.8</v>
      </c>
      <c r="G215" s="15">
        <f>ROUND(E215*F215,2)</f>
        <v/>
      </c>
      <c r="H215" s="254">
        <f>G215/$G$452</f>
        <v/>
      </c>
      <c r="I215" s="350">
        <f>ROUND(F215*Прил.10!$D$13,2)</f>
        <v/>
      </c>
      <c r="J215" s="350">
        <f>ROUND(I215*E215,2)</f>
        <v/>
      </c>
    </row>
    <row r="216" hidden="1" outlineLevel="1" ht="14.25" customFormat="1" customHeight="1" s="193">
      <c r="A216" s="251" t="n">
        <v>188</v>
      </c>
      <c r="B216" s="251" t="inlineStr">
        <is>
          <t>504-0541</t>
        </is>
      </c>
      <c r="C216" s="250" t="inlineStr">
        <is>
          <t>Ящик протяжной стальной: К-655</t>
        </is>
      </c>
      <c r="D216" s="251" t="inlineStr">
        <is>
          <t>шт.</t>
        </is>
      </c>
      <c r="E216" s="252" t="n">
        <v>26</v>
      </c>
      <c r="F216" s="253" t="n">
        <v>225.68</v>
      </c>
      <c r="G216" s="15">
        <f>ROUND(E216*F216,2)</f>
        <v/>
      </c>
      <c r="H216" s="254">
        <f>G216/$G$452</f>
        <v/>
      </c>
      <c r="I216" s="350">
        <f>ROUND(F216*Прил.10!$D$13,2)</f>
        <v/>
      </c>
      <c r="J216" s="350">
        <f>ROUND(I216*E216,2)</f>
        <v/>
      </c>
    </row>
    <row r="217" hidden="1" outlineLevel="1" ht="51" customFormat="1" customHeight="1" s="193">
      <c r="A217" s="251" t="n">
        <v>189</v>
      </c>
      <c r="B217" s="251" t="inlineStr">
        <is>
          <t>201-8217</t>
        </is>
      </c>
      <c r="C217" s="250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D217" s="251" t="inlineStr">
        <is>
          <t>т</t>
        </is>
      </c>
      <c r="E217" s="252" t="n">
        <v>0.35</v>
      </c>
      <c r="F217" s="253" t="n">
        <v>16344.58</v>
      </c>
      <c r="G217" s="15">
        <f>ROUND(E217*F217,2)</f>
        <v/>
      </c>
      <c r="H217" s="254">
        <f>G217/$G$452</f>
        <v/>
      </c>
      <c r="I217" s="350">
        <f>ROUND(F217*Прил.10!$D$13,2)</f>
        <v/>
      </c>
      <c r="J217" s="350">
        <f>ROUND(I217*E217,2)</f>
        <v/>
      </c>
    </row>
    <row r="218" hidden="1" outlineLevel="1" ht="38.25" customFormat="1" customHeight="1" s="193">
      <c r="A218" s="251" t="n">
        <v>190</v>
      </c>
      <c r="B218" s="251" t="inlineStr">
        <is>
          <t>408-0012</t>
        </is>
      </c>
      <c r="C218" s="250" t="inlineStr">
        <is>
          <t>Щебень из природного камня для строительных работ марка: 1000, фракция 40-70 мм</t>
        </is>
      </c>
      <c r="D218" s="251" t="inlineStr">
        <is>
          <t>м3</t>
        </is>
      </c>
      <c r="E218" s="252" t="n">
        <v>41.60737</v>
      </c>
      <c r="F218" s="253" t="n">
        <v>155.94</v>
      </c>
      <c r="G218" s="15">
        <f>ROUND(E218*F218,2)</f>
        <v/>
      </c>
      <c r="H218" s="254">
        <f>G218/$G$452</f>
        <v/>
      </c>
      <c r="I218" s="350">
        <f>ROUND(F218*Прил.10!$D$13,2)</f>
        <v/>
      </c>
      <c r="J218" s="350">
        <f>ROUND(I218*E218,2)</f>
        <v/>
      </c>
    </row>
    <row r="219" hidden="1" outlineLevel="1" ht="51" customFormat="1" customHeight="1" s="193">
      <c r="A219" s="251" t="n">
        <v>191</v>
      </c>
      <c r="B219" s="251" t="inlineStr">
        <is>
          <t>201-0761</t>
        </is>
      </c>
      <c r="C219" s="250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D219" s="251" t="inlineStr">
        <is>
          <t>т</t>
        </is>
      </c>
      <c r="E219" s="252" t="n">
        <v>0.612</v>
      </c>
      <c r="F219" s="253" t="n">
        <v>8128</v>
      </c>
      <c r="G219" s="15">
        <f>ROUND(E219*F219,2)</f>
        <v/>
      </c>
      <c r="H219" s="254">
        <f>G219/$G$452</f>
        <v/>
      </c>
      <c r="I219" s="350">
        <f>ROUND(F219*Прил.10!$D$13,2)</f>
        <v/>
      </c>
      <c r="J219" s="350">
        <f>ROUND(I219*E219,2)</f>
        <v/>
      </c>
    </row>
    <row r="220" hidden="1" outlineLevel="1" ht="25.5" customFormat="1" customHeight="1" s="193">
      <c r="A220" s="251" t="n">
        <v>192</v>
      </c>
      <c r="B220" s="251" t="inlineStr">
        <is>
          <t>504-0543</t>
        </is>
      </c>
      <c r="C220" s="250" t="inlineStr">
        <is>
          <t>Ящик ответвительный К654У1 со степенью защиты IP 54</t>
        </is>
      </c>
      <c r="D220" s="251" t="inlineStr">
        <is>
          <t>шт.</t>
        </is>
      </c>
      <c r="E220" s="252" t="n">
        <v>11</v>
      </c>
      <c r="F220" s="253" t="n">
        <v>410.5</v>
      </c>
      <c r="G220" s="15">
        <f>ROUND(E220*F220,2)</f>
        <v/>
      </c>
      <c r="H220" s="254">
        <f>G220/$G$452</f>
        <v/>
      </c>
      <c r="I220" s="350">
        <f>ROUND(F220*Прил.10!$D$13,2)</f>
        <v/>
      </c>
      <c r="J220" s="350">
        <f>ROUND(I220*E220,2)</f>
        <v/>
      </c>
    </row>
    <row r="221" hidden="1" outlineLevel="1" ht="63.75" customFormat="1" customHeight="1" s="193">
      <c r="A221" s="251" t="n">
        <v>193</v>
      </c>
      <c r="B221" s="251" t="inlineStr">
        <is>
          <t>410-0005</t>
        </is>
      </c>
      <c r="C221" s="250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D221" s="251" t="inlineStr">
        <is>
          <t>т</t>
        </is>
      </c>
      <c r="E221" s="252" t="n">
        <v>12.087</v>
      </c>
      <c r="F221" s="253" t="n">
        <v>452</v>
      </c>
      <c r="G221" s="15">
        <f>ROUND(E221*F221,2)</f>
        <v/>
      </c>
      <c r="H221" s="254">
        <f>G221/$G$452</f>
        <v/>
      </c>
      <c r="I221" s="350">
        <f>ROUND(F221*Прил.10!$D$13,2)</f>
        <v/>
      </c>
      <c r="J221" s="350">
        <f>ROUND(I221*E221,2)</f>
        <v/>
      </c>
    </row>
    <row r="222" hidden="1" outlineLevel="1" ht="25.5" customFormat="1" customHeight="1" s="193">
      <c r="A222" s="251" t="n">
        <v>194</v>
      </c>
      <c r="B222" s="251" t="inlineStr">
        <is>
          <t>509-0225</t>
        </is>
      </c>
      <c r="C222" s="250" t="inlineStr">
        <is>
          <t>Клемма заземления в комплекте с клыковой шайбой</t>
        </is>
      </c>
      <c r="D222" s="251" t="inlineStr">
        <is>
          <t>шт.</t>
        </is>
      </c>
      <c r="E222" s="252" t="n">
        <v>47</v>
      </c>
      <c r="F222" s="253" t="n">
        <v>110.4</v>
      </c>
      <c r="G222" s="15">
        <f>ROUND(E222*F222,2)</f>
        <v/>
      </c>
      <c r="H222" s="254">
        <f>G222/$G$452</f>
        <v/>
      </c>
      <c r="I222" s="350">
        <f>ROUND(F222*Прил.10!$D$13,2)</f>
        <v/>
      </c>
      <c r="J222" s="350">
        <f>ROUND(I222*E222,2)</f>
        <v/>
      </c>
    </row>
    <row r="223" hidden="1" outlineLevel="1" ht="38.25" customFormat="1" customHeight="1" s="193">
      <c r="A223" s="251" t="n">
        <v>195</v>
      </c>
      <c r="B223" s="251" t="inlineStr">
        <is>
          <t>102-0038</t>
        </is>
      </c>
      <c r="C223" s="250" t="inlineStr">
        <is>
          <t>Брусья необрезные хвойных пород длиной 4-6,5 м, все ширины, толщиной 100, 125 мм, IV сорта</t>
        </is>
      </c>
      <c r="D223" s="251" t="inlineStr">
        <is>
          <t>м3</t>
        </is>
      </c>
      <c r="E223" s="252" t="n">
        <v>4.1242</v>
      </c>
      <c r="F223" s="253" t="n">
        <v>1316.16</v>
      </c>
      <c r="G223" s="15">
        <f>ROUND(E223*F223,2)</f>
        <v/>
      </c>
      <c r="H223" s="254">
        <f>G223/$G$452</f>
        <v/>
      </c>
      <c r="I223" s="350">
        <f>ROUND(F223*Прил.10!$D$13,2)</f>
        <v/>
      </c>
      <c r="J223" s="350">
        <f>ROUND(I223*E223,2)</f>
        <v/>
      </c>
    </row>
    <row r="224" hidden="1" outlineLevel="1" ht="25.5" customFormat="1" customHeight="1" s="193">
      <c r="A224" s="251" t="n">
        <v>196</v>
      </c>
      <c r="B224" s="251" t="inlineStr">
        <is>
          <t>101-0798</t>
        </is>
      </c>
      <c r="C224" s="250" t="inlineStr">
        <is>
          <t>Проволока колючая одноосновная рифленая 2,8х2,3 мм, оцинкованная</t>
        </is>
      </c>
      <c r="D224" s="251" t="inlineStr">
        <is>
          <t>т</t>
        </is>
      </c>
      <c r="E224" s="252" t="n">
        <v>0.5580000000000001</v>
      </c>
      <c r="F224" s="253" t="n">
        <v>9690</v>
      </c>
      <c r="G224" s="15">
        <f>ROUND(E224*F224,2)</f>
        <v/>
      </c>
      <c r="H224" s="254">
        <f>G224/$G$452</f>
        <v/>
      </c>
      <c r="I224" s="350">
        <f>ROUND(F224*Прил.10!$D$13,2)</f>
        <v/>
      </c>
      <c r="J224" s="350">
        <f>ROUND(I224*E224,2)</f>
        <v/>
      </c>
    </row>
    <row r="225" hidden="1" outlineLevel="1" ht="14.25" customFormat="1" customHeight="1" s="193">
      <c r="A225" s="251" t="n">
        <v>197</v>
      </c>
      <c r="B225" s="251" t="inlineStr">
        <is>
          <t>101-1292</t>
        </is>
      </c>
      <c r="C225" s="250" t="inlineStr">
        <is>
          <t>Уайт-спирит</t>
        </is>
      </c>
      <c r="D225" s="251" t="inlineStr">
        <is>
          <t>т</t>
        </is>
      </c>
      <c r="E225" s="252" t="n">
        <v>0.80896</v>
      </c>
      <c r="F225" s="253" t="n">
        <v>6667</v>
      </c>
      <c r="G225" s="15">
        <f>ROUND(E225*F225,2)</f>
        <v/>
      </c>
      <c r="H225" s="254">
        <f>G225/$G$452</f>
        <v/>
      </c>
      <c r="I225" s="350">
        <f>ROUND(F225*Прил.10!$D$13,2)</f>
        <v/>
      </c>
      <c r="J225" s="350">
        <f>ROUND(I225*E225,2)</f>
        <v/>
      </c>
    </row>
    <row r="226" hidden="1" outlineLevel="1" ht="25.5" customFormat="1" customHeight="1" s="193">
      <c r="A226" s="251" t="n">
        <v>198</v>
      </c>
      <c r="B226" s="251" t="inlineStr">
        <is>
          <t>401-0086</t>
        </is>
      </c>
      <c r="C226" s="250" t="inlineStr">
        <is>
          <t>Бетон тяжелый, крупность заполнителя: 10 мм, класс В15 (М200)</t>
        </is>
      </c>
      <c r="D226" s="251" t="inlineStr">
        <is>
          <t>м3</t>
        </is>
      </c>
      <c r="E226" s="252" t="n">
        <v>7.584</v>
      </c>
      <c r="F226" s="253" t="n">
        <v>665</v>
      </c>
      <c r="G226" s="15">
        <f>ROUND(E226*F226,2)</f>
        <v/>
      </c>
      <c r="H226" s="254">
        <f>G226/$G$452</f>
        <v/>
      </c>
      <c r="I226" s="350">
        <f>ROUND(F226*Прил.10!$D$13,2)</f>
        <v/>
      </c>
      <c r="J226" s="350">
        <f>ROUND(I226*E226,2)</f>
        <v/>
      </c>
    </row>
    <row r="227" hidden="1" outlineLevel="1" ht="14.25" customFormat="1" customHeight="1" s="193">
      <c r="A227" s="251" t="n">
        <v>199</v>
      </c>
      <c r="B227" s="251" t="inlineStr">
        <is>
          <t>101-2210</t>
        </is>
      </c>
      <c r="C227" s="250" t="inlineStr">
        <is>
          <t>Стальные конструкции оцинкованные</t>
        </is>
      </c>
      <c r="D227" s="251" t="inlineStr">
        <is>
          <t>т</t>
        </is>
      </c>
      <c r="E227" s="252" t="n">
        <v>0.2851</v>
      </c>
      <c r="F227" s="253" t="n">
        <v>14400</v>
      </c>
      <c r="G227" s="15">
        <f>ROUND(E227*F227,2)</f>
        <v/>
      </c>
      <c r="H227" s="254">
        <f>G227/$G$452</f>
        <v/>
      </c>
      <c r="I227" s="350">
        <f>ROUND(F227*Прил.10!$D$13,2)</f>
        <v/>
      </c>
      <c r="J227" s="350">
        <f>ROUND(I227*E227,2)</f>
        <v/>
      </c>
    </row>
    <row r="228" hidden="1" outlineLevel="1" ht="38.25" customFormat="1" customHeight="1" s="193">
      <c r="A228" s="251" t="n">
        <v>200</v>
      </c>
      <c r="B228" s="251" t="inlineStr">
        <is>
          <t>201-0588</t>
        </is>
      </c>
      <c r="C228" s="250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D228" s="251" t="inlineStr">
        <is>
          <t>т</t>
        </is>
      </c>
      <c r="E228" s="252" t="n">
        <v>0.588</v>
      </c>
      <c r="F228" s="253" t="n">
        <v>5999.99</v>
      </c>
      <c r="G228" s="15">
        <f>ROUND(E228*F228,2)</f>
        <v/>
      </c>
      <c r="H228" s="254">
        <f>G228/$G$452</f>
        <v/>
      </c>
      <c r="I228" s="350">
        <f>ROUND(F228*Прил.10!$D$13,2)</f>
        <v/>
      </c>
      <c r="J228" s="350">
        <f>ROUND(I228*E228,2)</f>
        <v/>
      </c>
    </row>
    <row r="229" hidden="1" outlineLevel="1" ht="14.25" customFormat="1" customHeight="1" s="193">
      <c r="A229" s="251" t="n">
        <v>201</v>
      </c>
      <c r="B229" s="251" t="inlineStr">
        <is>
          <t>411-0001</t>
        </is>
      </c>
      <c r="C229" s="250" t="inlineStr">
        <is>
          <t>Вода</t>
        </is>
      </c>
      <c r="D229" s="251" t="inlineStr">
        <is>
          <t>м3</t>
        </is>
      </c>
      <c r="E229" s="252" t="n">
        <v>247.609</v>
      </c>
      <c r="F229" s="253" t="n">
        <v>17.18</v>
      </c>
      <c r="G229" s="15">
        <f>ROUND(E229*F229,2)</f>
        <v/>
      </c>
      <c r="H229" s="254">
        <f>G229/$G$452</f>
        <v/>
      </c>
      <c r="I229" s="350">
        <f>ROUND(F229*Прил.10!$D$13,2)</f>
        <v/>
      </c>
      <c r="J229" s="350">
        <f>ROUND(I229*E229,2)</f>
        <v/>
      </c>
    </row>
    <row r="230" hidden="1" outlineLevel="1" ht="38.25" customFormat="1" customHeight="1" s="193">
      <c r="A230" s="251" t="n">
        <v>202</v>
      </c>
      <c r="B230" s="251" t="inlineStr">
        <is>
          <t xml:space="preserve"> 408-0023</t>
        </is>
      </c>
      <c r="C230" s="250" t="inlineStr">
        <is>
          <t>Щебень из природного камня для строительных работ марка 400, фракция 20-40 мм</t>
        </is>
      </c>
      <c r="D230" s="251" t="inlineStr">
        <is>
          <t>м3</t>
        </is>
      </c>
      <c r="E230" s="252" t="n">
        <v>23.94</v>
      </c>
      <c r="F230" s="253" t="n">
        <v>158.22</v>
      </c>
      <c r="G230" s="15">
        <f>ROUND(E230*F230,2)</f>
        <v/>
      </c>
      <c r="H230" s="254">
        <f>G230/$G$452</f>
        <v/>
      </c>
      <c r="I230" s="350">
        <f>ROUND(F230*Прил.10!$D$13,2)</f>
        <v/>
      </c>
      <c r="J230" s="350">
        <f>ROUND(I230*E230,2)</f>
        <v/>
      </c>
    </row>
    <row r="231" hidden="1" outlineLevel="1" ht="14.25" customFormat="1" customHeight="1" s="193">
      <c r="A231" s="251" t="n">
        <v>203</v>
      </c>
      <c r="B231" s="251" t="inlineStr">
        <is>
          <t>401-0006</t>
        </is>
      </c>
      <c r="C231" s="250" t="inlineStr">
        <is>
          <t>Бетон тяжелый, класс: В15 (М200)</t>
        </is>
      </c>
      <c r="D231" s="251" t="inlineStr">
        <is>
          <t>м3</t>
        </is>
      </c>
      <c r="E231" s="252" t="n">
        <v>6.22</v>
      </c>
      <c r="F231" s="253" t="n">
        <v>592.76</v>
      </c>
      <c r="G231" s="15">
        <f>ROUND(E231*F231,2)</f>
        <v/>
      </c>
      <c r="H231" s="254">
        <f>G231/$G$452</f>
        <v/>
      </c>
      <c r="I231" s="350">
        <f>ROUND(F231*Прил.10!$D$13,2)</f>
        <v/>
      </c>
      <c r="J231" s="350">
        <f>ROUND(I231*E231,2)</f>
        <v/>
      </c>
    </row>
    <row r="232" hidden="1" outlineLevel="1" ht="25.5" customFormat="1" customHeight="1" s="193">
      <c r="A232" s="251" t="n">
        <v>204</v>
      </c>
      <c r="B232" s="251" t="inlineStr">
        <is>
          <t>401-0026</t>
        </is>
      </c>
      <c r="C232" s="250" t="inlineStr">
        <is>
          <t>Бетон тяжелый, крупность заполнителя более 40 мм, класс В 15 (М200)</t>
        </is>
      </c>
      <c r="D232" s="251" t="inlineStr">
        <is>
          <t>м3</t>
        </is>
      </c>
      <c r="E232" s="252" t="n">
        <v>6.12</v>
      </c>
      <c r="F232" s="253" t="n">
        <v>600</v>
      </c>
      <c r="G232" s="15">
        <f>ROUND(E232*F232,2)</f>
        <v/>
      </c>
      <c r="H232" s="254">
        <f>G232/$G$452</f>
        <v/>
      </c>
      <c r="I232" s="350">
        <f>ROUND(F232*Прил.10!$D$13,2)</f>
        <v/>
      </c>
      <c r="J232" s="350">
        <f>ROUND(I232*E232,2)</f>
        <v/>
      </c>
    </row>
    <row r="233" hidden="1" outlineLevel="1" ht="14.25" customFormat="1" customHeight="1" s="193">
      <c r="A233" s="251" t="n">
        <v>205</v>
      </c>
      <c r="B233" s="251" t="inlineStr">
        <is>
          <t>407-0014</t>
        </is>
      </c>
      <c r="C233" s="250" t="inlineStr">
        <is>
          <t>Земля</t>
        </is>
      </c>
      <c r="D233" s="251" t="inlineStr">
        <is>
          <t>м3</t>
        </is>
      </c>
      <c r="E233" s="252" t="n">
        <v>30</v>
      </c>
      <c r="F233" s="253" t="n">
        <v>135.6</v>
      </c>
      <c r="G233" s="15">
        <f>ROUND(E233*F233,2)</f>
        <v/>
      </c>
      <c r="H233" s="254">
        <f>G233/$G$452</f>
        <v/>
      </c>
      <c r="I233" s="350">
        <f>ROUND(F233*Прил.10!$D$13,2)</f>
        <v/>
      </c>
      <c r="J233" s="350">
        <f>ROUND(I233*E233,2)</f>
        <v/>
      </c>
    </row>
    <row r="234" hidden="1" outlineLevel="1" ht="25.5" customFormat="1" customHeight="1" s="193">
      <c r="A234" s="251" t="n">
        <v>206</v>
      </c>
      <c r="B234" s="251" t="inlineStr">
        <is>
          <t>101-0782</t>
        </is>
      </c>
      <c r="C234" s="250" t="inlineStr">
        <is>
          <t>Поковки из квадратных заготовок, масса: 1,8 кг</t>
        </is>
      </c>
      <c r="D234" s="251" t="inlineStr">
        <is>
          <t>т</t>
        </is>
      </c>
      <c r="E234" s="252" t="n">
        <v>0.6255540000000001</v>
      </c>
      <c r="F234" s="253" t="n">
        <v>5989</v>
      </c>
      <c r="G234" s="15">
        <f>ROUND(E234*F234,2)</f>
        <v/>
      </c>
      <c r="H234" s="254">
        <f>G234/$G$452</f>
        <v/>
      </c>
      <c r="I234" s="350">
        <f>ROUND(F234*Прил.10!$D$13,2)</f>
        <v/>
      </c>
      <c r="J234" s="350">
        <f>ROUND(I234*E234,2)</f>
        <v/>
      </c>
    </row>
    <row r="235" hidden="1" outlineLevel="1" ht="14.25" customFormat="1" customHeight="1" s="193">
      <c r="A235" s="251" t="n">
        <v>207</v>
      </c>
      <c r="B235" s="251" t="inlineStr">
        <is>
          <t>101-1513</t>
        </is>
      </c>
      <c r="C235" s="250" t="inlineStr">
        <is>
          <t>Электроды диаметром: 4 мм Э42</t>
        </is>
      </c>
      <c r="D235" s="251" t="inlineStr">
        <is>
          <t>т</t>
        </is>
      </c>
      <c r="E235" s="252" t="n">
        <v>0.342356</v>
      </c>
      <c r="F235" s="253" t="n">
        <v>10315.01</v>
      </c>
      <c r="G235" s="15">
        <f>ROUND(E235*F235,2)</f>
        <v/>
      </c>
      <c r="H235" s="254">
        <f>G235/$G$452</f>
        <v/>
      </c>
      <c r="I235" s="350">
        <f>ROUND(F235*Прил.10!$D$13,2)</f>
        <v/>
      </c>
      <c r="J235" s="350">
        <f>ROUND(I235*E235,2)</f>
        <v/>
      </c>
    </row>
    <row r="236" hidden="1" outlineLevel="1" ht="76.5" customFormat="1" customHeight="1" s="193">
      <c r="A236" s="251" t="n">
        <v>208</v>
      </c>
      <c r="B236" s="251" t="inlineStr">
        <is>
          <t>201-0774</t>
        </is>
      </c>
      <c r="C236" s="250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36" s="251" t="inlineStr">
        <is>
          <t>т</t>
        </is>
      </c>
      <c r="E236" s="252" t="n">
        <v>0.3806</v>
      </c>
      <c r="F236" s="253" t="n">
        <v>11255</v>
      </c>
      <c r="G236" s="15">
        <f>ROUND(E236*F236,2)</f>
        <v/>
      </c>
      <c r="H236" s="254">
        <f>G236/$G$452</f>
        <v/>
      </c>
      <c r="I236" s="350">
        <f>ROUND(F236*Прил.10!$D$13,2)</f>
        <v/>
      </c>
      <c r="J236" s="350">
        <f>ROUND(I236*E236,2)</f>
        <v/>
      </c>
    </row>
    <row r="237" hidden="1" outlineLevel="1" ht="38.25" customFormat="1" customHeight="1" s="193">
      <c r="A237" s="251" t="n">
        <v>209</v>
      </c>
      <c r="B237" s="251" t="inlineStr">
        <is>
          <t>204-0025</t>
        </is>
      </c>
      <c r="C237" s="250" t="inlineStr">
        <is>
          <t>Горячекатаная арматурная сталь периодического профиля класса: А-III, диаметром 20-22 мм</t>
        </is>
      </c>
      <c r="D237" s="251" t="inlineStr">
        <is>
          <t>т</t>
        </is>
      </c>
      <c r="E237" s="252" t="n">
        <v>0.5639999999999999</v>
      </c>
      <c r="F237" s="253" t="n">
        <v>7917</v>
      </c>
      <c r="G237" s="15">
        <f>ROUND(E237*F237,2)</f>
        <v/>
      </c>
      <c r="H237" s="254">
        <f>G237/$G$452</f>
        <v/>
      </c>
      <c r="I237" s="350">
        <f>ROUND(F237*Прил.10!$D$13,2)</f>
        <v/>
      </c>
      <c r="J237" s="350">
        <f>ROUND(I237*E237,2)</f>
        <v/>
      </c>
    </row>
    <row r="238" hidden="1" outlineLevel="1" ht="14.25" customFormat="1" customHeight="1" s="193">
      <c r="A238" s="251" t="n">
        <v>210</v>
      </c>
      <c r="B238" s="251" t="inlineStr">
        <is>
          <t>101-2091</t>
        </is>
      </c>
      <c r="C238" s="250" t="inlineStr">
        <is>
          <t>Кабельный хомут</t>
        </is>
      </c>
      <c r="D238" s="251" t="inlineStr">
        <is>
          <t>10 шт.</t>
        </is>
      </c>
      <c r="E238" s="252" t="n">
        <v>42</v>
      </c>
      <c r="F238" s="253" t="n">
        <v>72</v>
      </c>
      <c r="G238" s="15">
        <f>ROUND(E238*F238,2)</f>
        <v/>
      </c>
      <c r="H238" s="254">
        <f>G238/$G$452</f>
        <v/>
      </c>
      <c r="I238" s="350">
        <f>ROUND(F238*Прил.10!$D$13,2)</f>
        <v/>
      </c>
      <c r="J238" s="350">
        <f>ROUND(I238*E238,2)</f>
        <v/>
      </c>
    </row>
    <row r="239" hidden="1" outlineLevel="1" ht="14.25" customFormat="1" customHeight="1" s="193">
      <c r="A239" s="251" t="n">
        <v>211</v>
      </c>
      <c r="B239" s="251" t="inlineStr">
        <is>
          <t>410-0071</t>
        </is>
      </c>
      <c r="C239" s="250" t="inlineStr">
        <is>
          <t>Щебень черный горячий, фракция: 5-10 мм</t>
        </is>
      </c>
      <c r="D239" s="251" t="inlineStr">
        <is>
          <t>т</t>
        </is>
      </c>
      <c r="E239" s="252" t="n">
        <v>7.26965</v>
      </c>
      <c r="F239" s="253" t="n">
        <v>354.6</v>
      </c>
      <c r="G239" s="15">
        <f>ROUND(E239*F239,2)</f>
        <v/>
      </c>
      <c r="H239" s="254">
        <f>G239/$G$452</f>
        <v/>
      </c>
      <c r="I239" s="350">
        <f>ROUND(F239*Прил.10!$D$13,2)</f>
        <v/>
      </c>
      <c r="J239" s="350">
        <f>ROUND(I239*E239,2)</f>
        <v/>
      </c>
    </row>
    <row r="240" hidden="1" outlineLevel="1" ht="38.25" customFormat="1" customHeight="1" s="193">
      <c r="A240" s="251" t="n">
        <v>212</v>
      </c>
      <c r="B240" s="251" t="inlineStr">
        <is>
          <t>401-0006</t>
        </is>
      </c>
      <c r="C240" s="250" t="inlineStr">
        <is>
          <t>Надбавка на водонепроницаемость W6 (ТССЦ 81-2001. ОП, Пр.4, п.5, таб.2) Бетон тяжелый, класс В15 (М200)</t>
        </is>
      </c>
      <c r="D240" s="251" t="inlineStr">
        <is>
          <t>м3</t>
        </is>
      </c>
      <c r="E240" s="252" t="n">
        <v>143.134</v>
      </c>
      <c r="F240" s="253" t="n">
        <v>19.04</v>
      </c>
      <c r="G240" s="15">
        <f>ROUND(E240*F240,2)</f>
        <v/>
      </c>
      <c r="H240" s="254">
        <f>G240/$G$452</f>
        <v/>
      </c>
      <c r="I240" s="350">
        <f>ROUND(F240*Прил.10!$D$13,2)</f>
        <v/>
      </c>
      <c r="J240" s="350">
        <f>ROUND(I240*E240,2)</f>
        <v/>
      </c>
    </row>
    <row r="241" hidden="1" outlineLevel="1" ht="25.5" customFormat="1" customHeight="1" s="193">
      <c r="A241" s="251" t="n">
        <v>213</v>
      </c>
      <c r="B241" s="251" t="inlineStr">
        <is>
          <t>509-1045</t>
        </is>
      </c>
      <c r="C241" s="250" t="inlineStr">
        <is>
          <t>Хомут кабельный гибкий из полиамида 12 с двойной защелкой код 26457</t>
        </is>
      </c>
      <c r="D241" s="251" t="inlineStr">
        <is>
          <t>шт.</t>
        </is>
      </c>
      <c r="E241" s="252" t="n">
        <v>19</v>
      </c>
      <c r="F241" s="253" t="n">
        <v>133.43</v>
      </c>
      <c r="G241" s="15">
        <f>ROUND(E241*F241,2)</f>
        <v/>
      </c>
      <c r="H241" s="254">
        <f>G241/$G$452</f>
        <v/>
      </c>
      <c r="I241" s="350">
        <f>ROUND(F241*Прил.10!$D$13,2)</f>
        <v/>
      </c>
      <c r="J241" s="350">
        <f>ROUND(I241*E241,2)</f>
        <v/>
      </c>
    </row>
    <row r="242" hidden="1" outlineLevel="1" ht="14.25" customFormat="1" customHeight="1" s="193">
      <c r="A242" s="251" t="n">
        <v>214</v>
      </c>
      <c r="B242" s="251" t="inlineStr">
        <is>
          <t>401-0003</t>
        </is>
      </c>
      <c r="C242" s="250" t="inlineStr">
        <is>
          <t>Бетон тяжелый, класс В 7,5 (М100)</t>
        </is>
      </c>
      <c r="D242" s="251" t="inlineStr">
        <is>
          <t>м3</t>
        </is>
      </c>
      <c r="E242" s="252" t="n">
        <v>6.12</v>
      </c>
      <c r="F242" s="253" t="n">
        <v>560</v>
      </c>
      <c r="G242" s="15">
        <f>ROUND(E242*F242,2)</f>
        <v/>
      </c>
      <c r="H242" s="254">
        <f>G242/$G$452</f>
        <v/>
      </c>
      <c r="I242" s="350">
        <f>ROUND(F242*Прил.10!$D$13,2)</f>
        <v/>
      </c>
      <c r="J242" s="350">
        <f>ROUND(I242*E242,2)</f>
        <v/>
      </c>
    </row>
    <row r="243" hidden="1" outlineLevel="1" ht="38.25" customFormat="1" customHeight="1" s="193">
      <c r="A243" s="251" t="n">
        <v>215</v>
      </c>
      <c r="B243" s="251" t="inlineStr">
        <is>
          <t>403-1225</t>
        </is>
      </c>
      <c r="C243" s="250" t="inlineStr">
        <is>
          <t>Столбы оград: 2С 24ж /бетон В15 (М200), объем 0,05 м3, расход ар-ры 15,4 кг/ (серия 3.017-3)</t>
        </is>
      </c>
      <c r="D243" s="251" t="inlineStr">
        <is>
          <t>шт.</t>
        </is>
      </c>
      <c r="E243" s="252" t="n">
        <v>19</v>
      </c>
      <c r="F243" s="253" t="n">
        <v>166.73</v>
      </c>
      <c r="G243" s="15">
        <f>ROUND(E243*F243,2)</f>
        <v/>
      </c>
      <c r="H243" s="254">
        <f>G243/$G$452</f>
        <v/>
      </c>
      <c r="I243" s="350">
        <f>ROUND(F243*Прил.10!$D$13,2)</f>
        <v/>
      </c>
      <c r="J243" s="350">
        <f>ROUND(I243*E243,2)</f>
        <v/>
      </c>
    </row>
    <row r="244" hidden="1" outlineLevel="1" ht="25.5" customFormat="1" customHeight="1" s="193">
      <c r="A244" s="251" t="n">
        <v>216</v>
      </c>
      <c r="B244" s="251" t="inlineStr">
        <is>
          <t>101-1913</t>
        </is>
      </c>
      <c r="C244" s="250" t="inlineStr">
        <is>
          <t>Сверла кольцевые алмазные диаметром: 20 мм</t>
        </is>
      </c>
      <c r="D244" s="251" t="inlineStr">
        <is>
          <t>шт.</t>
        </is>
      </c>
      <c r="E244" s="252" t="n">
        <v>6.3</v>
      </c>
      <c r="F244" s="253" t="n">
        <v>452.4</v>
      </c>
      <c r="G244" s="15">
        <f>ROUND(E244*F244,2)</f>
        <v/>
      </c>
      <c r="H244" s="254">
        <f>G244/$G$452</f>
        <v/>
      </c>
      <c r="I244" s="350">
        <f>ROUND(F244*Прил.10!$D$13,2)</f>
        <v/>
      </c>
      <c r="J244" s="350">
        <f>ROUND(I244*E244,2)</f>
        <v/>
      </c>
    </row>
    <row r="245" hidden="1" outlineLevel="1" ht="38.25" customFormat="1" customHeight="1" s="193">
      <c r="A245" s="251" t="n">
        <v>217</v>
      </c>
      <c r="B245" s="251" t="inlineStr">
        <is>
          <t>102-0025</t>
        </is>
      </c>
      <c r="C245" s="250" t="inlineStr">
        <is>
          <t>Бруски обрезные хвойных пород длиной 4-6,5 м, шириной 75-150 мм, толщиной 40-75 мм, III сорта</t>
        </is>
      </c>
      <c r="D245" s="251" t="inlineStr">
        <is>
          <t>м3</t>
        </is>
      </c>
      <c r="E245" s="252" t="n">
        <v>1.8876</v>
      </c>
      <c r="F245" s="253" t="n">
        <v>1603.15</v>
      </c>
      <c r="G245" s="15">
        <f>ROUND(E245*F245,2)</f>
        <v/>
      </c>
      <c r="H245" s="254">
        <f>G245/$G$452</f>
        <v/>
      </c>
      <c r="I245" s="350">
        <f>ROUND(F245*Прил.10!$D$13,2)</f>
        <v/>
      </c>
      <c r="J245" s="350">
        <f>ROUND(I245*E245,2)</f>
        <v/>
      </c>
    </row>
    <row r="246" hidden="1" outlineLevel="1" ht="51" customFormat="1" customHeight="1" s="193">
      <c r="A246" s="251" t="n">
        <v>218</v>
      </c>
      <c r="B246" s="251" t="inlineStr">
        <is>
          <t>102-0011</t>
        </is>
      </c>
      <c r="C246" s="250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D246" s="251" t="inlineStr">
        <is>
          <t>м3</t>
        </is>
      </c>
      <c r="E246" s="252" t="n">
        <v>4.836</v>
      </c>
      <c r="F246" s="253" t="n">
        <v>550</v>
      </c>
      <c r="G246" s="15">
        <f>ROUND(E246*F246,2)</f>
        <v/>
      </c>
      <c r="H246" s="254">
        <f>G246/$G$452</f>
        <v/>
      </c>
      <c r="I246" s="350">
        <f>ROUND(F246*Прил.10!$D$13,2)</f>
        <v/>
      </c>
      <c r="J246" s="350">
        <f>ROUND(I246*E246,2)</f>
        <v/>
      </c>
    </row>
    <row r="247" hidden="1" outlineLevel="1" ht="38.25" customFormat="1" customHeight="1" s="193">
      <c r="A247" s="251" t="n">
        <v>219</v>
      </c>
      <c r="B247" s="251" t="inlineStr">
        <is>
          <t>102-0038</t>
        </is>
      </c>
      <c r="C247" s="250" t="inlineStr">
        <is>
          <t>Брусья необрезные хвойных пород длиной: 4-6,5 м, все ширины, толщиной 100, 125 мм, IV сорта</t>
        </is>
      </c>
      <c r="D247" s="251" t="inlineStr">
        <is>
          <t>м3</t>
        </is>
      </c>
      <c r="E247" s="252" t="n">
        <v>3.4425</v>
      </c>
      <c r="F247" s="253" t="n">
        <v>880.01</v>
      </c>
      <c r="G247" s="15">
        <f>ROUND(E247*F247,2)</f>
        <v/>
      </c>
      <c r="H247" s="254">
        <f>G247/$G$452</f>
        <v/>
      </c>
      <c r="I247" s="350">
        <f>ROUND(F247*Прил.10!$D$13,2)</f>
        <v/>
      </c>
      <c r="J247" s="350">
        <f>ROUND(I247*E247,2)</f>
        <v/>
      </c>
    </row>
    <row r="248" hidden="1" outlineLevel="1" ht="25.5" customFormat="1" customHeight="1" s="193">
      <c r="A248" s="251" t="n">
        <v>220</v>
      </c>
      <c r="B248" s="251" t="inlineStr">
        <is>
          <t>101-0079</t>
        </is>
      </c>
      <c r="C248" s="250" t="inlineStr">
        <is>
          <t>Битумы нефтяные строительные для кровельных мастик марки: БНМ-55/60</t>
        </is>
      </c>
      <c r="D248" s="251" t="inlineStr">
        <is>
          <t>т</t>
        </is>
      </c>
      <c r="E248" s="252" t="n">
        <v>2.0032</v>
      </c>
      <c r="F248" s="253" t="n">
        <v>1596</v>
      </c>
      <c r="G248" s="15">
        <f>ROUND(E248*F248,2)</f>
        <v/>
      </c>
      <c r="H248" s="254">
        <f>G248/$G$452</f>
        <v/>
      </c>
      <c r="I248" s="350">
        <f>ROUND(F248*Прил.10!$D$13,2)</f>
        <v/>
      </c>
      <c r="J248" s="350">
        <f>ROUND(I248*E248,2)</f>
        <v/>
      </c>
    </row>
    <row r="249" hidden="1" outlineLevel="1" ht="14.25" customFormat="1" customHeight="1" s="193">
      <c r="A249" s="251" t="n">
        <v>221</v>
      </c>
      <c r="B249" s="251" t="inlineStr">
        <is>
          <t>101-1521</t>
        </is>
      </c>
      <c r="C249" s="250" t="inlineStr">
        <is>
          <t>Электроды диаметром: 5 мм Э42</t>
        </is>
      </c>
      <c r="D249" s="251" t="inlineStr">
        <is>
          <t>т</t>
        </is>
      </c>
      <c r="E249" s="252" t="n">
        <v>0.313242</v>
      </c>
      <c r="F249" s="253" t="n">
        <v>9765</v>
      </c>
      <c r="G249" s="15">
        <f>ROUND(E249*F249,2)</f>
        <v/>
      </c>
      <c r="H249" s="254">
        <f>G249/$G$452</f>
        <v/>
      </c>
      <c r="I249" s="350">
        <f>ROUND(F249*Прил.10!$D$13,2)</f>
        <v/>
      </c>
      <c r="J249" s="350">
        <f>ROUND(I249*E249,2)</f>
        <v/>
      </c>
    </row>
    <row r="250" hidden="1" outlineLevel="1" ht="14.25" customFormat="1" customHeight="1" s="193">
      <c r="A250" s="251" t="n">
        <v>222</v>
      </c>
      <c r="B250" s="251" t="inlineStr">
        <is>
          <t>101-1529</t>
        </is>
      </c>
      <c r="C250" s="250" t="inlineStr">
        <is>
          <t>Электроды диаметром: 6 мм Э42</t>
        </is>
      </c>
      <c r="D250" s="251" t="inlineStr">
        <is>
          <t>т</t>
        </is>
      </c>
      <c r="E250" s="252" t="n">
        <v>0.332708</v>
      </c>
      <c r="F250" s="253" t="n">
        <v>9424</v>
      </c>
      <c r="G250" s="15">
        <f>ROUND(E250*F250,2)</f>
        <v/>
      </c>
      <c r="H250" s="254">
        <f>G250/$G$452</f>
        <v/>
      </c>
      <c r="I250" s="350">
        <f>ROUND(F250*Прил.10!$D$13,2)</f>
        <v/>
      </c>
      <c r="J250" s="350">
        <f>ROUND(I250*E250,2)</f>
        <v/>
      </c>
    </row>
    <row r="251" hidden="1" outlineLevel="1" ht="38.25" customFormat="1" customHeight="1" s="193">
      <c r="A251" s="251" t="n">
        <v>223</v>
      </c>
      <c r="B251" s="251" t="inlineStr">
        <is>
          <t>102-0134</t>
        </is>
      </c>
      <c r="C251" s="250" t="inlineStr">
        <is>
          <t>Доски необрезные хвойных пород длиной: 2-3,75 м, все ширины, толщиной 25 мм, IV сорта</t>
        </is>
      </c>
      <c r="D251" s="251" t="inlineStr">
        <is>
          <t>м3</t>
        </is>
      </c>
      <c r="E251" s="252" t="n">
        <v>4.836</v>
      </c>
      <c r="F251" s="253" t="n">
        <v>621.5</v>
      </c>
      <c r="G251" s="15">
        <f>ROUND(E251*F251,2)</f>
        <v/>
      </c>
      <c r="H251" s="254">
        <f>G251/$G$452</f>
        <v/>
      </c>
      <c r="I251" s="350">
        <f>ROUND(F251*Прил.10!$D$13,2)</f>
        <v/>
      </c>
      <c r="J251" s="350">
        <f>ROUND(I251*E251,2)</f>
        <v/>
      </c>
    </row>
    <row r="252" hidden="1" outlineLevel="1" ht="25.5" customFormat="1" customHeight="1" s="193">
      <c r="A252" s="251" t="n">
        <v>224</v>
      </c>
      <c r="B252" s="251" t="inlineStr">
        <is>
          <t>204-0100</t>
        </is>
      </c>
      <c r="C252" s="250" t="inlineStr">
        <is>
          <t>Горячекатаная арматурная сталь класса: А-I, А-II, А-III</t>
        </is>
      </c>
      <c r="D252" s="251" t="inlineStr">
        <is>
          <t>т</t>
        </is>
      </c>
      <c r="E252" s="252" t="n">
        <v>0.45856</v>
      </c>
      <c r="F252" s="253" t="n">
        <v>5650</v>
      </c>
      <c r="G252" s="15">
        <f>ROUND(E252*F252,2)</f>
        <v/>
      </c>
      <c r="H252" s="254">
        <f>G252/$G$452</f>
        <v/>
      </c>
      <c r="I252" s="350">
        <f>ROUND(F252*Прил.10!$D$13,2)</f>
        <v/>
      </c>
      <c r="J252" s="350">
        <f>ROUND(I252*E252,2)</f>
        <v/>
      </c>
    </row>
    <row r="253" hidden="1" outlineLevel="1" ht="25.5" customFormat="1" customHeight="1" s="193">
      <c r="A253" s="251" t="n">
        <v>225</v>
      </c>
      <c r="B253" s="251" t="inlineStr">
        <is>
          <t>401-0046</t>
        </is>
      </c>
      <c r="C253" s="250" t="inlineStr">
        <is>
          <t>Бетон тяжелый, крупность заполнителя: 40 мм, класс В15 (М200)</t>
        </is>
      </c>
      <c r="D253" s="251" t="inlineStr">
        <is>
          <t>м3</t>
        </is>
      </c>
      <c r="E253" s="252" t="n">
        <v>4.466</v>
      </c>
      <c r="F253" s="253" t="n">
        <v>665</v>
      </c>
      <c r="G253" s="15">
        <f>ROUND(E253*F253,2)</f>
        <v/>
      </c>
      <c r="H253" s="254">
        <f>G253/$G$452</f>
        <v/>
      </c>
      <c r="I253" s="350">
        <f>ROUND(F253*Прил.10!$D$13,2)</f>
        <v/>
      </c>
      <c r="J253" s="350">
        <f>ROUND(I253*E253,2)</f>
        <v/>
      </c>
    </row>
    <row r="254" hidden="1" outlineLevel="1" ht="25.5" customFormat="1" customHeight="1" s="193">
      <c r="A254" s="251" t="n">
        <v>226</v>
      </c>
      <c r="B254" s="251" t="inlineStr">
        <is>
          <t>401-0061</t>
        </is>
      </c>
      <c r="C254" s="250" t="inlineStr">
        <is>
          <t>Бетон тяжелый, крупность заполнителя: 20 мм, класс В3,5 (М50)</t>
        </is>
      </c>
      <c r="D254" s="251" t="inlineStr">
        <is>
          <t>м3</t>
        </is>
      </c>
      <c r="E254" s="252" t="n">
        <v>6.1608</v>
      </c>
      <c r="F254" s="253" t="n">
        <v>520</v>
      </c>
      <c r="G254" s="15">
        <f>ROUND(E254*F254,2)</f>
        <v/>
      </c>
      <c r="H254" s="254">
        <f>G254/$G$452</f>
        <v/>
      </c>
      <c r="I254" s="350">
        <f>ROUND(F254*Прил.10!$D$13,2)</f>
        <v/>
      </c>
      <c r="J254" s="350">
        <f>ROUND(I254*E254,2)</f>
        <v/>
      </c>
    </row>
    <row r="255" hidden="1" outlineLevel="1" ht="14.25" customFormat="1" customHeight="1" s="193">
      <c r="A255" s="251" t="n">
        <v>227</v>
      </c>
      <c r="B255" s="251" t="inlineStr">
        <is>
          <t>101-3212</t>
        </is>
      </c>
      <c r="C255" s="250" t="inlineStr">
        <is>
          <t>Битум горячий</t>
        </is>
      </c>
      <c r="D255" s="251" t="inlineStr">
        <is>
          <t>т</t>
        </is>
      </c>
      <c r="E255" s="252" t="n">
        <v>1.048</v>
      </c>
      <c r="F255" s="253" t="n">
        <v>1946.91</v>
      </c>
      <c r="G255" s="15">
        <f>ROUND(E255*F255,2)</f>
        <v/>
      </c>
      <c r="H255" s="254">
        <f>G255/$G$452</f>
        <v/>
      </c>
      <c r="I255" s="350">
        <f>ROUND(F255*Прил.10!$D$13,2)</f>
        <v/>
      </c>
      <c r="J255" s="350">
        <f>ROUND(I255*E255,2)</f>
        <v/>
      </c>
    </row>
    <row r="256" hidden="1" outlineLevel="1" ht="14.25" customFormat="1" customHeight="1" s="193">
      <c r="A256" s="251" t="n">
        <v>228</v>
      </c>
      <c r="B256" s="251" t="inlineStr">
        <is>
          <t>101-1714</t>
        </is>
      </c>
      <c r="C256" s="250" t="inlineStr">
        <is>
          <t>Болты с гайками и шайбами строительные</t>
        </is>
      </c>
      <c r="D256" s="251" t="inlineStr">
        <is>
          <t>т</t>
        </is>
      </c>
      <c r="E256" s="252" t="n">
        <v>0.2</v>
      </c>
      <c r="F256" s="253" t="n">
        <v>9040.01</v>
      </c>
      <c r="G256" s="15">
        <f>ROUND(E256*F256,2)</f>
        <v/>
      </c>
      <c r="H256" s="254">
        <f>G256/$G$452</f>
        <v/>
      </c>
      <c r="I256" s="350">
        <f>ROUND(F256*Прил.10!$D$13,2)</f>
        <v/>
      </c>
      <c r="J256" s="350">
        <f>ROUND(I256*E256,2)</f>
        <v/>
      </c>
    </row>
    <row r="257" hidden="1" outlineLevel="1" ht="14.25" customFormat="1" customHeight="1" s="193">
      <c r="A257" s="251" t="n">
        <v>229</v>
      </c>
      <c r="B257" s="251" t="inlineStr">
        <is>
          <t>201-0778</t>
        </is>
      </c>
      <c r="C257" s="250" t="inlineStr">
        <is>
          <t>Стойки для ворот</t>
        </is>
      </c>
      <c r="D257" s="251" t="inlineStr">
        <is>
          <t>т</t>
        </is>
      </c>
      <c r="E257" s="252" t="n">
        <v>0.174</v>
      </c>
      <c r="F257" s="253" t="n">
        <v>10508</v>
      </c>
      <c r="G257" s="15">
        <f>ROUND(E257*F257,2)</f>
        <v/>
      </c>
      <c r="H257" s="254">
        <f>G257/$G$452</f>
        <v/>
      </c>
      <c r="I257" s="350">
        <f>ROUND(F257*Прил.10!$D$13,2)</f>
        <v/>
      </c>
      <c r="J257" s="350">
        <f>ROUND(I257*E257,2)</f>
        <v/>
      </c>
    </row>
    <row r="258" hidden="1" outlineLevel="1" ht="38.25" customFormat="1" customHeight="1" s="193">
      <c r="A258" s="251" t="n">
        <v>230</v>
      </c>
      <c r="B258" s="251" t="inlineStr">
        <is>
          <t>502-0246</t>
        </is>
      </c>
      <c r="C258" s="250" t="inlineStr">
        <is>
          <t>Провода неизолированные для воздушных линий электропередачи медные марки: М, сечением 4 мм2</t>
        </is>
      </c>
      <c r="D258" s="251" t="inlineStr">
        <is>
          <t>т</t>
        </is>
      </c>
      <c r="E258" s="252" t="n">
        <v>0.0165</v>
      </c>
      <c r="F258" s="253" t="n">
        <v>96440</v>
      </c>
      <c r="G258" s="15">
        <f>ROUND(E258*F258,2)</f>
        <v/>
      </c>
      <c r="H258" s="254">
        <f>G258/$G$452</f>
        <v/>
      </c>
      <c r="I258" s="350">
        <f>ROUND(F258*Прил.10!$D$13,2)</f>
        <v/>
      </c>
      <c r="J258" s="350">
        <f>ROUND(I258*E258,2)</f>
        <v/>
      </c>
    </row>
    <row r="259" hidden="1" outlineLevel="1" ht="25.5" customFormat="1" customHeight="1" s="193">
      <c r="A259" s="251" t="n">
        <v>231</v>
      </c>
      <c r="B259" s="251" t="inlineStr">
        <is>
          <t>410-0073</t>
        </is>
      </c>
      <c r="C259" s="250" t="inlineStr">
        <is>
          <t>Щебень черный горячий, фракция: 15-20 мм</t>
        </is>
      </c>
      <c r="D259" s="251" t="inlineStr">
        <is>
          <t>т</t>
        </is>
      </c>
      <c r="E259" s="252" t="n">
        <v>7.11625</v>
      </c>
      <c r="F259" s="253" t="n">
        <v>312.4</v>
      </c>
      <c r="G259" s="15">
        <f>ROUND(E259*F259,2)</f>
        <v/>
      </c>
      <c r="H259" s="254">
        <f>G259/$G$452</f>
        <v/>
      </c>
      <c r="I259" s="350">
        <f>ROUND(F259*Прил.10!$D$13,2)</f>
        <v/>
      </c>
      <c r="J259" s="350">
        <f>ROUND(I259*E259,2)</f>
        <v/>
      </c>
    </row>
    <row r="260" hidden="1" outlineLevel="1" ht="38.25" customFormat="1" customHeight="1" s="193">
      <c r="A260" s="251" t="n">
        <v>232</v>
      </c>
      <c r="B260" s="251" t="inlineStr">
        <is>
          <t>201-0849</t>
        </is>
      </c>
      <c r="C260" s="250" t="inlineStr">
        <is>
          <t>Дополнительная стоимость панелей металлических сетчатых   (1244,1пр.-1206расц.=38,1м2)</t>
        </is>
      </c>
      <c r="D260" s="251" t="inlineStr">
        <is>
          <t>м2</t>
        </is>
      </c>
      <c r="E260" s="252" t="n">
        <v>38.1</v>
      </c>
      <c r="F260" s="253" t="n">
        <v>42</v>
      </c>
      <c r="G260" s="15">
        <f>ROUND(E260*F260,2)</f>
        <v/>
      </c>
      <c r="H260" s="254">
        <f>G260/$G$452</f>
        <v/>
      </c>
      <c r="I260" s="350">
        <f>ROUND(F260*Прил.10!$D$13,2)</f>
        <v/>
      </c>
      <c r="J260" s="350">
        <f>ROUND(I260*E260,2)</f>
        <v/>
      </c>
    </row>
    <row r="261" hidden="1" outlineLevel="1" ht="14.25" customFormat="1" customHeight="1" s="193">
      <c r="A261" s="251" t="n">
        <v>233</v>
      </c>
      <c r="B261" s="251" t="inlineStr">
        <is>
          <t>411-0001</t>
        </is>
      </c>
      <c r="C261" s="250" t="inlineStr">
        <is>
          <t>Вода</t>
        </is>
      </c>
      <c r="D261" s="251" t="inlineStr">
        <is>
          <t>м3</t>
        </is>
      </c>
      <c r="E261" s="252" t="n">
        <v>931.3</v>
      </c>
      <c r="F261" s="253" t="n">
        <v>2.44</v>
      </c>
      <c r="G261" s="15">
        <f>ROUND(E261*F261,2)</f>
        <v/>
      </c>
      <c r="H261" s="254">
        <f>G261/$G$452</f>
        <v/>
      </c>
      <c r="I261" s="350">
        <f>ROUND(F261*Прил.10!$D$13,2)</f>
        <v/>
      </c>
      <c r="J261" s="350">
        <f>ROUND(I261*E261,2)</f>
        <v/>
      </c>
    </row>
    <row r="262" hidden="1" outlineLevel="1" ht="38.25" customFormat="1" customHeight="1" s="193">
      <c r="A262" s="251" t="n">
        <v>234</v>
      </c>
      <c r="B262" s="251" t="inlineStr">
        <is>
          <t>509-1868</t>
        </is>
      </c>
      <c r="C262" s="250" t="inlineStr">
        <is>
          <t>Лампы накаливания общего назначения местного и наружного освещения: прожекторные ПЖ 220-1000</t>
        </is>
      </c>
      <c r="D262" s="251" t="inlineStr">
        <is>
          <t>шт.</t>
        </is>
      </c>
      <c r="E262" s="252" t="n">
        <v>43</v>
      </c>
      <c r="F262" s="253" t="n">
        <v>56.41</v>
      </c>
      <c r="G262" s="15">
        <f>ROUND(E262*F262,2)</f>
        <v/>
      </c>
      <c r="H262" s="254">
        <f>G262/$G$452</f>
        <v/>
      </c>
      <c r="I262" s="350">
        <f>ROUND(F262*Прил.10!$D$13,2)</f>
        <v/>
      </c>
      <c r="J262" s="350">
        <f>ROUND(I262*E262,2)</f>
        <v/>
      </c>
    </row>
    <row r="263" hidden="1" outlineLevel="1" ht="14.25" customFormat="1" customHeight="1" s="193">
      <c r="A263" s="251" t="n">
        <v>235</v>
      </c>
      <c r="B263" s="251" t="inlineStr">
        <is>
          <t>509-1263</t>
        </is>
      </c>
      <c r="C263" s="250" t="inlineStr">
        <is>
          <t>Сжимы ответвительные У-731</t>
        </is>
      </c>
      <c r="D263" s="251" t="inlineStr">
        <is>
          <t>100 шт.</t>
        </is>
      </c>
      <c r="E263" s="252" t="n">
        <v>2.3</v>
      </c>
      <c r="F263" s="253" t="n">
        <v>1026</v>
      </c>
      <c r="G263" s="15">
        <f>ROUND(E263*F263,2)</f>
        <v/>
      </c>
      <c r="H263" s="254">
        <f>G263/$G$452</f>
        <v/>
      </c>
      <c r="I263" s="350">
        <f>ROUND(F263*Прил.10!$D$13,2)</f>
        <v/>
      </c>
      <c r="J263" s="350">
        <f>ROUND(I263*E263,2)</f>
        <v/>
      </c>
    </row>
    <row r="264" hidden="1" outlineLevel="1" ht="25.5" customFormat="1" customHeight="1" s="193">
      <c r="A264" s="251" t="n">
        <v>236</v>
      </c>
      <c r="B264" s="251" t="inlineStr">
        <is>
          <t>403-0051</t>
        </is>
      </c>
      <c r="C264" s="250" t="inlineStr">
        <is>
          <t>Камни бортовые бетонные, марка БР100.20.8</t>
        </is>
      </c>
      <c r="D264" s="251" t="inlineStr">
        <is>
          <t>м3</t>
        </is>
      </c>
      <c r="E264" s="252" t="n">
        <v>1.67</v>
      </c>
      <c r="F264" s="253" t="n">
        <v>1397.38</v>
      </c>
      <c r="G264" s="15">
        <f>ROUND(E264*F264,2)</f>
        <v/>
      </c>
      <c r="H264" s="254">
        <f>G264/$G$452</f>
        <v/>
      </c>
      <c r="I264" s="350">
        <f>ROUND(F264*Прил.10!$D$13,2)</f>
        <v/>
      </c>
      <c r="J264" s="350">
        <f>ROUND(I264*E264,2)</f>
        <v/>
      </c>
    </row>
    <row r="265" hidden="1" outlineLevel="1" ht="38.25" customFormat="1" customHeight="1" s="193">
      <c r="A265" s="251" t="n">
        <v>237</v>
      </c>
      <c r="B265" s="251" t="inlineStr">
        <is>
          <t>408-0010</t>
        </is>
      </c>
      <c r="C265" s="250" t="inlineStr">
        <is>
          <t>Щебень из природного камня для строительных работ марка: 1000, фракция 10-20 мм</t>
        </is>
      </c>
      <c r="D265" s="251" t="inlineStr">
        <is>
          <t>м3</t>
        </is>
      </c>
      <c r="E265" s="252" t="n">
        <v>12.2</v>
      </c>
      <c r="F265" s="253" t="n">
        <v>130</v>
      </c>
      <c r="G265" s="15">
        <f>ROUND(E265*F265,2)</f>
        <v/>
      </c>
      <c r="H265" s="254">
        <f>G265/$G$452</f>
        <v/>
      </c>
      <c r="I265" s="350">
        <f>ROUND(F265*Прил.10!$D$13,2)</f>
        <v/>
      </c>
      <c r="J265" s="350">
        <f>ROUND(I265*E265,2)</f>
        <v/>
      </c>
    </row>
    <row r="266" hidden="1" outlineLevel="1" ht="25.5" customFormat="1" customHeight="1" s="193">
      <c r="A266" s="251" t="n">
        <v>238</v>
      </c>
      <c r="B266" s="251" t="inlineStr">
        <is>
          <t>403-0142</t>
        </is>
      </c>
      <c r="C266" s="250" t="inlineStr">
        <is>
          <t>Лотки железобетонные рамные водоотводных устройств</t>
        </is>
      </c>
      <c r="D266" s="251" t="inlineStr">
        <is>
          <t>м3</t>
        </is>
      </c>
      <c r="E266" s="252" t="n">
        <v>0.9</v>
      </c>
      <c r="F266" s="253" t="n">
        <v>1887.54</v>
      </c>
      <c r="G266" s="15">
        <f>ROUND(E266*F266,2)</f>
        <v/>
      </c>
      <c r="H266" s="254">
        <f>G266/$G$452</f>
        <v/>
      </c>
      <c r="I266" s="350">
        <f>ROUND(F266*Прил.10!$D$13,2)</f>
        <v/>
      </c>
      <c r="J266" s="350">
        <f>ROUND(I266*E266,2)</f>
        <v/>
      </c>
    </row>
    <row r="267" hidden="1" outlineLevel="1" ht="14.25" customFormat="1" customHeight="1" s="193">
      <c r="A267" s="251" t="n">
        <v>239</v>
      </c>
      <c r="B267" s="251" t="inlineStr">
        <is>
          <t>101-1825</t>
        </is>
      </c>
      <c r="C267" s="250" t="inlineStr">
        <is>
          <t>Олифа натуральная</t>
        </is>
      </c>
      <c r="D267" s="251" t="inlineStr">
        <is>
          <t>кг</t>
        </is>
      </c>
      <c r="E267" s="252" t="n">
        <v>69.568</v>
      </c>
      <c r="F267" s="253" t="n">
        <v>32.6</v>
      </c>
      <c r="G267" s="15">
        <f>ROUND(E267*F267,2)</f>
        <v/>
      </c>
      <c r="H267" s="254">
        <f>G267/$G$452</f>
        <v/>
      </c>
      <c r="I267" s="350">
        <f>ROUND(F267*Прил.10!$D$13,2)</f>
        <v/>
      </c>
      <c r="J267" s="350">
        <f>ROUND(I267*E267,2)</f>
        <v/>
      </c>
    </row>
    <row r="268" hidden="1" outlineLevel="1" ht="14.25" customFormat="1" customHeight="1" s="193">
      <c r="A268" s="251" t="n">
        <v>240</v>
      </c>
      <c r="B268" s="251" t="inlineStr">
        <is>
          <t>101-1805</t>
        </is>
      </c>
      <c r="C268" s="250" t="inlineStr">
        <is>
          <t>Гвозди строительные</t>
        </is>
      </c>
      <c r="D268" s="251" t="inlineStr">
        <is>
          <t>т</t>
        </is>
      </c>
      <c r="E268" s="252" t="n">
        <v>0.130107</v>
      </c>
      <c r="F268" s="253" t="n">
        <v>11978</v>
      </c>
      <c r="G268" s="15">
        <f>ROUND(E268*F268,2)</f>
        <v/>
      </c>
      <c r="H268" s="254">
        <f>G268/$G$452</f>
        <v/>
      </c>
      <c r="I268" s="350">
        <f>ROUND(F268*Прил.10!$D$13,2)</f>
        <v/>
      </c>
      <c r="J268" s="350">
        <f>ROUND(I268*E268,2)</f>
        <v/>
      </c>
    </row>
    <row r="269" hidden="1" outlineLevel="1" ht="38.25" customFormat="1" customHeight="1" s="193">
      <c r="A269" s="251" t="n">
        <v>241</v>
      </c>
      <c r="B269" s="251" t="inlineStr">
        <is>
          <t>102-0025</t>
        </is>
      </c>
      <c r="C269" s="250" t="inlineStr">
        <is>
          <t>Бруски обрезные хвойных пород длиной: 4-6,5 м, шириной 75-150 мм, толщиной 40-75 мм, III сорта</t>
        </is>
      </c>
      <c r="D269" s="251" t="inlineStr">
        <is>
          <t>м3</t>
        </is>
      </c>
      <c r="E269" s="252" t="n">
        <v>1.184445</v>
      </c>
      <c r="F269" s="253" t="n">
        <v>1287</v>
      </c>
      <c r="G269" s="15">
        <f>ROUND(E269*F269,2)</f>
        <v/>
      </c>
      <c r="H269" s="254">
        <f>G269/$G$452</f>
        <v/>
      </c>
      <c r="I269" s="350">
        <f>ROUND(F269*Прил.10!$D$13,2)</f>
        <v/>
      </c>
      <c r="J269" s="350">
        <f>ROUND(I269*E269,2)</f>
        <v/>
      </c>
    </row>
    <row r="270" hidden="1" outlineLevel="1" ht="14.25" customFormat="1" customHeight="1" s="193">
      <c r="A270" s="251" t="n">
        <v>242</v>
      </c>
      <c r="B270" s="251" t="inlineStr">
        <is>
          <t>101-1714</t>
        </is>
      </c>
      <c r="C270" s="250" t="inlineStr">
        <is>
          <t>Болты с гайками и шайбами строительные</t>
        </is>
      </c>
      <c r="D270" s="251" t="inlineStr">
        <is>
          <t>т</t>
        </is>
      </c>
      <c r="E270" s="252" t="n">
        <v>0.270524</v>
      </c>
      <c r="F270" s="253" t="n">
        <v>9040.01</v>
      </c>
      <c r="G270" s="15">
        <f>ROUND(E270*F270,2)</f>
        <v/>
      </c>
      <c r="H270" s="254">
        <f>G270/$G$452</f>
        <v/>
      </c>
      <c r="I270" s="350">
        <f>ROUND(F270*Прил.10!$D$13,2)</f>
        <v/>
      </c>
      <c r="J270" s="350">
        <f>ROUND(I270*E270,2)</f>
        <v/>
      </c>
    </row>
    <row r="271" hidden="1" outlineLevel="1" ht="25.5" customFormat="1" customHeight="1" s="193">
      <c r="A271" s="251" t="n">
        <v>243</v>
      </c>
      <c r="B271" s="251" t="inlineStr">
        <is>
          <t>401-0066</t>
        </is>
      </c>
      <c r="C271" s="250" t="inlineStr">
        <is>
          <t>Бетон тяжелый, крупность заполнителя: 20 мм, класс В15 (М200)</t>
        </is>
      </c>
      <c r="D271" s="251" t="inlineStr">
        <is>
          <t>м3</t>
        </is>
      </c>
      <c r="E271" s="252" t="n">
        <v>3.536</v>
      </c>
      <c r="F271" s="253" t="n">
        <v>665</v>
      </c>
      <c r="G271" s="15">
        <f>ROUND(E271*F271,2)</f>
        <v/>
      </c>
      <c r="H271" s="254">
        <f>G271/$G$452</f>
        <v/>
      </c>
      <c r="I271" s="350">
        <f>ROUND(F271*Прил.10!$D$13,2)</f>
        <v/>
      </c>
      <c r="J271" s="350">
        <f>ROUND(I271*E271,2)</f>
        <v/>
      </c>
    </row>
    <row r="272" hidden="1" outlineLevel="1" ht="25.5" customFormat="1" customHeight="1" s="193">
      <c r="A272" s="251" t="n">
        <v>244</v>
      </c>
      <c r="B272" s="251" t="inlineStr">
        <is>
          <t>201-0843</t>
        </is>
      </c>
      <c r="C272" s="250" t="inlineStr">
        <is>
          <t>Конструкции стальные индивидуальные: решетчатые сварные массой до 0,1 т</t>
        </is>
      </c>
      <c r="D272" s="251" t="inlineStr">
        <is>
          <t>т</t>
        </is>
      </c>
      <c r="E272" s="252" t="n">
        <v>0.186</v>
      </c>
      <c r="F272" s="253" t="n">
        <v>11500</v>
      </c>
      <c r="G272" s="15">
        <f>ROUND(E272*F272,2)</f>
        <v/>
      </c>
      <c r="H272" s="254">
        <f>G272/$G$452</f>
        <v/>
      </c>
      <c r="I272" s="350">
        <f>ROUND(F272*Прил.10!$D$13,2)</f>
        <v/>
      </c>
      <c r="J272" s="350">
        <f>ROUND(I272*E272,2)</f>
        <v/>
      </c>
    </row>
    <row r="273" hidden="1" outlineLevel="1" ht="14.25" customFormat="1" customHeight="1" s="193">
      <c r="A273" s="251" t="n">
        <v>245</v>
      </c>
      <c r="B273" s="251" t="inlineStr">
        <is>
          <t>203-0512</t>
        </is>
      </c>
      <c r="C273" s="250" t="inlineStr">
        <is>
          <t>Щиты: из досок толщиной 40 мм</t>
        </is>
      </c>
      <c r="D273" s="251" t="inlineStr">
        <is>
          <t>м2</t>
        </is>
      </c>
      <c r="E273" s="252" t="n">
        <v>31.3396</v>
      </c>
      <c r="F273" s="253" t="n">
        <v>57.63</v>
      </c>
      <c r="G273" s="15">
        <f>ROUND(E273*F273,2)</f>
        <v/>
      </c>
      <c r="H273" s="254">
        <f>G273/$G$452</f>
        <v/>
      </c>
      <c r="I273" s="350">
        <f>ROUND(F273*Прил.10!$D$13,2)</f>
        <v/>
      </c>
      <c r="J273" s="350">
        <f>ROUND(I273*E273,2)</f>
        <v/>
      </c>
    </row>
    <row r="274" hidden="1" outlineLevel="1" ht="14.25" customFormat="1" customHeight="1" s="193">
      <c r="A274" s="251" t="n">
        <v>246</v>
      </c>
      <c r="B274" s="251" t="inlineStr">
        <is>
          <t>101-2003</t>
        </is>
      </c>
      <c r="C274" s="250" t="inlineStr">
        <is>
          <t>Замки накладные с засовом и защелкой</t>
        </is>
      </c>
      <c r="D274" s="251" t="inlineStr">
        <is>
          <t>компл.</t>
        </is>
      </c>
      <c r="E274" s="252" t="n">
        <v>10</v>
      </c>
      <c r="F274" s="253" t="n">
        <v>99.09999999999999</v>
      </c>
      <c r="G274" s="15">
        <f>ROUND(E274*F274,2)</f>
        <v/>
      </c>
      <c r="H274" s="254">
        <f>G274/$G$452</f>
        <v/>
      </c>
      <c r="I274" s="350">
        <f>ROUND(F274*Прил.10!$D$13,2)</f>
        <v/>
      </c>
      <c r="J274" s="350">
        <f>ROUND(I274*E274,2)</f>
        <v/>
      </c>
    </row>
    <row r="275" hidden="1" outlineLevel="1" ht="25.5" customFormat="1" customHeight="1" s="193">
      <c r="A275" s="251" t="n">
        <v>247</v>
      </c>
      <c r="B275" s="251" t="inlineStr">
        <is>
          <t>101-2161</t>
        </is>
      </c>
      <c r="C275" s="250" t="inlineStr">
        <is>
          <t>Рукава металлические диаметром: 15 мм РЗ-Ц-Х</t>
        </is>
      </c>
      <c r="D275" s="251" t="inlineStr">
        <is>
          <t>м</t>
        </is>
      </c>
      <c r="E275" s="252" t="n">
        <v>110</v>
      </c>
      <c r="F275" s="253" t="n">
        <v>8.279999999999999</v>
      </c>
      <c r="G275" s="15">
        <f>ROUND(E275*F275,2)</f>
        <v/>
      </c>
      <c r="H275" s="254">
        <f>G275/$G$452</f>
        <v/>
      </c>
      <c r="I275" s="350">
        <f>ROUND(F275*Прил.10!$D$13,2)</f>
        <v/>
      </c>
      <c r="J275" s="350">
        <f>ROUND(I275*E275,2)</f>
        <v/>
      </c>
    </row>
    <row r="276" hidden="1" outlineLevel="1" ht="25.5" customFormat="1" customHeight="1" s="193">
      <c r="A276" s="251" t="n">
        <v>248</v>
      </c>
      <c r="B276" s="251" t="inlineStr">
        <is>
          <t>101-1755</t>
        </is>
      </c>
      <c r="C276" s="250" t="inlineStr">
        <is>
          <t>Сталь полосовая спокойная марки Ст3сп, шириной 50-200 мм толщиной 4-5 мм</t>
        </is>
      </c>
      <c r="D276" s="251" t="inlineStr">
        <is>
          <t>т</t>
        </is>
      </c>
      <c r="E276" s="252" t="n">
        <v>0.11</v>
      </c>
      <c r="F276" s="253" t="n">
        <v>5000</v>
      </c>
      <c r="G276" s="15">
        <f>ROUND(E276*F276,2)</f>
        <v/>
      </c>
      <c r="H276" s="254">
        <f>G276/$G$452</f>
        <v/>
      </c>
      <c r="I276" s="350">
        <f>ROUND(F276*Прил.10!$D$13,2)</f>
        <v/>
      </c>
      <c r="J276" s="350">
        <f>ROUND(I276*E276,2)</f>
        <v/>
      </c>
    </row>
    <row r="277" hidden="1" outlineLevel="1" ht="25.5" customFormat="1" customHeight="1" s="193">
      <c r="A277" s="251" t="n">
        <v>249</v>
      </c>
      <c r="B277" s="251" t="inlineStr">
        <is>
          <t>101-0872</t>
        </is>
      </c>
      <c r="C277" s="250" t="inlineStr">
        <is>
          <t>Сетка плетеная с квадратными ячейками № 12 без покрытия</t>
        </is>
      </c>
      <c r="D277" s="251" t="inlineStr">
        <is>
          <t>м2</t>
        </is>
      </c>
      <c r="E277" s="252" t="n">
        <v>69.42</v>
      </c>
      <c r="F277" s="253" t="n">
        <v>18.08</v>
      </c>
      <c r="G277" s="15">
        <f>ROUND(E277*F277,2)</f>
        <v/>
      </c>
      <c r="H277" s="254">
        <f>G277/$G$452</f>
        <v/>
      </c>
      <c r="I277" s="350">
        <f>ROUND(F277*Прил.10!$D$13,2)</f>
        <v/>
      </c>
      <c r="J277" s="350">
        <f>ROUND(I277*E277,2)</f>
        <v/>
      </c>
    </row>
    <row r="278" hidden="1" outlineLevel="1" ht="14.25" customFormat="1" customHeight="1" s="193">
      <c r="A278" s="251" t="n">
        <v>250</v>
      </c>
      <c r="B278" s="251" t="inlineStr">
        <is>
          <t>101-6862</t>
        </is>
      </c>
      <c r="C278" s="250" t="inlineStr">
        <is>
          <t>Метизы оцинкованные</t>
        </is>
      </c>
      <c r="D278" s="251" t="inlineStr">
        <is>
          <t>т</t>
        </is>
      </c>
      <c r="E278" s="252" t="n">
        <v>0.015</v>
      </c>
      <c r="F278" s="253" t="n">
        <v>37843.7</v>
      </c>
      <c r="G278" s="15">
        <f>ROUND(E278*F278,2)</f>
        <v/>
      </c>
      <c r="H278" s="254">
        <f>G278/$G$452</f>
        <v/>
      </c>
      <c r="I278" s="350">
        <f>ROUND(F278*Прил.10!$D$13,2)</f>
        <v/>
      </c>
      <c r="J278" s="350">
        <f>ROUND(I278*E278,2)</f>
        <v/>
      </c>
    </row>
    <row r="279" hidden="1" outlineLevel="1" ht="14.25" customFormat="1" customHeight="1" s="193">
      <c r="A279" s="251" t="n">
        <v>251</v>
      </c>
      <c r="B279" s="251" t="inlineStr">
        <is>
          <t>201-0778</t>
        </is>
      </c>
      <c r="C279" s="250" t="inlineStr">
        <is>
          <t>Стойки для ворот (МС-7-2шт)</t>
        </is>
      </c>
      <c r="D279" s="251" t="inlineStr">
        <is>
          <t>т</t>
        </is>
      </c>
      <c r="E279" s="252" t="n">
        <v>0.11</v>
      </c>
      <c r="F279" s="253" t="n">
        <v>10508</v>
      </c>
      <c r="G279" s="15">
        <f>ROUND(E279*F279,2)</f>
        <v/>
      </c>
      <c r="H279" s="254">
        <f>G279/$G$452</f>
        <v/>
      </c>
      <c r="I279" s="350">
        <f>ROUND(F279*Прил.10!$D$13,2)</f>
        <v/>
      </c>
      <c r="J279" s="350">
        <f>ROUND(I279*E279,2)</f>
        <v/>
      </c>
    </row>
    <row r="280" hidden="1" outlineLevel="1" ht="51" customFormat="1" customHeight="1" s="193">
      <c r="A280" s="251" t="n">
        <v>252</v>
      </c>
      <c r="B280" s="251" t="inlineStr">
        <is>
          <t>103-0046</t>
        </is>
      </c>
      <c r="C280" s="250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D280" s="251" t="inlineStr">
        <is>
          <t>м</t>
        </is>
      </c>
      <c r="E280" s="252" t="n">
        <v>4.8</v>
      </c>
      <c r="F280" s="253" t="n">
        <v>140.18</v>
      </c>
      <c r="G280" s="15">
        <f>ROUND(E280*F280,2)</f>
        <v/>
      </c>
      <c r="H280" s="254">
        <f>G280/$G$452</f>
        <v/>
      </c>
      <c r="I280" s="350">
        <f>ROUND(F280*Прил.10!$D$13,2)</f>
        <v/>
      </c>
      <c r="J280" s="350">
        <f>ROUND(I280*E280,2)</f>
        <v/>
      </c>
    </row>
    <row r="281" hidden="1" outlineLevel="1" ht="51" customFormat="1" customHeight="1" s="193">
      <c r="A281" s="251" t="n">
        <v>253</v>
      </c>
      <c r="B281" s="251" t="inlineStr">
        <is>
          <t>414-0148</t>
        </is>
      </c>
      <c r="C281" s="250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D281" s="251" t="inlineStr">
        <is>
          <t>1000 шт.</t>
        </is>
      </c>
      <c r="E281" s="252" t="n">
        <v>0.3024</v>
      </c>
      <c r="F281" s="253" t="n">
        <v>3300</v>
      </c>
      <c r="G281" s="15">
        <f>ROUND(E281*F281,2)</f>
        <v/>
      </c>
      <c r="H281" s="254">
        <f>G281/$G$452</f>
        <v/>
      </c>
      <c r="I281" s="350">
        <f>ROUND(F281*Прил.10!$D$13,2)</f>
        <v/>
      </c>
      <c r="J281" s="350">
        <f>ROUND(I281*E281,2)</f>
        <v/>
      </c>
    </row>
    <row r="282" hidden="1" outlineLevel="1" ht="25.5" customFormat="1" customHeight="1" s="193">
      <c r="A282" s="251" t="n">
        <v>254</v>
      </c>
      <c r="B282" s="251" t="inlineStr">
        <is>
          <t>410-0072</t>
        </is>
      </c>
      <c r="C282" s="250" t="inlineStr">
        <is>
          <t>Щебень черный горячий, фракция: 10-15 мм</t>
        </is>
      </c>
      <c r="D282" s="251" t="inlineStr">
        <is>
          <t>т</t>
        </is>
      </c>
      <c r="E282" s="252" t="n">
        <v>3.9321</v>
      </c>
      <c r="F282" s="253" t="n">
        <v>330.2</v>
      </c>
      <c r="G282" s="15">
        <f>ROUND(E282*F282,2)</f>
        <v/>
      </c>
      <c r="H282" s="254">
        <f>G282/$G$452</f>
        <v/>
      </c>
      <c r="I282" s="350">
        <f>ROUND(F282*Прил.10!$D$13,2)</f>
        <v/>
      </c>
      <c r="J282" s="350">
        <f>ROUND(I282*E282,2)</f>
        <v/>
      </c>
    </row>
    <row r="283" hidden="1" outlineLevel="1" ht="51" customFormat="1" customHeight="1" s="193">
      <c r="A283" s="251" t="n">
        <v>255</v>
      </c>
      <c r="B283" s="251" t="inlineStr">
        <is>
          <t>410-0026</t>
        </is>
      </c>
      <c r="C283" s="250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D283" s="251" t="inlineStr">
        <is>
          <t>т</t>
        </is>
      </c>
      <c r="E283" s="252" t="n">
        <v>1.368375</v>
      </c>
      <c r="F283" s="253" t="n">
        <v>479.6</v>
      </c>
      <c r="G283" s="15">
        <f>ROUND(E283*F283,2)</f>
        <v/>
      </c>
      <c r="H283" s="254">
        <f>G283/$G$452</f>
        <v/>
      </c>
      <c r="I283" s="350">
        <f>ROUND(F283*Прил.10!$D$13,2)</f>
        <v/>
      </c>
      <c r="J283" s="350">
        <f>ROUND(I283*E283,2)</f>
        <v/>
      </c>
    </row>
    <row r="284" hidden="1" outlineLevel="1" ht="25.5" customFormat="1" customHeight="1" s="193">
      <c r="A284" s="251" t="n">
        <v>256</v>
      </c>
      <c r="B284" s="251" t="inlineStr">
        <is>
          <t>Прайс из СД ОП</t>
        </is>
      </c>
      <c r="C284" s="250" t="inlineStr">
        <is>
          <t>Блоки железобетонные фундаментные ФБС9.3.6</t>
        </is>
      </c>
      <c r="D284" s="251" t="inlineStr">
        <is>
          <t>шт</t>
        </is>
      </c>
      <c r="E284" s="252" t="n">
        <v>7</v>
      </c>
      <c r="F284" s="253" t="n">
        <v>204.7</v>
      </c>
      <c r="G284" s="15">
        <f>ROUND(E284*F284,2)</f>
        <v/>
      </c>
      <c r="H284" s="254">
        <f>G284/$G$452</f>
        <v/>
      </c>
      <c r="I284" s="350">
        <f>ROUND(F284*Прил.10!$D$13,2)</f>
        <v/>
      </c>
      <c r="J284" s="350">
        <f>ROUND(I284*E284,2)</f>
        <v/>
      </c>
    </row>
    <row r="285" hidden="1" outlineLevel="1" ht="51" customFormat="1" customHeight="1" s="193">
      <c r="A285" s="251" t="n">
        <v>257</v>
      </c>
      <c r="B285" s="251" t="inlineStr">
        <is>
          <t>501-0702</t>
        </is>
      </c>
      <c r="C285" s="250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D285" s="251" t="inlineStr">
        <is>
          <t>1000 м</t>
        </is>
      </c>
      <c r="E285" s="252" t="n">
        <v>0.03</v>
      </c>
      <c r="F285" s="253" t="n">
        <v>17230.19</v>
      </c>
      <c r="G285" s="15">
        <f>ROUND(E285*F285,2)</f>
        <v/>
      </c>
      <c r="H285" s="254">
        <f>G285/$G$452</f>
        <v/>
      </c>
      <c r="I285" s="350">
        <f>ROUND(F285*Прил.10!$D$13,2)</f>
        <v/>
      </c>
      <c r="J285" s="350">
        <f>ROUND(I285*E285,2)</f>
        <v/>
      </c>
    </row>
    <row r="286" hidden="1" outlineLevel="1" ht="14.25" customFormat="1" customHeight="1" s="193">
      <c r="A286" s="251" t="n">
        <v>258</v>
      </c>
      <c r="B286" s="251" t="inlineStr">
        <is>
          <t>503-0535</t>
        </is>
      </c>
      <c r="C286" s="250" t="inlineStr">
        <is>
          <t>Разветвительная коробка: У-995</t>
        </is>
      </c>
      <c r="D286" s="251" t="inlineStr">
        <is>
          <t>10 шт.</t>
        </is>
      </c>
      <c r="E286" s="252" t="n">
        <v>1.9</v>
      </c>
      <c r="F286" s="253" t="n">
        <v>499.4</v>
      </c>
      <c r="G286" s="15">
        <f>ROUND(E286*F286,2)</f>
        <v/>
      </c>
      <c r="H286" s="254">
        <f>G286/$G$452</f>
        <v/>
      </c>
      <c r="I286" s="350">
        <f>ROUND(F286*Прил.10!$D$13,2)</f>
        <v/>
      </c>
      <c r="J286" s="350">
        <f>ROUND(I286*E286,2)</f>
        <v/>
      </c>
    </row>
    <row r="287" hidden="1" outlineLevel="1" ht="63.75" customFormat="1" customHeight="1" s="193">
      <c r="A287" s="251" t="n">
        <v>259</v>
      </c>
      <c r="B287" s="251" t="inlineStr">
        <is>
          <t>410-0005</t>
        </is>
      </c>
      <c r="C287" s="250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D287" s="251" t="inlineStr">
        <is>
          <t>т</t>
        </is>
      </c>
      <c r="E287" s="252" t="n">
        <v>2.4512</v>
      </c>
      <c r="F287" s="253" t="n">
        <v>452</v>
      </c>
      <c r="G287" s="15">
        <f>ROUND(E287*F287,2)</f>
        <v/>
      </c>
      <c r="H287" s="254">
        <f>G287/$G$452</f>
        <v/>
      </c>
      <c r="I287" s="350">
        <f>ROUND(F287*Прил.10!$D$13,2)</f>
        <v/>
      </c>
      <c r="J287" s="350">
        <f>ROUND(I287*E287,2)</f>
        <v/>
      </c>
    </row>
    <row r="288" hidden="1" outlineLevel="1" ht="51" customFormat="1" customHeight="1" s="193">
      <c r="A288" s="251" t="n">
        <v>260</v>
      </c>
      <c r="B288" s="251" t="inlineStr">
        <is>
          <t>408-0222</t>
        </is>
      </c>
      <c r="C288" s="250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D288" s="251" t="inlineStr">
        <is>
          <t>м3</t>
        </is>
      </c>
      <c r="E288" s="252" t="n">
        <v>8.970000000000001</v>
      </c>
      <c r="F288" s="253" t="n">
        <v>70.06</v>
      </c>
      <c r="G288" s="15">
        <f>ROUND(E288*F288,2)</f>
        <v/>
      </c>
      <c r="H288" s="254">
        <f>G288/$G$452</f>
        <v/>
      </c>
      <c r="I288" s="350">
        <f>ROUND(F288*Прил.10!$D$13,2)</f>
        <v/>
      </c>
      <c r="J288" s="350">
        <f>ROUND(I288*E288,2)</f>
        <v/>
      </c>
    </row>
    <row r="289" hidden="1" outlineLevel="1" ht="25.5" customFormat="1" customHeight="1" s="193">
      <c r="A289" s="251" t="n">
        <v>261</v>
      </c>
      <c r="B289" s="251" t="inlineStr">
        <is>
          <t>410-0073</t>
        </is>
      </c>
      <c r="C289" s="250" t="inlineStr">
        <is>
          <t>Щебень черный горячий, фракция 15-20 мм</t>
        </is>
      </c>
      <c r="D289" s="251" t="inlineStr">
        <is>
          <t>т</t>
        </is>
      </c>
      <c r="E289" s="252" t="n">
        <v>4.6564</v>
      </c>
      <c r="F289" s="253" t="n">
        <v>312.4</v>
      </c>
      <c r="G289" s="15">
        <f>ROUND(E289*F289,2)</f>
        <v/>
      </c>
      <c r="H289" s="254">
        <f>G289/$G$452</f>
        <v/>
      </c>
      <c r="I289" s="350">
        <f>ROUND(F289*Прил.10!$D$13,2)</f>
        <v/>
      </c>
      <c r="J289" s="350">
        <f>ROUND(I289*E289,2)</f>
        <v/>
      </c>
    </row>
    <row r="290" hidden="1" outlineLevel="1" ht="63.75" customFormat="1" customHeight="1" s="193">
      <c r="A290" s="251" t="n">
        <v>262</v>
      </c>
      <c r="B290" s="251" t="inlineStr">
        <is>
          <t>410-0005</t>
        </is>
      </c>
      <c r="C290" s="250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D290" s="251" t="inlineStr">
        <is>
          <t>т</t>
        </is>
      </c>
      <c r="E290" s="252" t="n">
        <v>1.4</v>
      </c>
      <c r="F290" s="253" t="n">
        <v>452</v>
      </c>
      <c r="G290" s="15">
        <f>ROUND(E290*F290,2)</f>
        <v/>
      </c>
      <c r="H290" s="254">
        <f>G290/$G$452</f>
        <v/>
      </c>
      <c r="I290" s="350">
        <f>ROUND(F290*Прил.10!$D$13,2)</f>
        <v/>
      </c>
      <c r="J290" s="350">
        <f>ROUND(I290*E290,2)</f>
        <v/>
      </c>
    </row>
    <row r="291" hidden="1" outlineLevel="1" ht="14.25" customFormat="1" customHeight="1" s="193">
      <c r="A291" s="251" t="n">
        <v>263</v>
      </c>
      <c r="B291" s="251" t="inlineStr">
        <is>
          <t>509-3662</t>
        </is>
      </c>
      <c r="C291" s="250" t="inlineStr">
        <is>
          <t>Блок зажимов наборный  марка БЗН24-300</t>
        </is>
      </c>
      <c r="D291" s="251" t="inlineStr">
        <is>
          <t>100 шт.</t>
        </is>
      </c>
      <c r="E291" s="252" t="n">
        <v>0.17</v>
      </c>
      <c r="F291" s="253" t="n">
        <v>6331</v>
      </c>
      <c r="G291" s="15">
        <f>ROUND(E291*F291,2)</f>
        <v/>
      </c>
      <c r="H291" s="254">
        <f>G291/$G$452</f>
        <v/>
      </c>
      <c r="I291" s="350">
        <f>ROUND(F291*Прил.10!$D$13,2)</f>
        <v/>
      </c>
      <c r="J291" s="350">
        <f>ROUND(I291*E291,2)</f>
        <v/>
      </c>
    </row>
    <row r="292" hidden="1" outlineLevel="1" ht="14.25" customFormat="1" customHeight="1" s="193">
      <c r="A292" s="251" t="n">
        <v>264</v>
      </c>
      <c r="B292" s="251" t="inlineStr">
        <is>
          <t>509-0770</t>
        </is>
      </c>
      <c r="C292" s="250" t="inlineStr">
        <is>
          <t>Сальник привертный У668У2</t>
        </is>
      </c>
      <c r="D292" s="251" t="inlineStr">
        <is>
          <t>100 шт.</t>
        </is>
      </c>
      <c r="E292" s="252" t="n">
        <v>0.26</v>
      </c>
      <c r="F292" s="253" t="n">
        <v>2280</v>
      </c>
      <c r="G292" s="15">
        <f>ROUND(E292*F292,2)</f>
        <v/>
      </c>
      <c r="H292" s="254">
        <f>G292/$G$452</f>
        <v/>
      </c>
      <c r="I292" s="350">
        <f>ROUND(F292*Прил.10!$D$13,2)</f>
        <v/>
      </c>
      <c r="J292" s="350">
        <f>ROUND(I292*E292,2)</f>
        <v/>
      </c>
    </row>
    <row r="293" hidden="1" outlineLevel="1" ht="14.25" customFormat="1" customHeight="1" s="193">
      <c r="A293" s="251" t="n">
        <v>265</v>
      </c>
      <c r="B293" s="251" t="inlineStr">
        <is>
          <t>509-0770</t>
        </is>
      </c>
      <c r="C293" s="250" t="inlineStr">
        <is>
          <t>Сальники У262У2</t>
        </is>
      </c>
      <c r="D293" s="251" t="inlineStr">
        <is>
          <t>100 шт.</t>
        </is>
      </c>
      <c r="E293" s="252" t="n">
        <v>0.25</v>
      </c>
      <c r="F293" s="253" t="n">
        <v>2280</v>
      </c>
      <c r="G293" s="15">
        <f>ROUND(E293*F293,2)</f>
        <v/>
      </c>
      <c r="H293" s="254">
        <f>G293/$G$452</f>
        <v/>
      </c>
      <c r="I293" s="350">
        <f>ROUND(F293*Прил.10!$D$13,2)</f>
        <v/>
      </c>
      <c r="J293" s="350">
        <f>ROUND(I293*E293,2)</f>
        <v/>
      </c>
    </row>
    <row r="294" hidden="1" outlineLevel="1" ht="14.25" customFormat="1" customHeight="1" s="193">
      <c r="A294" s="251" t="n">
        <v>266</v>
      </c>
      <c r="B294" s="251" t="inlineStr">
        <is>
          <t>509-0770</t>
        </is>
      </c>
      <c r="C294" s="250" t="inlineStr">
        <is>
          <t>Сальник привертный У263У2</t>
        </is>
      </c>
      <c r="D294" s="251" t="inlineStr">
        <is>
          <t>100 шт.</t>
        </is>
      </c>
      <c r="E294" s="252" t="n">
        <v>0.41</v>
      </c>
      <c r="F294" s="253" t="n">
        <v>2280</v>
      </c>
      <c r="G294" s="15">
        <f>ROUND(E294*F294,2)</f>
        <v/>
      </c>
      <c r="H294" s="254">
        <f>G294/$G$452</f>
        <v/>
      </c>
      <c r="I294" s="350">
        <f>ROUND(F294*Прил.10!$D$13,2)</f>
        <v/>
      </c>
      <c r="J294" s="350">
        <f>ROUND(I294*E294,2)</f>
        <v/>
      </c>
    </row>
    <row r="295" hidden="1" outlineLevel="1" ht="14.25" customFormat="1" customHeight="1" s="193">
      <c r="A295" s="251" t="n">
        <v>267</v>
      </c>
      <c r="B295" s="251" t="inlineStr">
        <is>
          <t>509-0770</t>
        </is>
      </c>
      <c r="C295" s="250" t="inlineStr">
        <is>
          <t>Сальник привертный У667У2</t>
        </is>
      </c>
      <c r="D295" s="251" t="inlineStr">
        <is>
          <t>100 шт.</t>
        </is>
      </c>
      <c r="E295" s="252" t="n">
        <v>0.64</v>
      </c>
      <c r="F295" s="253" t="n">
        <v>2280</v>
      </c>
      <c r="G295" s="15">
        <f>ROUND(E295*F295,2)</f>
        <v/>
      </c>
      <c r="H295" s="254">
        <f>G295/$G$452</f>
        <v/>
      </c>
      <c r="I295" s="350">
        <f>ROUND(F295*Прил.10!$D$13,2)</f>
        <v/>
      </c>
      <c r="J295" s="350">
        <f>ROUND(I295*E295,2)</f>
        <v/>
      </c>
    </row>
    <row r="296" hidden="1" outlineLevel="1" ht="14.25" customFormat="1" customHeight="1" s="193">
      <c r="A296" s="251" t="n">
        <v>268</v>
      </c>
      <c r="B296" s="251" t="inlineStr">
        <is>
          <t>509-0770</t>
        </is>
      </c>
      <c r="C296" s="250" t="inlineStr">
        <is>
          <t>Сальники У263У2</t>
        </is>
      </c>
      <c r="D296" s="251" t="inlineStr">
        <is>
          <t>100 шт.</t>
        </is>
      </c>
      <c r="E296" s="252" t="n">
        <v>0.4</v>
      </c>
      <c r="F296" s="253" t="n">
        <v>2280</v>
      </c>
      <c r="G296" s="15">
        <f>ROUND(E296*F296,2)</f>
        <v/>
      </c>
      <c r="H296" s="254">
        <f>G296/$G$452</f>
        <v/>
      </c>
      <c r="I296" s="350">
        <f>ROUND(F296*Прил.10!$D$13,2)</f>
        <v/>
      </c>
      <c r="J296" s="350">
        <f>ROUND(I296*E296,2)</f>
        <v/>
      </c>
    </row>
    <row r="297" hidden="1" outlineLevel="1" ht="14.25" customFormat="1" customHeight="1" s="193">
      <c r="A297" s="251" t="n">
        <v>269</v>
      </c>
      <c r="B297" s="251" t="inlineStr">
        <is>
          <t>509-1264</t>
        </is>
      </c>
      <c r="C297" s="250" t="inlineStr">
        <is>
          <t>Сжимы ответвительные У-733</t>
        </is>
      </c>
      <c r="D297" s="251" t="inlineStr">
        <is>
          <t>100 шт.</t>
        </is>
      </c>
      <c r="E297" s="252" t="n">
        <v>0.6</v>
      </c>
      <c r="F297" s="253" t="n">
        <v>1026</v>
      </c>
      <c r="G297" s="15">
        <f>ROUND(E297*F297,2)</f>
        <v/>
      </c>
      <c r="H297" s="254">
        <f>G297/$G$452</f>
        <v/>
      </c>
      <c r="I297" s="350">
        <f>ROUND(F297*Прил.10!$D$13,2)</f>
        <v/>
      </c>
      <c r="J297" s="350">
        <f>ROUND(I297*E297,2)</f>
        <v/>
      </c>
    </row>
    <row r="298" hidden="1" outlineLevel="1" ht="14.25" customFormat="1" customHeight="1" s="193">
      <c r="A298" s="251" t="n">
        <v>270</v>
      </c>
      <c r="B298" s="251" t="inlineStr">
        <is>
          <t>509-1265</t>
        </is>
      </c>
      <c r="C298" s="250" t="inlineStr">
        <is>
          <t>Сжимы ответвительные У-734</t>
        </is>
      </c>
      <c r="D298" s="251" t="inlineStr">
        <is>
          <t>100 шт.</t>
        </is>
      </c>
      <c r="E298" s="252" t="n">
        <v>0.6</v>
      </c>
      <c r="F298" s="253" t="n">
        <v>1026</v>
      </c>
      <c r="G298" s="15">
        <f>ROUND(E298*F298,2)</f>
        <v/>
      </c>
      <c r="H298" s="254">
        <f>G298/$G$452</f>
        <v/>
      </c>
      <c r="I298" s="350">
        <f>ROUND(F298*Прил.10!$D$13,2)</f>
        <v/>
      </c>
      <c r="J298" s="350">
        <f>ROUND(I298*E298,2)</f>
        <v/>
      </c>
    </row>
    <row r="299" hidden="1" outlineLevel="1" ht="38.25" customFormat="1" customHeight="1" s="193">
      <c r="A299" s="251" t="n">
        <v>271</v>
      </c>
      <c r="B299" s="251" t="inlineStr">
        <is>
          <t>201-0849</t>
        </is>
      </c>
      <c r="C299" s="250" t="inlineStr">
        <is>
          <t>Дополнительная стоимость панелей металлических сетчатых   (712,4пр.-695расц.=17,4 м2)</t>
        </is>
      </c>
      <c r="D299" s="251" t="inlineStr">
        <is>
          <t>м2</t>
        </is>
      </c>
      <c r="E299" s="252" t="n">
        <v>17.4</v>
      </c>
      <c r="F299" s="253" t="n">
        <v>42</v>
      </c>
      <c r="G299" s="15">
        <f>ROUND(E299*F299,2)</f>
        <v/>
      </c>
      <c r="H299" s="254">
        <f>G299/$G$452</f>
        <v/>
      </c>
      <c r="I299" s="350">
        <f>ROUND(F299*Прил.10!$D$13,2)</f>
        <v/>
      </c>
      <c r="J299" s="350">
        <f>ROUND(I299*E299,2)</f>
        <v/>
      </c>
    </row>
    <row r="300" hidden="1" outlineLevel="1" ht="25.5" customFormat="1" customHeight="1" s="193">
      <c r="A300" s="251" t="n">
        <v>272</v>
      </c>
      <c r="B300" s="251" t="inlineStr">
        <is>
          <t>403-0144</t>
        </is>
      </c>
      <c r="C300" s="250" t="inlineStr">
        <is>
          <t>Лотки каналов и тоннелей железобетонные для прокладки коммуникаций</t>
        </is>
      </c>
      <c r="D300" s="251" t="inlineStr">
        <is>
          <t>м3</t>
        </is>
      </c>
      <c r="E300" s="252" t="n">
        <v>0.38</v>
      </c>
      <c r="F300" s="253" t="n">
        <v>1837.28</v>
      </c>
      <c r="G300" s="15">
        <f>ROUND(E300*F300,2)</f>
        <v/>
      </c>
      <c r="H300" s="254">
        <f>G300/$G$452</f>
        <v/>
      </c>
      <c r="I300" s="350">
        <f>ROUND(F300*Прил.10!$D$13,2)</f>
        <v/>
      </c>
      <c r="J300" s="350">
        <f>ROUND(I300*E300,2)</f>
        <v/>
      </c>
    </row>
    <row r="301" hidden="1" outlineLevel="1" ht="14.25" customFormat="1" customHeight="1" s="193">
      <c r="A301" s="251" t="n">
        <v>273</v>
      </c>
      <c r="B301" s="251" t="inlineStr">
        <is>
          <t>403-0074</t>
        </is>
      </c>
      <c r="C301" s="250" t="inlineStr">
        <is>
          <t>Блоки железобетонные: фундаментные</t>
        </is>
      </c>
      <c r="D301" s="251" t="inlineStr">
        <is>
          <t>м3</t>
        </is>
      </c>
      <c r="E301" s="252" t="n">
        <v>1</v>
      </c>
      <c r="F301" s="253" t="n">
        <v>682</v>
      </c>
      <c r="G301" s="15">
        <f>ROUND(E301*F301,2)</f>
        <v/>
      </c>
      <c r="H301" s="254">
        <f>G301/$G$452</f>
        <v/>
      </c>
      <c r="I301" s="350">
        <f>ROUND(F301*Прил.10!$D$13,2)</f>
        <v/>
      </c>
      <c r="J301" s="350">
        <f>ROUND(I301*E301,2)</f>
        <v/>
      </c>
    </row>
    <row r="302" hidden="1" outlineLevel="1" ht="14.25" customFormat="1" customHeight="1" s="193">
      <c r="A302" s="251" t="n">
        <v>274</v>
      </c>
      <c r="B302" s="251" t="inlineStr">
        <is>
          <t>101-1977</t>
        </is>
      </c>
      <c r="C302" s="250" t="inlineStr">
        <is>
          <t>Болты с гайками и шайбами строительные</t>
        </is>
      </c>
      <c r="D302" s="251" t="inlineStr">
        <is>
          <t>кг</t>
        </is>
      </c>
      <c r="E302" s="252" t="n">
        <v>68.8586</v>
      </c>
      <c r="F302" s="253" t="n">
        <v>9.039999999999999</v>
      </c>
      <c r="G302" s="15">
        <f>ROUND(E302*F302,2)</f>
        <v/>
      </c>
      <c r="H302" s="254">
        <f>G302/$G$452</f>
        <v/>
      </c>
      <c r="I302" s="350">
        <f>ROUND(F302*Прил.10!$D$13,2)</f>
        <v/>
      </c>
      <c r="J302" s="350">
        <f>ROUND(I302*E302,2)</f>
        <v/>
      </c>
    </row>
    <row r="303" hidden="1" outlineLevel="1" ht="14.25" customFormat="1" customHeight="1" s="193">
      <c r="A303" s="251" t="n">
        <v>275</v>
      </c>
      <c r="B303" s="251" t="inlineStr">
        <is>
          <t>101-1763</t>
        </is>
      </c>
      <c r="C303" s="250" t="inlineStr">
        <is>
          <t>Мастика битумно-полимерная</t>
        </is>
      </c>
      <c r="D303" s="251" t="inlineStr">
        <is>
          <t>т</t>
        </is>
      </c>
      <c r="E303" s="252" t="n">
        <v>0.571498</v>
      </c>
      <c r="F303" s="253" t="n">
        <v>1500</v>
      </c>
      <c r="G303" s="15">
        <f>ROUND(E303*F303,2)</f>
        <v/>
      </c>
      <c r="H303" s="254">
        <f>G303/$G$452</f>
        <v/>
      </c>
      <c r="I303" s="350">
        <f>ROUND(F303*Прил.10!$D$13,2)</f>
        <v/>
      </c>
      <c r="J303" s="350">
        <f>ROUND(I303*E303,2)</f>
        <v/>
      </c>
    </row>
    <row r="304" hidden="1" outlineLevel="1" ht="14.25" customFormat="1" customHeight="1" s="193">
      <c r="A304" s="251" t="n">
        <v>276</v>
      </c>
      <c r="B304" s="251" t="inlineStr">
        <is>
          <t>101-2143</t>
        </is>
      </c>
      <c r="C304" s="250" t="inlineStr">
        <is>
          <t>Краска</t>
        </is>
      </c>
      <c r="D304" s="251" t="inlineStr">
        <is>
          <t>кг</t>
        </is>
      </c>
      <c r="E304" s="252" t="n">
        <v>21.5365</v>
      </c>
      <c r="F304" s="253" t="n">
        <v>28.6</v>
      </c>
      <c r="G304" s="15">
        <f>ROUND(E304*F304,2)</f>
        <v/>
      </c>
      <c r="H304" s="254">
        <f>G304/$G$452</f>
        <v/>
      </c>
      <c r="I304" s="350">
        <f>ROUND(F304*Прил.10!$D$13,2)</f>
        <v/>
      </c>
      <c r="J304" s="350">
        <f>ROUND(I304*E304,2)</f>
        <v/>
      </c>
    </row>
    <row r="305" hidden="1" outlineLevel="1" ht="38.25" customFormat="1" customHeight="1" s="193">
      <c r="A305" s="251" t="n">
        <v>277</v>
      </c>
      <c r="B305" s="251" t="inlineStr">
        <is>
          <t>102-0057</t>
        </is>
      </c>
      <c r="C305" s="250" t="inlineStr">
        <is>
          <t>Доски обрезные хвойных пород длиной: 4-6,5 м, шириной 75-150 мм, толщиной 32-40 мм, III сорта</t>
        </is>
      </c>
      <c r="D305" s="251" t="inlineStr">
        <is>
          <t>м3</t>
        </is>
      </c>
      <c r="E305" s="252" t="n">
        <v>0.679388</v>
      </c>
      <c r="F305" s="253" t="n">
        <v>1155</v>
      </c>
      <c r="G305" s="15">
        <f>ROUND(E305*F305,2)</f>
        <v/>
      </c>
      <c r="H305" s="254">
        <f>G305/$G$452</f>
        <v/>
      </c>
      <c r="I305" s="350">
        <f>ROUND(F305*Прил.10!$D$13,2)</f>
        <v/>
      </c>
      <c r="J305" s="350">
        <f>ROUND(I305*E305,2)</f>
        <v/>
      </c>
    </row>
    <row r="306" hidden="1" outlineLevel="1" ht="25.5" customFormat="1" customHeight="1" s="193">
      <c r="A306" s="251" t="n">
        <v>278</v>
      </c>
      <c r="B306" s="251" t="inlineStr">
        <is>
          <t>101-0782</t>
        </is>
      </c>
      <c r="C306" s="250" t="inlineStr">
        <is>
          <t>Поковки из квадратных заготовок, масса 1,8 кг</t>
        </is>
      </c>
      <c r="D306" s="251" t="inlineStr">
        <is>
          <t>т</t>
        </is>
      </c>
      <c r="E306" s="252" t="n">
        <v>0.07758</v>
      </c>
      <c r="F306" s="253" t="n">
        <v>6730.2</v>
      </c>
      <c r="G306" s="15">
        <f>ROUND(E306*F306,2)</f>
        <v/>
      </c>
      <c r="H306" s="254">
        <f>G306/$G$452</f>
        <v/>
      </c>
      <c r="I306" s="350">
        <f>ROUND(F306*Прил.10!$D$13,2)</f>
        <v/>
      </c>
      <c r="J306" s="350">
        <f>ROUND(I306*E306,2)</f>
        <v/>
      </c>
    </row>
    <row r="307" hidden="1" outlineLevel="1" ht="25.5" customFormat="1" customHeight="1" s="193">
      <c r="A307" s="251" t="n">
        <v>279</v>
      </c>
      <c r="B307" s="251" t="inlineStr">
        <is>
          <t>101-0322</t>
        </is>
      </c>
      <c r="C307" s="250" t="inlineStr">
        <is>
          <t>Керосин для технических целей марок КТ-1, КТ-2</t>
        </is>
      </c>
      <c r="D307" s="251" t="inlineStr">
        <is>
          <t>т</t>
        </is>
      </c>
      <c r="E307" s="252" t="n">
        <v>0.253565</v>
      </c>
      <c r="F307" s="253" t="n">
        <v>2606.9</v>
      </c>
      <c r="G307" s="15">
        <f>ROUND(E307*F307,2)</f>
        <v/>
      </c>
      <c r="H307" s="254">
        <f>G307/$G$452</f>
        <v/>
      </c>
      <c r="I307" s="350">
        <f>ROUND(F307*Прил.10!$D$13,2)</f>
        <v/>
      </c>
      <c r="J307" s="350">
        <f>ROUND(I307*E307,2)</f>
        <v/>
      </c>
    </row>
    <row r="308" hidden="1" outlineLevel="1" ht="14.25" customFormat="1" customHeight="1" s="193">
      <c r="A308" s="251" t="n">
        <v>280</v>
      </c>
      <c r="B308" s="251" t="inlineStr">
        <is>
          <t>101-1668</t>
        </is>
      </c>
      <c r="C308" s="250" t="inlineStr">
        <is>
          <t>Рогожа</t>
        </is>
      </c>
      <c r="D308" s="251" t="inlineStr">
        <is>
          <t>м2</t>
        </is>
      </c>
      <c r="E308" s="252" t="n">
        <v>109.3314</v>
      </c>
      <c r="F308" s="253" t="n">
        <v>10.2</v>
      </c>
      <c r="G308" s="15">
        <f>ROUND(E308*F308,2)</f>
        <v/>
      </c>
      <c r="H308" s="254">
        <f>G308/$G$452</f>
        <v/>
      </c>
      <c r="I308" s="350">
        <f>ROUND(F308*Прил.10!$D$13,2)</f>
        <v/>
      </c>
      <c r="J308" s="350">
        <f>ROUND(I308*E308,2)</f>
        <v/>
      </c>
    </row>
    <row r="309" hidden="1" outlineLevel="1" ht="14.25" customFormat="1" customHeight="1" s="193">
      <c r="A309" s="251" t="n">
        <v>281</v>
      </c>
      <c r="B309" s="251" t="inlineStr">
        <is>
          <t>101-1517</t>
        </is>
      </c>
      <c r="C309" s="250" t="inlineStr">
        <is>
          <t>Электроды диаметром: 4 мм Э50</t>
        </is>
      </c>
      <c r="D309" s="251" t="inlineStr">
        <is>
          <t>т</t>
        </is>
      </c>
      <c r="E309" s="252" t="n">
        <v>0.04512</v>
      </c>
      <c r="F309" s="253" t="n">
        <v>11224</v>
      </c>
      <c r="G309" s="15">
        <f>ROUND(E309*F309,2)</f>
        <v/>
      </c>
      <c r="H309" s="254">
        <f>G309/$G$452</f>
        <v/>
      </c>
      <c r="I309" s="350">
        <f>ROUND(F309*Прил.10!$D$13,2)</f>
        <v/>
      </c>
      <c r="J309" s="350">
        <f>ROUND(I309*E309,2)</f>
        <v/>
      </c>
    </row>
    <row r="310" hidden="1" outlineLevel="1" ht="38.25" customFormat="1" customHeight="1" s="193">
      <c r="A310" s="251" t="n">
        <v>282</v>
      </c>
      <c r="B310" s="251" t="inlineStr">
        <is>
          <t>102-0058</t>
        </is>
      </c>
      <c r="C310" s="250" t="inlineStr">
        <is>
          <t>Доски обрезные хвойных пород длиной: 4-6,5 м, шириной 75-150 мм, толщиной 32-40 мм, IV сорта</t>
        </is>
      </c>
      <c r="D310" s="251" t="inlineStr">
        <is>
          <t>м3</t>
        </is>
      </c>
      <c r="E310" s="252" t="n">
        <v>0.7867769999999999</v>
      </c>
      <c r="F310" s="253" t="n">
        <v>1010</v>
      </c>
      <c r="G310" s="15">
        <f>ROUND(E310*F310,2)</f>
        <v/>
      </c>
      <c r="H310" s="254">
        <f>G310/$G$452</f>
        <v/>
      </c>
      <c r="I310" s="350">
        <f>ROUND(F310*Прил.10!$D$13,2)</f>
        <v/>
      </c>
      <c r="J310" s="350">
        <f>ROUND(I310*E310,2)</f>
        <v/>
      </c>
    </row>
    <row r="311" hidden="1" outlineLevel="1" ht="14.25" customFormat="1" customHeight="1" s="193">
      <c r="A311" s="251" t="n">
        <v>283</v>
      </c>
      <c r="B311" s="251" t="inlineStr">
        <is>
          <t>401-0246</t>
        </is>
      </c>
      <c r="C311" s="250" t="inlineStr">
        <is>
          <t>Бетон мелкозернистый, класс: В15 (М200)</t>
        </is>
      </c>
      <c r="D311" s="251" t="inlineStr">
        <is>
          <t>м3</t>
        </is>
      </c>
      <c r="E311" s="252" t="n">
        <v>1.87775</v>
      </c>
      <c r="F311" s="253" t="n">
        <v>490</v>
      </c>
      <c r="G311" s="15">
        <f>ROUND(E311*F311,2)</f>
        <v/>
      </c>
      <c r="H311" s="254">
        <f>G311/$G$452</f>
        <v/>
      </c>
      <c r="I311" s="350">
        <f>ROUND(F311*Прил.10!$D$13,2)</f>
        <v/>
      </c>
      <c r="J311" s="350">
        <f>ROUND(I311*E311,2)</f>
        <v/>
      </c>
    </row>
    <row r="312" hidden="1" outlineLevel="1" ht="25.5" customFormat="1" customHeight="1" s="193">
      <c r="A312" s="251" t="n">
        <v>284</v>
      </c>
      <c r="B312" s="251" t="inlineStr">
        <is>
          <t>402-0002</t>
        </is>
      </c>
      <c r="C312" s="250" t="inlineStr">
        <is>
          <t>Раствор готовый кладочный цементный марки: 50</t>
        </is>
      </c>
      <c r="D312" s="251" t="inlineStr">
        <is>
          <t>м3</t>
        </is>
      </c>
      <c r="E312" s="252" t="n">
        <v>2.135919</v>
      </c>
      <c r="F312" s="253" t="n">
        <v>485.9</v>
      </c>
      <c r="G312" s="15">
        <f>ROUND(E312*F312,2)</f>
        <v/>
      </c>
      <c r="H312" s="254">
        <f>G312/$G$452</f>
        <v/>
      </c>
      <c r="I312" s="350">
        <f>ROUND(F312*Прил.10!$D$13,2)</f>
        <v/>
      </c>
      <c r="J312" s="350">
        <f>ROUND(I312*E312,2)</f>
        <v/>
      </c>
    </row>
    <row r="313" hidden="1" outlineLevel="1" ht="25.5" customFormat="1" customHeight="1" s="193">
      <c r="A313" s="251" t="n">
        <v>285</v>
      </c>
      <c r="B313" s="251" t="inlineStr">
        <is>
          <t>402-0078</t>
        </is>
      </c>
      <c r="C313" s="250" t="inlineStr">
        <is>
          <t>Раствор готовый отделочный тяжелый: цементный 1:3</t>
        </is>
      </c>
      <c r="D313" s="251" t="inlineStr">
        <is>
          <t>м3</t>
        </is>
      </c>
      <c r="E313" s="252" t="n">
        <v>1.16529</v>
      </c>
      <c r="F313" s="253" t="n">
        <v>497</v>
      </c>
      <c r="G313" s="15">
        <f>ROUND(E313*F313,2)</f>
        <v/>
      </c>
      <c r="H313" s="254">
        <f>G313/$G$452</f>
        <v/>
      </c>
      <c r="I313" s="350">
        <f>ROUND(F313*Прил.10!$D$13,2)</f>
        <v/>
      </c>
      <c r="J313" s="350">
        <f>ROUND(I313*E313,2)</f>
        <v/>
      </c>
    </row>
    <row r="314" hidden="1" outlineLevel="1" ht="25.5" customFormat="1" customHeight="1" s="193">
      <c r="A314" s="251" t="n">
        <v>286</v>
      </c>
      <c r="B314" s="251" t="inlineStr">
        <is>
          <t>402-0004</t>
        </is>
      </c>
      <c r="C314" s="250" t="inlineStr">
        <is>
          <t>Раствор готовый кладочный цементный марки 100</t>
        </is>
      </c>
      <c r="D314" s="251" t="inlineStr">
        <is>
          <t>м3</t>
        </is>
      </c>
      <c r="E314" s="252" t="n">
        <v>1.4556</v>
      </c>
      <c r="F314" s="253" t="n">
        <v>799.15</v>
      </c>
      <c r="G314" s="15">
        <f>ROUND(E314*F314,2)</f>
        <v/>
      </c>
      <c r="H314" s="254">
        <f>G314/$G$452</f>
        <v/>
      </c>
      <c r="I314" s="350">
        <f>ROUND(F314*Прил.10!$D$13,2)</f>
        <v/>
      </c>
      <c r="J314" s="350">
        <f>ROUND(I314*E314,2)</f>
        <v/>
      </c>
    </row>
    <row r="315" hidden="1" outlineLevel="1" ht="25.5" customFormat="1" customHeight="1" s="193">
      <c r="A315" s="251" t="n">
        <v>287</v>
      </c>
      <c r="B315" s="251" t="inlineStr">
        <is>
          <t>402-0004</t>
        </is>
      </c>
      <c r="C315" s="250" t="inlineStr">
        <is>
          <t>Раствор готовый кладочный цементный марки: 100</t>
        </is>
      </c>
      <c r="D315" s="251" t="inlineStr">
        <is>
          <t>м3</t>
        </is>
      </c>
      <c r="E315" s="252" t="n">
        <v>1.2978</v>
      </c>
      <c r="F315" s="253" t="n">
        <v>519.8</v>
      </c>
      <c r="G315" s="15">
        <f>ROUND(E315*F315,2)</f>
        <v/>
      </c>
      <c r="H315" s="254">
        <f>G315/$G$452</f>
        <v/>
      </c>
      <c r="I315" s="350">
        <f>ROUND(F315*Прил.10!$D$13,2)</f>
        <v/>
      </c>
      <c r="J315" s="350">
        <f>ROUND(I315*E315,2)</f>
        <v/>
      </c>
    </row>
    <row r="316" hidden="1" outlineLevel="1" ht="51" customFormat="1" customHeight="1" s="193">
      <c r="A316" s="251" t="n">
        <v>288</v>
      </c>
      <c r="B316" s="251" t="inlineStr">
        <is>
          <t>408-0061</t>
        </is>
      </c>
      <c r="C316" s="250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D316" s="251" t="inlineStr">
        <is>
          <t>м3</t>
        </is>
      </c>
      <c r="E316" s="252" t="n">
        <v>3.465414</v>
      </c>
      <c r="F316" s="253" t="n">
        <v>252.44</v>
      </c>
      <c r="G316" s="15">
        <f>ROUND(E316*F316,2)</f>
        <v/>
      </c>
      <c r="H316" s="254">
        <f>G316/$G$452</f>
        <v/>
      </c>
      <c r="I316" s="350">
        <f>ROUND(F316*Прил.10!$D$13,2)</f>
        <v/>
      </c>
      <c r="J316" s="350">
        <f>ROUND(I316*E316,2)</f>
        <v/>
      </c>
    </row>
    <row r="317" hidden="1" outlineLevel="1" ht="25.5" customFormat="1" customHeight="1" s="193">
      <c r="A317" s="251" t="n">
        <v>289</v>
      </c>
      <c r="B317" s="251" t="inlineStr">
        <is>
          <t>105-0072</t>
        </is>
      </c>
      <c r="C317" s="250" t="inlineStr">
        <is>
          <t>Шпалы непропитанные для железных дорог: 2 тип</t>
        </is>
      </c>
      <c r="D317" s="251" t="inlineStr">
        <is>
          <t>шт.</t>
        </is>
      </c>
      <c r="E317" s="252" t="n">
        <v>4.8225</v>
      </c>
      <c r="F317" s="253" t="n">
        <v>138.3</v>
      </c>
      <c r="G317" s="15">
        <f>ROUND(E317*F317,2)</f>
        <v/>
      </c>
      <c r="H317" s="254">
        <f>G317/$G$452</f>
        <v/>
      </c>
      <c r="I317" s="350">
        <f>ROUND(F317*Прил.10!$D$13,2)</f>
        <v/>
      </c>
      <c r="J317" s="350">
        <f>ROUND(I317*E317,2)</f>
        <v/>
      </c>
    </row>
    <row r="318" hidden="1" outlineLevel="1" ht="51" customFormat="1" customHeight="1" s="193">
      <c r="A318" s="251" t="n">
        <v>290</v>
      </c>
      <c r="B318" s="251" t="inlineStr">
        <is>
          <t>103-0580</t>
        </is>
      </c>
      <c r="C318" s="250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D318" s="251" t="inlineStr">
        <is>
          <t>м</t>
        </is>
      </c>
      <c r="E318" s="252" t="n">
        <v>0.7095</v>
      </c>
      <c r="F318" s="253" t="n">
        <v>1004.98</v>
      </c>
      <c r="G318" s="15">
        <f>ROUND(E318*F318,2)</f>
        <v/>
      </c>
      <c r="H318" s="254">
        <f>G318/$G$452</f>
        <v/>
      </c>
      <c r="I318" s="350">
        <f>ROUND(F318*Прил.10!$D$13,2)</f>
        <v/>
      </c>
      <c r="J318" s="350">
        <f>ROUND(I318*E318,2)</f>
        <v/>
      </c>
    </row>
    <row r="319" hidden="1" outlineLevel="1" ht="38.25" customFormat="1" customHeight="1" s="193">
      <c r="A319" s="251" t="n">
        <v>291</v>
      </c>
      <c r="B319" s="251" t="inlineStr">
        <is>
          <t>102-0179</t>
        </is>
      </c>
      <c r="C319" s="250" t="inlineStr">
        <is>
          <t>Доски обрезные (береза, липа) длиной: 2-3,75 м, все ширины, толщиной 19-22 мм, III сорта</t>
        </is>
      </c>
      <c r="D319" s="251" t="inlineStr">
        <is>
          <t>м3</t>
        </is>
      </c>
      <c r="E319" s="252" t="n">
        <v>1.252</v>
      </c>
      <c r="F319" s="253" t="n">
        <v>542.1</v>
      </c>
      <c r="G319" s="15">
        <f>ROUND(E319*F319,2)</f>
        <v/>
      </c>
      <c r="H319" s="254">
        <f>G319/$G$452</f>
        <v/>
      </c>
      <c r="I319" s="350">
        <f>ROUND(F319*Прил.10!$D$13,2)</f>
        <v/>
      </c>
      <c r="J319" s="350">
        <f>ROUND(I319*E319,2)</f>
        <v/>
      </c>
    </row>
    <row r="320" hidden="1" outlineLevel="1" ht="14.25" customFormat="1" customHeight="1" s="193">
      <c r="A320" s="251" t="n">
        <v>292</v>
      </c>
      <c r="B320" s="251" t="inlineStr">
        <is>
          <t>204-0069</t>
        </is>
      </c>
      <c r="C320" s="250" t="inlineStr">
        <is>
          <t>Арматурные сетки сварные</t>
        </is>
      </c>
      <c r="D320" s="251" t="inlineStr">
        <is>
          <t>т</t>
        </is>
      </c>
      <c r="E320" s="252" t="n">
        <v>0.12</v>
      </c>
      <c r="F320" s="253" t="n">
        <v>7200</v>
      </c>
      <c r="G320" s="15">
        <f>ROUND(E320*F320,2)</f>
        <v/>
      </c>
      <c r="H320" s="254">
        <f>G320/$G$452</f>
        <v/>
      </c>
      <c r="I320" s="350">
        <f>ROUND(F320*Прил.10!$D$13,2)</f>
        <v/>
      </c>
      <c r="J320" s="350">
        <f>ROUND(I320*E320,2)</f>
        <v/>
      </c>
    </row>
    <row r="321" hidden="1" outlineLevel="1" ht="76.5" customFormat="1" customHeight="1" s="193">
      <c r="A321" s="251" t="n">
        <v>293</v>
      </c>
      <c r="B321" s="251" t="inlineStr">
        <is>
          <t>204-0064</t>
        </is>
      </c>
      <c r="C321" s="250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321" s="251" t="inlineStr">
        <is>
          <t>т</t>
        </is>
      </c>
      <c r="E321" s="252" t="n">
        <v>0.07843</v>
      </c>
      <c r="F321" s="253" t="n">
        <v>6800</v>
      </c>
      <c r="G321" s="15">
        <f>ROUND(E321*F321,2)</f>
        <v/>
      </c>
      <c r="H321" s="254">
        <f>G321/$G$452</f>
        <v/>
      </c>
      <c r="I321" s="350">
        <f>ROUND(F321*Прил.10!$D$13,2)</f>
        <v/>
      </c>
      <c r="J321" s="350">
        <f>ROUND(I321*E321,2)</f>
        <v/>
      </c>
    </row>
    <row r="322" hidden="1" outlineLevel="1" ht="14.25" customFormat="1" customHeight="1" s="193">
      <c r="A322" s="251" t="n">
        <v>294</v>
      </c>
      <c r="B322" s="251" t="inlineStr">
        <is>
          <t>203-0511</t>
        </is>
      </c>
      <c r="C322" s="250" t="inlineStr">
        <is>
          <t>Щиты: из досок толщиной 25 мм</t>
        </is>
      </c>
      <c r="D322" s="251" t="inlineStr">
        <is>
          <t>м2</t>
        </is>
      </c>
      <c r="E322" s="252" t="n">
        <v>34.125385</v>
      </c>
      <c r="F322" s="253" t="n">
        <v>35.53</v>
      </c>
      <c r="G322" s="15">
        <f>ROUND(E322*F322,2)</f>
        <v/>
      </c>
      <c r="H322" s="254">
        <f>G322/$G$452</f>
        <v/>
      </c>
      <c r="I322" s="350">
        <f>ROUND(F322*Прил.10!$D$13,2)</f>
        <v/>
      </c>
      <c r="J322" s="350">
        <f>ROUND(I322*E322,2)</f>
        <v/>
      </c>
    </row>
    <row r="323" hidden="1" outlineLevel="1" ht="25.5" customFormat="1" customHeight="1" s="193">
      <c r="A323" s="251" t="n">
        <v>295</v>
      </c>
      <c r="B323" s="251" t="inlineStr">
        <is>
          <t>101-2161</t>
        </is>
      </c>
      <c r="C323" s="250" t="inlineStr">
        <is>
          <t>Рукава металлические диаметром 15 мм РЗ-Ц-Х</t>
        </is>
      </c>
      <c r="D323" s="251" t="inlineStr">
        <is>
          <t>м</t>
        </is>
      </c>
      <c r="E323" s="252" t="n">
        <v>20</v>
      </c>
      <c r="F323" s="253" t="n">
        <v>8.279999999999999</v>
      </c>
      <c r="G323" s="15">
        <f>ROUND(E323*F323,2)</f>
        <v/>
      </c>
      <c r="H323" s="254">
        <f>G323/$G$452</f>
        <v/>
      </c>
      <c r="I323" s="350">
        <f>ROUND(F323*Прил.10!$D$13,2)</f>
        <v/>
      </c>
      <c r="J323" s="350">
        <f>ROUND(I323*E323,2)</f>
        <v/>
      </c>
    </row>
    <row r="324" hidden="1" outlineLevel="1" ht="25.5" customFormat="1" customHeight="1" s="193">
      <c r="A324" s="251" t="n">
        <v>296</v>
      </c>
      <c r="B324" s="251" t="inlineStr">
        <is>
          <t>101-6862</t>
        </is>
      </c>
      <c r="C324" s="250" t="inlineStr">
        <is>
          <t>Болты строительные с гайками и шайбами оцинкованные</t>
        </is>
      </c>
      <c r="D324" s="251" t="inlineStr">
        <is>
          <t>т</t>
        </is>
      </c>
      <c r="E324" s="252" t="n">
        <v>0.0041</v>
      </c>
      <c r="F324" s="253" t="n">
        <v>37843.7</v>
      </c>
      <c r="G324" s="15">
        <f>ROUND(E324*F324,2)</f>
        <v/>
      </c>
      <c r="H324" s="254">
        <f>G324/$G$452</f>
        <v/>
      </c>
      <c r="I324" s="350">
        <f>ROUND(F324*Прил.10!$D$13,2)</f>
        <v/>
      </c>
      <c r="J324" s="350">
        <f>ROUND(I324*E324,2)</f>
        <v/>
      </c>
    </row>
    <row r="325" hidden="1" outlineLevel="1" ht="25.5" customFormat="1" customHeight="1" s="193">
      <c r="A325" s="251" t="n">
        <v>297</v>
      </c>
      <c r="B325" s="251" t="inlineStr">
        <is>
          <t>101-3134</t>
        </is>
      </c>
      <c r="C325" s="250" t="inlineStr">
        <is>
          <t>Рукава металлические диаметром: 32 мм РЗ-Ц-Х</t>
        </is>
      </c>
      <c r="D325" s="251" t="inlineStr">
        <is>
          <t>м</t>
        </is>
      </c>
      <c r="E325" s="252" t="n">
        <v>13</v>
      </c>
      <c r="F325" s="253" t="n">
        <v>13.25</v>
      </c>
      <c r="G325" s="15">
        <f>ROUND(E325*F325,2)</f>
        <v/>
      </c>
      <c r="H325" s="254">
        <f>G325/$G$452</f>
        <v/>
      </c>
      <c r="I325" s="350">
        <f>ROUND(F325*Прил.10!$D$13,2)</f>
        <v/>
      </c>
      <c r="J325" s="350">
        <f>ROUND(I325*E325,2)</f>
        <v/>
      </c>
    </row>
    <row r="326" hidden="1" outlineLevel="1" ht="25.5" customFormat="1" customHeight="1" s="193">
      <c r="A326" s="251" t="n">
        <v>298</v>
      </c>
      <c r="B326" s="251" t="inlineStr">
        <is>
          <t>101-1556</t>
        </is>
      </c>
      <c r="C326" s="250" t="inlineStr">
        <is>
          <t>Битумы нефтяные дорожные марки БНД-60/90, БНД-90/130 сорт первый</t>
        </is>
      </c>
      <c r="D326" s="251" t="inlineStr">
        <is>
          <t>т</t>
        </is>
      </c>
      <c r="E326" s="252" t="n">
        <v>0.199</v>
      </c>
      <c r="F326" s="253" t="n">
        <v>1690</v>
      </c>
      <c r="G326" s="15">
        <f>ROUND(E326*F326,2)</f>
        <v/>
      </c>
      <c r="H326" s="254">
        <f>G326/$G$452</f>
        <v/>
      </c>
      <c r="I326" s="350">
        <f>ROUND(F326*Прил.10!$D$13,2)</f>
        <v/>
      </c>
      <c r="J326" s="350">
        <f>ROUND(I326*E326,2)</f>
        <v/>
      </c>
    </row>
    <row r="327" hidden="1" outlineLevel="1" ht="14.25" customFormat="1" customHeight="1" s="193">
      <c r="A327" s="251" t="n">
        <v>299</v>
      </c>
      <c r="B327" s="251" t="inlineStr">
        <is>
          <t>101-0956</t>
        </is>
      </c>
      <c r="C327" s="250" t="inlineStr">
        <is>
          <t>Петля накладная</t>
        </is>
      </c>
      <c r="D327" s="251" t="inlineStr">
        <is>
          <t>шт.</t>
        </is>
      </c>
      <c r="E327" s="252" t="n">
        <v>20</v>
      </c>
      <c r="F327" s="253" t="n">
        <v>12</v>
      </c>
      <c r="G327" s="15">
        <f>ROUND(E327*F327,2)</f>
        <v/>
      </c>
      <c r="H327" s="254">
        <f>G327/$G$452</f>
        <v/>
      </c>
      <c r="I327" s="350">
        <f>ROUND(F327*Прил.10!$D$13,2)</f>
        <v/>
      </c>
      <c r="J327" s="350">
        <f>ROUND(I327*E327,2)</f>
        <v/>
      </c>
    </row>
    <row r="328" hidden="1" outlineLevel="1" ht="38.25" customFormat="1" customHeight="1" s="193">
      <c r="A328" s="251" t="n">
        <v>300</v>
      </c>
      <c r="B328" s="251" t="inlineStr">
        <is>
          <t>101-1627</t>
        </is>
      </c>
      <c r="C328" s="250" t="inlineStr">
        <is>
          <t>За вычетом Сталь листовая углеродистая обыкновенного качества марки ВСт3пс5 толщиной: 4-6 мм</t>
        </is>
      </c>
      <c r="D328" s="251" t="inlineStr">
        <is>
          <t>т</t>
        </is>
      </c>
      <c r="E328" s="252" t="n">
        <v>-0.05681</v>
      </c>
      <c r="F328" s="253" t="n">
        <v>5763</v>
      </c>
      <c r="G328" s="15">
        <f>ROUND(E328*F328,2)</f>
        <v/>
      </c>
      <c r="H328" s="254">
        <f>G328/$G$452</f>
        <v/>
      </c>
      <c r="I328" s="350">
        <f>ROUND(F328*Прил.10!$D$13,2)</f>
        <v/>
      </c>
      <c r="J328" s="350">
        <f>ROUND(I328*E328,2)</f>
        <v/>
      </c>
    </row>
    <row r="329" hidden="1" outlineLevel="1" ht="14.25" customFormat="1" customHeight="1" s="193">
      <c r="A329" s="251" t="n">
        <v>301</v>
      </c>
      <c r="B329" s="251" t="inlineStr">
        <is>
          <t>101-1714</t>
        </is>
      </c>
      <c r="C329" s="250" t="inlineStr">
        <is>
          <t>Метизы</t>
        </is>
      </c>
      <c r="D329" s="251" t="inlineStr">
        <is>
          <t>т</t>
        </is>
      </c>
      <c r="E329" s="252" t="n">
        <v>0.05</v>
      </c>
      <c r="F329" s="253" t="n">
        <v>9040.01</v>
      </c>
      <c r="G329" s="15">
        <f>ROUND(E329*F329,2)</f>
        <v/>
      </c>
      <c r="H329" s="254">
        <f>G329/$G$452</f>
        <v/>
      </c>
      <c r="I329" s="350">
        <f>ROUND(F329*Прил.10!$D$13,2)</f>
        <v/>
      </c>
      <c r="J329" s="350">
        <f>ROUND(I329*E329,2)</f>
        <v/>
      </c>
    </row>
    <row r="330" hidden="1" outlineLevel="1" ht="25.5" customFormat="1" customHeight="1" s="193">
      <c r="A330" s="251" t="n">
        <v>302</v>
      </c>
      <c r="B330" s="251" t="inlineStr">
        <is>
          <t>101-1731</t>
        </is>
      </c>
      <c r="C330" s="250" t="inlineStr">
        <is>
          <t>Сталь полосовая, шириной 50 мм, толщиной 4мм</t>
        </is>
      </c>
      <c r="D330" s="251" t="inlineStr">
        <is>
          <t>т</t>
        </is>
      </c>
      <c r="E330" s="252" t="n">
        <v>0.0684</v>
      </c>
      <c r="F330" s="253" t="n">
        <v>5561</v>
      </c>
      <c r="G330" s="15">
        <f>ROUND(E330*F330,2)</f>
        <v/>
      </c>
      <c r="H330" s="254">
        <f>G330/$G$452</f>
        <v/>
      </c>
      <c r="I330" s="350">
        <f>ROUND(F330*Прил.10!$D$13,2)</f>
        <v/>
      </c>
      <c r="J330" s="350">
        <f>ROUND(I330*E330,2)</f>
        <v/>
      </c>
    </row>
    <row r="331" hidden="1" outlineLevel="1" ht="25.5" customFormat="1" customHeight="1" s="193">
      <c r="A331" s="251" t="n">
        <v>303</v>
      </c>
      <c r="B331" s="251" t="inlineStr">
        <is>
          <t>116-0091</t>
        </is>
      </c>
      <c r="C331" s="250" t="inlineStr">
        <is>
          <t>Урна тип 2 (ж/б круглая, ведро - из оцинкованной стали)</t>
        </is>
      </c>
      <c r="D331" s="251" t="inlineStr">
        <is>
          <t>шт.</t>
        </is>
      </c>
      <c r="E331" s="252" t="n">
        <v>1</v>
      </c>
      <c r="F331" s="253" t="n">
        <v>353.44</v>
      </c>
      <c r="G331" s="15">
        <f>ROUND(E331*F331,2)</f>
        <v/>
      </c>
      <c r="H331" s="254">
        <f>G331/$G$452</f>
        <v/>
      </c>
      <c r="I331" s="350">
        <f>ROUND(F331*Прил.10!$D$13,2)</f>
        <v/>
      </c>
      <c r="J331" s="350">
        <f>ROUND(I331*E331,2)</f>
        <v/>
      </c>
    </row>
    <row r="332" hidden="1" outlineLevel="1" ht="25.5" customFormat="1" customHeight="1" s="193">
      <c r="A332" s="251" t="n">
        <v>304</v>
      </c>
      <c r="B332" s="251" t="inlineStr">
        <is>
          <t>109-0102</t>
        </is>
      </c>
      <c r="C332" s="250" t="inlineStr">
        <is>
          <t>Желонки с плоским клапаном типа ЖПК.01.01.00</t>
        </is>
      </c>
      <c r="D332" s="251" t="inlineStr">
        <is>
          <t>шт.</t>
        </is>
      </c>
      <c r="E332" s="252" t="n">
        <v>0.1</v>
      </c>
      <c r="F332" s="253" t="n">
        <v>1620.65</v>
      </c>
      <c r="G332" s="15">
        <f>ROUND(E332*F332,2)</f>
        <v/>
      </c>
      <c r="H332" s="254">
        <f>G332/$G$452</f>
        <v/>
      </c>
      <c r="I332" s="350">
        <f>ROUND(F332*Прил.10!$D$13,2)</f>
        <v/>
      </c>
      <c r="J332" s="350">
        <f>ROUND(I332*E332,2)</f>
        <v/>
      </c>
    </row>
    <row r="333" hidden="1" outlineLevel="1" ht="14.25" customFormat="1" customHeight="1" s="193">
      <c r="A333" s="251" t="n">
        <v>305</v>
      </c>
      <c r="B333" s="251" t="inlineStr">
        <is>
          <t>113-0174</t>
        </is>
      </c>
      <c r="C333" s="250" t="inlineStr">
        <is>
          <t>Сольвент 5 % от грунт."Цинол"</t>
        </is>
      </c>
      <c r="D333" s="251" t="inlineStr">
        <is>
          <t>т</t>
        </is>
      </c>
      <c r="E333" s="252" t="n">
        <v>0.043</v>
      </c>
      <c r="F333" s="253" t="n">
        <v>10615.64</v>
      </c>
      <c r="G333" s="15">
        <f>ROUND(E333*F333,2)</f>
        <v/>
      </c>
      <c r="H333" s="254">
        <f>G333/$G$452</f>
        <v/>
      </c>
      <c r="I333" s="350">
        <f>ROUND(F333*Прил.10!$D$13,2)</f>
        <v/>
      </c>
      <c r="J333" s="350">
        <f>ROUND(I333*E333,2)</f>
        <v/>
      </c>
    </row>
    <row r="334" hidden="1" outlineLevel="1" ht="14.25" customFormat="1" customHeight="1" s="193">
      <c r="A334" s="251" t="n">
        <v>306</v>
      </c>
      <c r="B334" s="251" t="inlineStr">
        <is>
          <t>101-0072</t>
        </is>
      </c>
      <c r="C334" s="250" t="inlineStr">
        <is>
          <t>Битумы нефтяные БН70/30</t>
        </is>
      </c>
      <c r="D334" s="251" t="inlineStr">
        <is>
          <t>т</t>
        </is>
      </c>
      <c r="E334" s="252" t="n">
        <v>0.00128</v>
      </c>
      <c r="F334" s="253" t="n">
        <v>1412.5</v>
      </c>
      <c r="G334" s="15">
        <f>ROUND(E334*F334,2)</f>
        <v/>
      </c>
      <c r="H334" s="254">
        <f>G334/$G$452</f>
        <v/>
      </c>
      <c r="I334" s="350">
        <f>ROUND(F334*Прил.10!$D$13,2)</f>
        <v/>
      </c>
      <c r="J334" s="350">
        <f>ROUND(I334*E334,2)</f>
        <v/>
      </c>
    </row>
    <row r="335" hidden="1" outlineLevel="1" ht="14.25" customFormat="1" customHeight="1" s="193">
      <c r="A335" s="251" t="n">
        <v>307</v>
      </c>
      <c r="B335" s="251" t="inlineStr">
        <is>
          <t>414-0473</t>
        </is>
      </c>
      <c r="C335" s="250" t="inlineStr">
        <is>
          <t>Перегной</t>
        </is>
      </c>
      <c r="D335" s="251" t="inlineStr">
        <is>
          <t>м3</t>
        </is>
      </c>
      <c r="E335" s="252" t="n">
        <v>0.36</v>
      </c>
      <c r="F335" s="253" t="n">
        <v>142.35</v>
      </c>
      <c r="G335" s="15">
        <f>ROUND(E335*F335,2)</f>
        <v/>
      </c>
      <c r="H335" s="254">
        <f>G335/$G$452</f>
        <v/>
      </c>
      <c r="I335" s="350">
        <f>ROUND(F335*Прил.10!$D$13,2)</f>
        <v/>
      </c>
      <c r="J335" s="350">
        <f>ROUND(I335*E335,2)</f>
        <v/>
      </c>
    </row>
    <row r="336" hidden="1" outlineLevel="1" ht="14.25" customFormat="1" customHeight="1" s="193">
      <c r="A336" s="251" t="n">
        <v>308</v>
      </c>
      <c r="B336" s="251" t="inlineStr">
        <is>
          <t>413-0434</t>
        </is>
      </c>
      <c r="C336" s="250" t="inlineStr">
        <is>
          <t>Каменная мелочь марки 300</t>
        </is>
      </c>
      <c r="D336" s="251" t="inlineStr">
        <is>
          <t>м3</t>
        </is>
      </c>
      <c r="E336" s="252" t="n">
        <v>0.1694</v>
      </c>
      <c r="F336" s="253" t="n">
        <v>518.5700000000001</v>
      </c>
      <c r="G336" s="15">
        <f>ROUND(E336*F336,2)</f>
        <v/>
      </c>
      <c r="H336" s="254">
        <f>G336/$G$452</f>
        <v/>
      </c>
      <c r="I336" s="350">
        <f>ROUND(F336*Прил.10!$D$13,2)</f>
        <v/>
      </c>
      <c r="J336" s="350">
        <f>ROUND(I336*E336,2)</f>
        <v/>
      </c>
    </row>
    <row r="337" hidden="1" outlineLevel="1" ht="14.25" customFormat="1" customHeight="1" s="193">
      <c r="A337" s="251" t="n">
        <v>309</v>
      </c>
      <c r="B337" s="251" t="inlineStr">
        <is>
          <t>507-0701</t>
        </is>
      </c>
      <c r="C337" s="250" t="inlineStr">
        <is>
          <t>Трубка полихлорвиниловая</t>
        </is>
      </c>
      <c r="D337" s="251" t="inlineStr">
        <is>
          <t>кг</t>
        </is>
      </c>
      <c r="E337" s="252" t="n">
        <v>0.33</v>
      </c>
      <c r="F337" s="253" t="n">
        <v>35.7</v>
      </c>
      <c r="G337" s="15">
        <f>ROUND(E337*F337,2)</f>
        <v/>
      </c>
      <c r="H337" s="254">
        <f>G337/$G$452</f>
        <v/>
      </c>
      <c r="I337" s="350">
        <f>ROUND(F337*Прил.10!$D$13,2)</f>
        <v/>
      </c>
      <c r="J337" s="350">
        <f>ROUND(I337*E337,2)</f>
        <v/>
      </c>
    </row>
    <row r="338" hidden="1" outlineLevel="1" ht="63.75" customFormat="1" customHeight="1" s="193">
      <c r="A338" s="251" t="n">
        <v>310</v>
      </c>
      <c r="B338" s="251" t="inlineStr">
        <is>
          <t>508-0097</t>
        </is>
      </c>
      <c r="C338" s="25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338" s="251" t="inlineStr">
        <is>
          <t>10 м</t>
        </is>
      </c>
      <c r="E338" s="252" t="n">
        <v>0.202969</v>
      </c>
      <c r="F338" s="253" t="n">
        <v>50.24</v>
      </c>
      <c r="G338" s="15">
        <f>ROUND(E338*F338,2)</f>
        <v/>
      </c>
      <c r="H338" s="254">
        <f>G338/$G$452</f>
        <v/>
      </c>
      <c r="I338" s="350">
        <f>ROUND(F338*Прил.10!$D$13,2)</f>
        <v/>
      </c>
      <c r="J338" s="350">
        <f>ROUND(I338*E338,2)</f>
        <v/>
      </c>
    </row>
    <row r="339" hidden="1" outlineLevel="1" ht="25.5" customFormat="1" customHeight="1" s="193">
      <c r="A339" s="251" t="n">
        <v>311</v>
      </c>
      <c r="B339" s="251" t="inlineStr">
        <is>
          <t>506-1361</t>
        </is>
      </c>
      <c r="C339" s="250" t="inlineStr">
        <is>
          <t>Припои оловянно-свинцовые бессурьмянистые марки: ПОС40</t>
        </is>
      </c>
      <c r="D339" s="251" t="inlineStr">
        <is>
          <t>кг</t>
        </is>
      </c>
      <c r="E339" s="252" t="n">
        <v>0.19</v>
      </c>
      <c r="F339" s="253" t="n">
        <v>65.75</v>
      </c>
      <c r="G339" s="15">
        <f>ROUND(E339*F339,2)</f>
        <v/>
      </c>
      <c r="H339" s="254">
        <f>G339/$G$452</f>
        <v/>
      </c>
      <c r="I339" s="350">
        <f>ROUND(F339*Прил.10!$D$13,2)</f>
        <v/>
      </c>
      <c r="J339" s="350">
        <f>ROUND(I339*E339,2)</f>
        <v/>
      </c>
    </row>
    <row r="340" hidden="1" outlineLevel="1" ht="25.5" customFormat="1" customHeight="1" s="193">
      <c r="A340" s="251" t="n">
        <v>312</v>
      </c>
      <c r="B340" s="251" t="inlineStr">
        <is>
          <t>506-1362</t>
        </is>
      </c>
      <c r="C340" s="250" t="inlineStr">
        <is>
          <t>Припои оловянно-свинцовые бессурьмянистые марки: ПОС30</t>
        </is>
      </c>
      <c r="D340" s="251" t="inlineStr">
        <is>
          <t>кг</t>
        </is>
      </c>
      <c r="E340" s="252" t="n">
        <v>0.7</v>
      </c>
      <c r="F340" s="253" t="n">
        <v>68.05</v>
      </c>
      <c r="G340" s="15">
        <f>ROUND(E340*F340,2)</f>
        <v/>
      </c>
      <c r="H340" s="254">
        <f>G340/$G$452</f>
        <v/>
      </c>
      <c r="I340" s="350">
        <f>ROUND(F340*Прил.10!$D$13,2)</f>
        <v/>
      </c>
      <c r="J340" s="350">
        <f>ROUND(I340*E340,2)</f>
        <v/>
      </c>
    </row>
    <row r="341" hidden="1" outlineLevel="1" ht="14.25" customFormat="1" customHeight="1" s="193">
      <c r="A341" s="251" t="n">
        <v>313</v>
      </c>
      <c r="B341" s="251" t="inlineStr">
        <is>
          <t>413-0009</t>
        </is>
      </c>
      <c r="C341" s="250" t="inlineStr">
        <is>
          <t>Камень булыжный</t>
        </is>
      </c>
      <c r="D341" s="251" t="inlineStr">
        <is>
          <t>м3</t>
        </is>
      </c>
      <c r="E341" s="252" t="n">
        <v>1.414</v>
      </c>
      <c r="F341" s="253" t="n">
        <v>203.4</v>
      </c>
      <c r="G341" s="15">
        <f>ROUND(E341*F341,2)</f>
        <v/>
      </c>
      <c r="H341" s="254">
        <f>G341/$G$452</f>
        <v/>
      </c>
      <c r="I341" s="350">
        <f>ROUND(F341*Прил.10!$D$13,2)</f>
        <v/>
      </c>
      <c r="J341" s="350">
        <f>ROUND(I341*E341,2)</f>
        <v/>
      </c>
    </row>
    <row r="342" hidden="1" outlineLevel="1" ht="14.25" customFormat="1" customHeight="1" s="193">
      <c r="A342" s="251" t="n">
        <v>314</v>
      </c>
      <c r="B342" s="251" t="inlineStr">
        <is>
          <t>411-0041</t>
        </is>
      </c>
      <c r="C342" s="250" t="inlineStr">
        <is>
          <t>Электроэнергия</t>
        </is>
      </c>
      <c r="D342" s="251" t="inlineStr">
        <is>
          <t>кВт-ч</t>
        </is>
      </c>
      <c r="E342" s="252" t="n">
        <v>1.14</v>
      </c>
      <c r="F342" s="253" t="n">
        <v>0.4</v>
      </c>
      <c r="G342" s="15">
        <f>ROUND(E342*F342,2)</f>
        <v/>
      </c>
      <c r="H342" s="254">
        <f>G342/$G$452</f>
        <v/>
      </c>
      <c r="I342" s="350">
        <f>ROUND(F342*Прил.10!$D$13,2)</f>
        <v/>
      </c>
      <c r="J342" s="350">
        <f>ROUND(I342*E342,2)</f>
        <v/>
      </c>
    </row>
    <row r="343" hidden="1" outlineLevel="1" ht="14.25" customFormat="1" customHeight="1" s="193">
      <c r="A343" s="251" t="n">
        <v>315</v>
      </c>
      <c r="B343" s="251" t="inlineStr">
        <is>
          <t>509-0031</t>
        </is>
      </c>
      <c r="C343" s="250" t="inlineStr">
        <is>
          <t>Муфты соединительные</t>
        </is>
      </c>
      <c r="D343" s="251" t="inlineStr">
        <is>
          <t>шт.</t>
        </is>
      </c>
      <c r="E343" s="252" t="n">
        <v>14.3</v>
      </c>
      <c r="F343" s="253" t="n">
        <v>0.71</v>
      </c>
      <c r="G343" s="15">
        <f>ROUND(E343*F343,2)</f>
        <v/>
      </c>
      <c r="H343" s="254">
        <f>G343/$G$452</f>
        <v/>
      </c>
      <c r="I343" s="350">
        <f>ROUND(F343*Прил.10!$D$13,2)</f>
        <v/>
      </c>
      <c r="J343" s="350">
        <f>ROUND(I343*E343,2)</f>
        <v/>
      </c>
    </row>
    <row r="344" hidden="1" outlineLevel="1" ht="25.5" customFormat="1" customHeight="1" s="193">
      <c r="A344" s="251" t="n">
        <v>316</v>
      </c>
      <c r="B344" s="251" t="inlineStr">
        <is>
          <t>999-9950</t>
        </is>
      </c>
      <c r="C344" s="250" t="inlineStr">
        <is>
          <t>Вспомогательные ненормируемые ресурсы (2% от оплаты труда рабочих)</t>
        </is>
      </c>
      <c r="D344" s="251" t="inlineStr">
        <is>
          <t>руб</t>
        </is>
      </c>
      <c r="E344" s="252" t="n">
        <v>171.421086</v>
      </c>
      <c r="F344" s="253" t="n">
        <v>1</v>
      </c>
      <c r="G344" s="15">
        <f>ROUND(E344*F344,2)</f>
        <v/>
      </c>
      <c r="H344" s="254">
        <f>G344/$G$452</f>
        <v/>
      </c>
      <c r="I344" s="350">
        <f>ROUND(F344*Прил.10!$D$13,2)</f>
        <v/>
      </c>
      <c r="J344" s="350">
        <f>ROUND(I344*E344,2)</f>
        <v/>
      </c>
    </row>
    <row r="345" hidden="1" outlineLevel="1" ht="38.25" customFormat="1" customHeight="1" s="193">
      <c r="A345" s="251" t="n">
        <v>317</v>
      </c>
      <c r="B345" s="251" t="inlineStr">
        <is>
          <t>999-9950</t>
        </is>
      </c>
      <c r="C345" s="250" t="inlineStr">
        <is>
          <t>Вспомогательные ненормируемые материальные ресурсы (2% от оплаты труда рабочих)</t>
        </is>
      </c>
      <c r="D345" s="251" t="inlineStr">
        <is>
          <t>руб.</t>
        </is>
      </c>
      <c r="E345" s="252" t="n">
        <v>254.26271</v>
      </c>
      <c r="F345" s="253" t="n">
        <v>1</v>
      </c>
      <c r="G345" s="15">
        <f>ROUND(E345*F345,2)</f>
        <v/>
      </c>
      <c r="H345" s="254">
        <f>G345/$G$452</f>
        <v/>
      </c>
      <c r="I345" s="350">
        <f>ROUND(F345*Прил.10!$D$13,2)</f>
        <v/>
      </c>
      <c r="J345" s="350">
        <f>ROUND(I345*E345,2)</f>
        <v/>
      </c>
    </row>
    <row r="346" hidden="1" outlineLevel="1" ht="14.25" customFormat="1" customHeight="1" s="193">
      <c r="A346" s="251" t="n">
        <v>318</v>
      </c>
      <c r="B346" s="251" t="inlineStr">
        <is>
          <t>509-0100</t>
        </is>
      </c>
      <c r="C346" s="250" t="inlineStr">
        <is>
          <t>Зажимы наборные</t>
        </is>
      </c>
      <c r="D346" s="251" t="inlineStr">
        <is>
          <t>шт.</t>
        </is>
      </c>
      <c r="E346" s="252" t="n">
        <v>26.52</v>
      </c>
      <c r="F346" s="253" t="n">
        <v>3.5</v>
      </c>
      <c r="G346" s="15">
        <f>ROUND(E346*F346,2)</f>
        <v/>
      </c>
      <c r="H346" s="254">
        <f>G346/$G$452</f>
        <v/>
      </c>
      <c r="I346" s="350">
        <f>ROUND(F346*Прил.10!$D$13,2)</f>
        <v/>
      </c>
      <c r="J346" s="350">
        <f>ROUND(I346*E346,2)</f>
        <v/>
      </c>
    </row>
    <row r="347" hidden="1" outlineLevel="1" ht="14.25" customFormat="1" customHeight="1" s="193">
      <c r="A347" s="251" t="n">
        <v>319</v>
      </c>
      <c r="B347" s="251" t="inlineStr">
        <is>
          <t>509-0783</t>
        </is>
      </c>
      <c r="C347" s="250" t="inlineStr">
        <is>
          <t>Втулки изолирующие</t>
        </is>
      </c>
      <c r="D347" s="251" t="inlineStr">
        <is>
          <t>1000 шт.</t>
        </is>
      </c>
      <c r="E347" s="252" t="n">
        <v>0.0143</v>
      </c>
      <c r="F347" s="253" t="n">
        <v>270</v>
      </c>
      <c r="G347" s="15">
        <f>ROUND(E347*F347,2)</f>
        <v/>
      </c>
      <c r="H347" s="254">
        <f>G347/$G$452</f>
        <v/>
      </c>
      <c r="I347" s="350">
        <f>ROUND(F347*Прил.10!$D$13,2)</f>
        <v/>
      </c>
      <c r="J347" s="350">
        <f>ROUND(I347*E347,2)</f>
        <v/>
      </c>
    </row>
    <row r="348" hidden="1" outlineLevel="1" ht="14.25" customFormat="1" customHeight="1" s="193">
      <c r="A348" s="251" t="n">
        <v>320</v>
      </c>
      <c r="B348" s="251" t="inlineStr">
        <is>
          <t>509-0033</t>
        </is>
      </c>
      <c r="C348" s="250" t="inlineStr">
        <is>
          <t>Сжимы ответвительные</t>
        </is>
      </c>
      <c r="D348" s="251" t="inlineStr">
        <is>
          <t>100 шт.</t>
        </is>
      </c>
      <c r="E348" s="252" t="n">
        <v>0.612</v>
      </c>
      <c r="F348" s="253" t="n">
        <v>528</v>
      </c>
      <c r="G348" s="15">
        <f>ROUND(E348*F348,2)</f>
        <v/>
      </c>
      <c r="H348" s="254">
        <f>G348/$G$452</f>
        <v/>
      </c>
      <c r="I348" s="350">
        <f>ROUND(F348*Прил.10!$D$13,2)</f>
        <v/>
      </c>
      <c r="J348" s="350">
        <f>ROUND(I348*E348,2)</f>
        <v/>
      </c>
    </row>
    <row r="349" hidden="1" outlineLevel="1" ht="14.25" customFormat="1" customHeight="1" s="193">
      <c r="A349" s="251" t="n">
        <v>321</v>
      </c>
      <c r="B349" s="251" t="inlineStr">
        <is>
          <t>509-0090</t>
        </is>
      </c>
      <c r="C349" s="250" t="inlineStr">
        <is>
          <t>Перемычки гибкие, тип ПГС-50</t>
        </is>
      </c>
      <c r="D349" s="251" t="inlineStr">
        <is>
          <t>10 шт.</t>
        </is>
      </c>
      <c r="E349" s="252" t="n">
        <v>5.895</v>
      </c>
      <c r="F349" s="253" t="n">
        <v>39</v>
      </c>
      <c r="G349" s="15">
        <f>ROUND(E349*F349,2)</f>
        <v/>
      </c>
      <c r="H349" s="254">
        <f>G349/$G$452</f>
        <v/>
      </c>
      <c r="I349" s="350">
        <f>ROUND(F349*Прил.10!$D$13,2)</f>
        <v/>
      </c>
      <c r="J349" s="350">
        <f>ROUND(I349*E349,2)</f>
        <v/>
      </c>
    </row>
    <row r="350" hidden="1" outlineLevel="1" ht="14.25" customFormat="1" customHeight="1" s="193">
      <c r="A350" s="251" t="n">
        <v>322</v>
      </c>
      <c r="B350" s="251" t="inlineStr">
        <is>
          <t>509-0860</t>
        </is>
      </c>
      <c r="C350" s="250" t="inlineStr">
        <is>
          <t>Прессшпан листовой, марки А</t>
        </is>
      </c>
      <c r="D350" s="251" t="inlineStr">
        <is>
          <t>кг</t>
        </is>
      </c>
      <c r="E350" s="252" t="n">
        <v>0.95</v>
      </c>
      <c r="F350" s="253" t="n">
        <v>47.57</v>
      </c>
      <c r="G350" s="15">
        <f>ROUND(E350*F350,2)</f>
        <v/>
      </c>
      <c r="H350" s="254">
        <f>G350/$G$452</f>
        <v/>
      </c>
      <c r="I350" s="350">
        <f>ROUND(F350*Прил.10!$D$13,2)</f>
        <v/>
      </c>
      <c r="J350" s="350">
        <f>ROUND(I350*E350,2)</f>
        <v/>
      </c>
    </row>
    <row r="351" hidden="1" outlineLevel="1" ht="14.25" customFormat="1" customHeight="1" s="193">
      <c r="A351" s="251" t="n">
        <v>323</v>
      </c>
      <c r="B351" s="251" t="inlineStr">
        <is>
          <t>509-1210</t>
        </is>
      </c>
      <c r="C351" s="250" t="inlineStr">
        <is>
          <t>Вазелин технический</t>
        </is>
      </c>
      <c r="D351" s="251" t="inlineStr">
        <is>
          <t>кг</t>
        </is>
      </c>
      <c r="E351" s="252" t="n">
        <v>0.6830000000000001</v>
      </c>
      <c r="F351" s="253" t="n">
        <v>44.97</v>
      </c>
      <c r="G351" s="15">
        <f>ROUND(E351*F351,2)</f>
        <v/>
      </c>
      <c r="H351" s="254">
        <f>G351/$G$452</f>
        <v/>
      </c>
      <c r="I351" s="350">
        <f>ROUND(F351*Прил.10!$D$13,2)</f>
        <v/>
      </c>
      <c r="J351" s="350">
        <f>ROUND(I351*E351,2)</f>
        <v/>
      </c>
    </row>
    <row r="352" hidden="1" outlineLevel="1" ht="14.25" customFormat="1" customHeight="1" s="193">
      <c r="A352" s="251" t="n">
        <v>324</v>
      </c>
      <c r="B352" s="251" t="inlineStr">
        <is>
          <t>509-1784</t>
        </is>
      </c>
      <c r="C352" s="250" t="inlineStr">
        <is>
          <t>Скобы: металлические</t>
        </is>
      </c>
      <c r="D352" s="251" t="inlineStr">
        <is>
          <t>кг</t>
        </is>
      </c>
      <c r="E352" s="252" t="n">
        <v>0.06</v>
      </c>
      <c r="F352" s="253" t="n">
        <v>6.4</v>
      </c>
      <c r="G352" s="15">
        <f>ROUND(E352*F352,2)</f>
        <v/>
      </c>
      <c r="H352" s="254">
        <f>G352/$G$452</f>
        <v/>
      </c>
      <c r="I352" s="350">
        <f>ROUND(F352*Прил.10!$D$13,2)</f>
        <v/>
      </c>
      <c r="J352" s="350">
        <f>ROUND(I352*E352,2)</f>
        <v/>
      </c>
    </row>
    <row r="353" hidden="1" outlineLevel="1" ht="14.25" customFormat="1" customHeight="1" s="193">
      <c r="A353" s="251" t="n">
        <v>325</v>
      </c>
      <c r="B353" s="251" t="inlineStr">
        <is>
          <t>509-0900</t>
        </is>
      </c>
      <c r="C353" s="250" t="inlineStr">
        <is>
          <t>Уплотнительный состав</t>
        </is>
      </c>
      <c r="D353" s="251" t="inlineStr">
        <is>
          <t>кг</t>
        </is>
      </c>
      <c r="E353" s="252" t="n">
        <v>13.68</v>
      </c>
      <c r="F353" s="253" t="n">
        <v>16.7</v>
      </c>
      <c r="G353" s="15">
        <f>ROUND(E353*F353,2)</f>
        <v/>
      </c>
      <c r="H353" s="254">
        <f>G353/$G$452</f>
        <v/>
      </c>
      <c r="I353" s="350">
        <f>ROUND(F353*Прил.10!$D$13,2)</f>
        <v/>
      </c>
      <c r="J353" s="350">
        <f>ROUND(I353*E353,2)</f>
        <v/>
      </c>
    </row>
    <row r="354" hidden="1" outlineLevel="1" ht="25.5" customFormat="1" customHeight="1" s="193">
      <c r="A354" s="251" t="n">
        <v>326</v>
      </c>
      <c r="B354" s="251" t="inlineStr">
        <is>
          <t>509-0988</t>
        </is>
      </c>
      <c r="C354" s="250" t="inlineStr">
        <is>
          <t>Шнур асбестовый общего назначения марки: ШАОН диаметром 3-5 мм</t>
        </is>
      </c>
      <c r="D354" s="251" t="inlineStr">
        <is>
          <t>т</t>
        </is>
      </c>
      <c r="E354" s="252" t="n">
        <v>0.00114</v>
      </c>
      <c r="F354" s="253" t="n">
        <v>26950</v>
      </c>
      <c r="G354" s="15">
        <f>ROUND(E354*F354,2)</f>
        <v/>
      </c>
      <c r="H354" s="254">
        <f>G354/$G$452</f>
        <v/>
      </c>
      <c r="I354" s="350">
        <f>ROUND(F354*Прил.10!$D$13,2)</f>
        <v/>
      </c>
      <c r="J354" s="350">
        <f>ROUND(I354*E354,2)</f>
        <v/>
      </c>
    </row>
    <row r="355" hidden="1" outlineLevel="1" ht="51" customFormat="1" customHeight="1" s="193">
      <c r="A355" s="251" t="n">
        <v>327</v>
      </c>
      <c r="B355" s="251" t="inlineStr">
        <is>
          <t>502-0477</t>
        </is>
      </c>
      <c r="C355" s="250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D355" s="251" t="inlineStr">
        <is>
          <t>1000 м</t>
        </is>
      </c>
      <c r="E355" s="252" t="n">
        <v>0.1</v>
      </c>
      <c r="F355" s="253" t="n">
        <v>887.03</v>
      </c>
      <c r="G355" s="15">
        <f>ROUND(E355*F355,2)</f>
        <v/>
      </c>
      <c r="H355" s="254">
        <f>G355/$G$452</f>
        <v/>
      </c>
      <c r="I355" s="350">
        <f>ROUND(F355*Прил.10!$D$13,2)</f>
        <v/>
      </c>
      <c r="J355" s="350">
        <f>ROUND(I355*E355,2)</f>
        <v/>
      </c>
    </row>
    <row r="356" hidden="1" outlineLevel="1" ht="51" customFormat="1" customHeight="1" s="193">
      <c r="A356" s="251" t="n">
        <v>328</v>
      </c>
      <c r="B356" s="251" t="inlineStr">
        <is>
          <t>502-0495</t>
        </is>
      </c>
      <c r="C356" s="250" t="inlineStr">
        <is>
          <t>Провода силовые для электрических установок на напряжение до 450 В с медной жилой марки: ПВ1, сечением 1,5 мм2</t>
        </is>
      </c>
      <c r="D356" s="251" t="inlineStr">
        <is>
          <t>1000 м</t>
        </is>
      </c>
      <c r="E356" s="252" t="n">
        <v>0.03</v>
      </c>
      <c r="F356" s="253" t="n">
        <v>1335.52</v>
      </c>
      <c r="G356" s="15">
        <f>ROUND(E356*F356,2)</f>
        <v/>
      </c>
      <c r="H356" s="254">
        <f>G356/$G$452</f>
        <v/>
      </c>
      <c r="I356" s="350">
        <f>ROUND(F356*Прил.10!$D$13,2)</f>
        <v/>
      </c>
      <c r="J356" s="350">
        <f>ROUND(I356*E356,2)</f>
        <v/>
      </c>
    </row>
    <row r="357" hidden="1" outlineLevel="1" ht="14.25" customFormat="1" customHeight="1" s="193">
      <c r="A357" s="251" t="n">
        <v>329</v>
      </c>
      <c r="B357" s="251" t="inlineStr">
        <is>
          <t>509-3661</t>
        </is>
      </c>
      <c r="C357" s="250" t="inlineStr">
        <is>
          <t>Блок зажимов наборный  марка БЗН24-140</t>
        </is>
      </c>
      <c r="D357" s="251" t="inlineStr">
        <is>
          <t>100 шт.</t>
        </is>
      </c>
      <c r="E357" s="252" t="n">
        <v>0.09</v>
      </c>
      <c r="F357" s="253" t="n">
        <v>3898</v>
      </c>
      <c r="G357" s="15">
        <f>ROUND(E357*F357,2)</f>
        <v/>
      </c>
      <c r="H357" s="254">
        <f>G357/$G$452</f>
        <v/>
      </c>
      <c r="I357" s="350">
        <f>ROUND(F357*Прил.10!$D$13,2)</f>
        <v/>
      </c>
      <c r="J357" s="350">
        <f>ROUND(I357*E357,2)</f>
        <v/>
      </c>
    </row>
    <row r="358" hidden="1" outlineLevel="1" ht="25.5" customFormat="1" customHeight="1" s="193">
      <c r="A358" s="251" t="n">
        <v>330</v>
      </c>
      <c r="B358" s="251" t="inlineStr">
        <is>
          <t>509-2644</t>
        </is>
      </c>
      <c r="C358" s="250" t="inlineStr">
        <is>
          <t>Рейка для установки наборных зажимов К109/1 У2 1000х32х10 мм</t>
        </is>
      </c>
      <c r="D358" s="251" t="inlineStr">
        <is>
          <t>100 шт.</t>
        </is>
      </c>
      <c r="E358" s="252" t="n">
        <v>0.09</v>
      </c>
      <c r="F358" s="253" t="n">
        <v>985</v>
      </c>
      <c r="G358" s="15">
        <f>ROUND(E358*F358,2)</f>
        <v/>
      </c>
      <c r="H358" s="254">
        <f>G358/$G$452</f>
        <v/>
      </c>
      <c r="I358" s="350">
        <f>ROUND(F358*Прил.10!$D$13,2)</f>
        <v/>
      </c>
      <c r="J358" s="350">
        <f>ROUND(I358*E358,2)</f>
        <v/>
      </c>
    </row>
    <row r="359" hidden="1" outlineLevel="1" ht="38.25" customFormat="1" customHeight="1" s="193">
      <c r="A359" s="251" t="n">
        <v>331</v>
      </c>
      <c r="B359" s="251" t="inlineStr">
        <is>
          <t>408-0204</t>
        </is>
      </c>
      <c r="C359" s="250" t="inlineStr">
        <is>
          <t>Смесь песчано-гравийная природная обогащенная с содержанием гравия 50-65 %</t>
        </is>
      </c>
      <c r="D359" s="251" t="inlineStr">
        <is>
          <t>м3</t>
        </is>
      </c>
      <c r="E359" s="252" t="n">
        <v>0.9</v>
      </c>
      <c r="F359" s="253" t="n">
        <v>82.8</v>
      </c>
      <c r="G359" s="15">
        <f>ROUND(E359*F359,2)</f>
        <v/>
      </c>
      <c r="H359" s="254">
        <f>G359/$G$452</f>
        <v/>
      </c>
      <c r="I359" s="350">
        <f>ROUND(F359*Прил.10!$D$13,2)</f>
        <v/>
      </c>
      <c r="J359" s="350">
        <f>ROUND(I359*E359,2)</f>
        <v/>
      </c>
    </row>
    <row r="360" hidden="1" outlineLevel="1" ht="25.5" customFormat="1" customHeight="1" s="193">
      <c r="A360" s="251" t="n">
        <v>332</v>
      </c>
      <c r="B360" s="251" t="inlineStr">
        <is>
          <t>401-0026</t>
        </is>
      </c>
      <c r="C360" s="250" t="inlineStr">
        <is>
          <t>Бетон тяжелый, крупность заполнителя: более 40 мм, класс В15 (М200)</t>
        </is>
      </c>
      <c r="D360" s="251" t="inlineStr">
        <is>
          <t>м3</t>
        </is>
      </c>
      <c r="E360" s="252" t="n">
        <v>0.2</v>
      </c>
      <c r="F360" s="253" t="n">
        <v>600</v>
      </c>
      <c r="G360" s="15">
        <f>ROUND(E360*F360,2)</f>
        <v/>
      </c>
      <c r="H360" s="254">
        <f>G360/$G$452</f>
        <v/>
      </c>
      <c r="I360" s="350">
        <f>ROUND(F360*Прил.10!$D$13,2)</f>
        <v/>
      </c>
      <c r="J360" s="350">
        <f>ROUND(I360*E360,2)</f>
        <v/>
      </c>
    </row>
    <row r="361" hidden="1" outlineLevel="1" ht="25.5" customFormat="1" customHeight="1" s="193">
      <c r="A361" s="251" t="n">
        <v>333</v>
      </c>
      <c r="B361" s="251" t="inlineStr">
        <is>
          <t>401-0063</t>
        </is>
      </c>
      <c r="C361" s="250" t="inlineStr">
        <is>
          <t>Бетон тяжелый, крупность заполнителя 20 мм, класс В 7,5 (М100)</t>
        </is>
      </c>
      <c r="D361" s="251" t="inlineStr">
        <is>
          <t>м3</t>
        </is>
      </c>
      <c r="E361" s="252" t="n">
        <v>0.1</v>
      </c>
      <c r="F361" s="253" t="n">
        <v>535.46</v>
      </c>
      <c r="G361" s="15">
        <f>ROUND(E361*F361,2)</f>
        <v/>
      </c>
      <c r="H361" s="254">
        <f>G361/$G$452</f>
        <v/>
      </c>
      <c r="I361" s="350">
        <f>ROUND(F361*Прил.10!$D$13,2)</f>
        <v/>
      </c>
      <c r="J361" s="350">
        <f>ROUND(I361*E361,2)</f>
        <v/>
      </c>
    </row>
    <row r="362" hidden="1" outlineLevel="1" ht="25.5" customFormat="1" customHeight="1" s="193">
      <c r="A362" s="251" t="n">
        <v>334</v>
      </c>
      <c r="B362" s="251" t="inlineStr">
        <is>
          <t>402-0004</t>
        </is>
      </c>
      <c r="C362" s="250" t="inlineStr">
        <is>
          <t>Раствор готовый кладочный цементный марки: 100</t>
        </is>
      </c>
      <c r="D362" s="251" t="inlineStr">
        <is>
          <t>м3</t>
        </is>
      </c>
      <c r="E362" s="252" t="n">
        <v>0.04</v>
      </c>
      <c r="F362" s="253" t="n">
        <v>519.8</v>
      </c>
      <c r="G362" s="15">
        <f>ROUND(E362*F362,2)</f>
        <v/>
      </c>
      <c r="H362" s="254">
        <f>G362/$G$452</f>
        <v/>
      </c>
      <c r="I362" s="350">
        <f>ROUND(F362*Прил.10!$D$13,2)</f>
        <v/>
      </c>
      <c r="J362" s="350">
        <f>ROUND(I362*E362,2)</f>
        <v/>
      </c>
    </row>
    <row r="363" hidden="1" outlineLevel="1" ht="25.5" customFormat="1" customHeight="1" s="193">
      <c r="A363" s="251" t="n">
        <v>335</v>
      </c>
      <c r="B363" s="251" t="inlineStr">
        <is>
          <t>402-0078</t>
        </is>
      </c>
      <c r="C363" s="250" t="inlineStr">
        <is>
          <t>Раствор готовый отделочный тяжелый,: цементный 1:3</t>
        </is>
      </c>
      <c r="D363" s="251" t="inlineStr">
        <is>
          <t>м3</t>
        </is>
      </c>
      <c r="E363" s="252" t="n">
        <v>0.1</v>
      </c>
      <c r="F363" s="253" t="n">
        <v>497</v>
      </c>
      <c r="G363" s="15">
        <f>ROUND(E363*F363,2)</f>
        <v/>
      </c>
      <c r="H363" s="254">
        <f>G363/$G$452</f>
        <v/>
      </c>
      <c r="I363" s="350">
        <f>ROUND(F363*Прил.10!$D$13,2)</f>
        <v/>
      </c>
      <c r="J363" s="350">
        <f>ROUND(I363*E363,2)</f>
        <v/>
      </c>
    </row>
    <row r="364" hidden="1" outlineLevel="1" ht="25.5" customFormat="1" customHeight="1" s="193">
      <c r="A364" s="251" t="n">
        <v>336</v>
      </c>
      <c r="B364" s="251" t="inlineStr">
        <is>
          <t>402-0002</t>
        </is>
      </c>
      <c r="C364" s="250" t="inlineStr">
        <is>
          <t>Раствор готовый кладочный цементный марки: 50</t>
        </is>
      </c>
      <c r="D364" s="251" t="inlineStr">
        <is>
          <t>м3</t>
        </is>
      </c>
      <c r="E364" s="252" t="n">
        <v>0.01</v>
      </c>
      <c r="F364" s="253" t="n">
        <v>485.9</v>
      </c>
      <c r="G364" s="15">
        <f>ROUND(E364*F364,2)</f>
        <v/>
      </c>
      <c r="H364" s="254">
        <f>G364/$G$452</f>
        <v/>
      </c>
      <c r="I364" s="350">
        <f>ROUND(F364*Прил.10!$D$13,2)</f>
        <v/>
      </c>
      <c r="J364" s="350">
        <f>ROUND(I364*E364,2)</f>
        <v/>
      </c>
    </row>
    <row r="365" hidden="1" outlineLevel="1" ht="25.5" customFormat="1" customHeight="1" s="193">
      <c r="A365" s="251" t="n">
        <v>337</v>
      </c>
      <c r="B365" s="251" t="inlineStr">
        <is>
          <t>204-0005</t>
        </is>
      </c>
      <c r="C365" s="250" t="inlineStr">
        <is>
          <t>Горячекатаная арматурная сталь гладкая класса А-I диаметром 14 мм</t>
        </is>
      </c>
      <c r="D365" s="251" t="inlineStr">
        <is>
          <t>т</t>
        </is>
      </c>
      <c r="E365" s="252" t="n">
        <v>0.059</v>
      </c>
      <c r="F365" s="253" t="n">
        <v>6210</v>
      </c>
      <c r="G365" s="15">
        <f>ROUND(E365*F365,2)</f>
        <v/>
      </c>
      <c r="H365" s="254">
        <f>G365/$G$452</f>
        <v/>
      </c>
      <c r="I365" s="350">
        <f>ROUND(F365*Прил.10!$D$13,2)</f>
        <v/>
      </c>
      <c r="J365" s="350">
        <f>ROUND(I365*E365,2)</f>
        <v/>
      </c>
    </row>
    <row r="366" hidden="1" outlineLevel="1" ht="14.25" customFormat="1" customHeight="1" s="193">
      <c r="A366" s="251" t="n">
        <v>338</v>
      </c>
      <c r="B366" s="251" t="inlineStr">
        <is>
          <t>408-0200</t>
        </is>
      </c>
      <c r="C366" s="250" t="inlineStr">
        <is>
          <t>Смесь песчано-гравийная природная</t>
        </is>
      </c>
      <c r="D366" s="251" t="inlineStr">
        <is>
          <t>м3</t>
        </is>
      </c>
      <c r="E366" s="252" t="n">
        <v>0.61</v>
      </c>
      <c r="F366" s="253" t="n">
        <v>60</v>
      </c>
      <c r="G366" s="15">
        <f>ROUND(E366*F366,2)</f>
        <v/>
      </c>
      <c r="H366" s="254">
        <f>G366/$G$452</f>
        <v/>
      </c>
      <c r="I366" s="350">
        <f>ROUND(F366*Прил.10!$D$13,2)</f>
        <v/>
      </c>
      <c r="J366" s="350">
        <f>ROUND(I366*E366,2)</f>
        <v/>
      </c>
    </row>
    <row r="367" hidden="1" outlineLevel="1" ht="38.25" customFormat="1" customHeight="1" s="193">
      <c r="A367" s="251" t="n">
        <v>339</v>
      </c>
      <c r="B367" s="251" t="inlineStr">
        <is>
          <t>403-0861</t>
        </is>
      </c>
      <c r="C367" s="250" t="inlineStr">
        <is>
          <t>Плиты перекрытия плоские из бетона В15 (М200), объемом: до 0,2 м3 с расходом арматуры 40 кг/м3</t>
        </is>
      </c>
      <c r="D367" s="251" t="inlineStr">
        <is>
          <t>м3</t>
        </is>
      </c>
      <c r="E367" s="252" t="n">
        <v>0.04</v>
      </c>
      <c r="F367" s="253" t="n">
        <v>1828.34</v>
      </c>
      <c r="G367" s="15">
        <f>ROUND(E367*F367,2)</f>
        <v/>
      </c>
      <c r="H367" s="254">
        <f>G367/$G$452</f>
        <v/>
      </c>
      <c r="I367" s="350">
        <f>ROUND(F367*Прил.10!$D$13,2)</f>
        <v/>
      </c>
      <c r="J367" s="350">
        <f>ROUND(I367*E367,2)</f>
        <v/>
      </c>
    </row>
    <row r="368" hidden="1" outlineLevel="1" ht="14.25" customFormat="1" customHeight="1" s="193">
      <c r="A368" s="251" t="n">
        <v>340</v>
      </c>
      <c r="B368" s="251" t="inlineStr">
        <is>
          <t>403-1581</t>
        </is>
      </c>
      <c r="C368" s="250" t="inlineStr">
        <is>
          <t>Фундаменты под стойки ворот ограждения</t>
        </is>
      </c>
      <c r="D368" s="251" t="inlineStr">
        <is>
          <t>м3</t>
        </is>
      </c>
      <c r="E368" s="252" t="n">
        <v>0.25</v>
      </c>
      <c r="F368" s="253" t="n">
        <v>920.95</v>
      </c>
      <c r="G368" s="15">
        <f>ROUND(E368*F368,2)</f>
        <v/>
      </c>
      <c r="H368" s="254">
        <f>G368/$G$452</f>
        <v/>
      </c>
      <c r="I368" s="350">
        <f>ROUND(F368*Прил.10!$D$13,2)</f>
        <v/>
      </c>
      <c r="J368" s="350">
        <f>ROUND(I368*E368,2)</f>
        <v/>
      </c>
    </row>
    <row r="369" hidden="1" outlineLevel="1" ht="25.5" customFormat="1" customHeight="1" s="193">
      <c r="A369" s="251" t="n">
        <v>341</v>
      </c>
      <c r="B369" s="251" t="inlineStr">
        <is>
          <t>101-1914</t>
        </is>
      </c>
      <c r="C369" s="250" t="inlineStr">
        <is>
          <t>Сверла кольцевые алмазные диаметром: 25 мм</t>
        </is>
      </c>
      <c r="D369" s="251" t="inlineStr">
        <is>
          <t>шт.</t>
        </is>
      </c>
      <c r="E369" s="252" t="n">
        <v>0.19152</v>
      </c>
      <c r="F369" s="253" t="n">
        <v>505.5</v>
      </c>
      <c r="G369" s="15">
        <f>ROUND(E369*F369,2)</f>
        <v/>
      </c>
      <c r="H369" s="254">
        <f>G369/$G$452</f>
        <v/>
      </c>
      <c r="I369" s="350">
        <f>ROUND(F369*Прил.10!$D$13,2)</f>
        <v/>
      </c>
      <c r="J369" s="350">
        <f>ROUND(I369*E369,2)</f>
        <v/>
      </c>
    </row>
    <row r="370" hidden="1" outlineLevel="1" ht="14.25" customFormat="1" customHeight="1" s="193">
      <c r="A370" s="251" t="n">
        <v>342</v>
      </c>
      <c r="B370" s="251" t="inlineStr">
        <is>
          <t>101-1924</t>
        </is>
      </c>
      <c r="C370" s="250" t="inlineStr">
        <is>
          <t>Электроды диаметром: 4 мм Э42А</t>
        </is>
      </c>
      <c r="D370" s="251" t="inlineStr">
        <is>
          <t>кг</t>
        </is>
      </c>
      <c r="E370" s="252" t="n">
        <v>24.51306</v>
      </c>
      <c r="F370" s="253" t="n">
        <v>10.57</v>
      </c>
      <c r="G370" s="15">
        <f>ROUND(E370*F370,2)</f>
        <v/>
      </c>
      <c r="H370" s="254">
        <f>G370/$G$452</f>
        <v/>
      </c>
      <c r="I370" s="350">
        <f>ROUND(F370*Прил.10!$D$13,2)</f>
        <v/>
      </c>
      <c r="J370" s="350">
        <f>ROUND(I370*E370,2)</f>
        <v/>
      </c>
    </row>
    <row r="371" hidden="1" outlineLevel="1" ht="14.25" customFormat="1" customHeight="1" s="193">
      <c r="A371" s="251" t="n">
        <v>343</v>
      </c>
      <c r="B371" s="251" t="inlineStr">
        <is>
          <t>101-1951</t>
        </is>
      </c>
      <c r="C371" s="250" t="inlineStr">
        <is>
          <t>Лента ПХВ-304</t>
        </is>
      </c>
      <c r="D371" s="251" t="inlineStr">
        <is>
          <t>кг</t>
        </is>
      </c>
      <c r="E371" s="252" t="n">
        <v>0.396</v>
      </c>
      <c r="F371" s="253" t="n">
        <v>24.04</v>
      </c>
      <c r="G371" s="15">
        <f>ROUND(E371*F371,2)</f>
        <v/>
      </c>
      <c r="H371" s="254">
        <f>G371/$G$452</f>
        <v/>
      </c>
      <c r="I371" s="350">
        <f>ROUND(F371*Прил.10!$D$13,2)</f>
        <v/>
      </c>
      <c r="J371" s="350">
        <f>ROUND(I371*E371,2)</f>
        <v/>
      </c>
    </row>
    <row r="372" hidden="1" outlineLevel="1" ht="14.25" customFormat="1" customHeight="1" s="193">
      <c r="A372" s="251" t="n">
        <v>344</v>
      </c>
      <c r="B372" s="251" t="inlineStr">
        <is>
          <t>101-2073</t>
        </is>
      </c>
      <c r="C372" s="250" t="inlineStr">
        <is>
          <t>Нитки суровые</t>
        </is>
      </c>
      <c r="D372" s="251" t="inlineStr">
        <is>
          <t>кг</t>
        </is>
      </c>
      <c r="E372" s="252" t="n">
        <v>0.19</v>
      </c>
      <c r="F372" s="253" t="n">
        <v>155</v>
      </c>
      <c r="G372" s="15">
        <f>ROUND(E372*F372,2)</f>
        <v/>
      </c>
      <c r="H372" s="254">
        <f>G372/$G$452</f>
        <v/>
      </c>
      <c r="I372" s="350">
        <f>ROUND(F372*Прил.10!$D$13,2)</f>
        <v/>
      </c>
      <c r="J372" s="350">
        <f>ROUND(I372*E372,2)</f>
        <v/>
      </c>
    </row>
    <row r="373" hidden="1" outlineLevel="1" ht="14.25" customFormat="1" customHeight="1" s="193">
      <c r="A373" s="251" t="n">
        <v>345</v>
      </c>
      <c r="B373" s="251" t="inlineStr">
        <is>
          <t>101-2074</t>
        </is>
      </c>
      <c r="C373" s="250" t="inlineStr">
        <is>
          <t>Шпагат из пенькового волокна</t>
        </is>
      </c>
      <c r="D373" s="251" t="inlineStr">
        <is>
          <t>т</t>
        </is>
      </c>
      <c r="E373" s="252" t="n">
        <v>0.000144</v>
      </c>
      <c r="F373" s="253" t="n">
        <v>37600.01</v>
      </c>
      <c r="G373" s="15">
        <f>ROUND(E373*F373,2)</f>
        <v/>
      </c>
      <c r="H373" s="254">
        <f>G373/$G$452</f>
        <v/>
      </c>
      <c r="I373" s="350">
        <f>ROUND(F373*Прил.10!$D$13,2)</f>
        <v/>
      </c>
      <c r="J373" s="350">
        <f>ROUND(I373*E373,2)</f>
        <v/>
      </c>
    </row>
    <row r="374" hidden="1" outlineLevel="1" ht="14.25" customFormat="1" customHeight="1" s="193">
      <c r="A374" s="251" t="n">
        <v>346</v>
      </c>
      <c r="B374" s="251" t="inlineStr">
        <is>
          <t>101-1964</t>
        </is>
      </c>
      <c r="C374" s="250" t="inlineStr">
        <is>
          <t>Шпагат бумажный</t>
        </is>
      </c>
      <c r="D374" s="251" t="inlineStr">
        <is>
          <t>кг</t>
        </is>
      </c>
      <c r="E374" s="252" t="n">
        <v>0.196</v>
      </c>
      <c r="F374" s="253" t="n">
        <v>11.5</v>
      </c>
      <c r="G374" s="15">
        <f>ROUND(E374*F374,2)</f>
        <v/>
      </c>
      <c r="H374" s="254">
        <f>G374/$G$452</f>
        <v/>
      </c>
      <c r="I374" s="350">
        <f>ROUND(F374*Прил.10!$D$13,2)</f>
        <v/>
      </c>
      <c r="J374" s="350">
        <f>ROUND(I374*E374,2)</f>
        <v/>
      </c>
    </row>
    <row r="375" hidden="1" outlineLevel="1" ht="14.25" customFormat="1" customHeight="1" s="193">
      <c r="A375" s="251" t="n">
        <v>347</v>
      </c>
      <c r="B375" s="251" t="inlineStr">
        <is>
          <t>101-1805</t>
        </is>
      </c>
      <c r="C375" s="250" t="inlineStr">
        <is>
          <t>Гвозди строительные</t>
        </is>
      </c>
      <c r="D375" s="251" t="inlineStr">
        <is>
          <t>т</t>
        </is>
      </c>
      <c r="E375" s="252" t="n">
        <v>0.02426</v>
      </c>
      <c r="F375" s="253" t="n">
        <v>7671.42</v>
      </c>
      <c r="G375" s="15">
        <f>ROUND(E375*F375,2)</f>
        <v/>
      </c>
      <c r="H375" s="254">
        <f>G375/$G$452</f>
        <v/>
      </c>
      <c r="I375" s="350">
        <f>ROUND(F375*Прил.10!$D$13,2)</f>
        <v/>
      </c>
      <c r="J375" s="350">
        <f>ROUND(I375*E375,2)</f>
        <v/>
      </c>
    </row>
    <row r="376" hidden="1" outlineLevel="1" ht="25.5" customFormat="1" customHeight="1" s="193">
      <c r="A376" s="251" t="n">
        <v>348</v>
      </c>
      <c r="B376" s="251" t="inlineStr">
        <is>
          <t>101-1755</t>
        </is>
      </c>
      <c r="C376" s="250" t="inlineStr">
        <is>
          <t>Сталь полосовая, марка стали: Ст3сп шириной 50-200 мм толщиной 4-5 мм</t>
        </is>
      </c>
      <c r="D376" s="251" t="inlineStr">
        <is>
          <t>т</t>
        </is>
      </c>
      <c r="E376" s="252" t="n">
        <v>0.085925</v>
      </c>
      <c r="F376" s="253" t="n">
        <v>5000</v>
      </c>
      <c r="G376" s="15">
        <f>ROUND(E376*F376,2)</f>
        <v/>
      </c>
      <c r="H376" s="254">
        <f>G376/$G$452</f>
        <v/>
      </c>
      <c r="I376" s="350">
        <f>ROUND(F376*Прил.10!$D$13,2)</f>
        <v/>
      </c>
      <c r="J376" s="350">
        <f>ROUND(I376*E376,2)</f>
        <v/>
      </c>
    </row>
    <row r="377" hidden="1" outlineLevel="1" ht="14.25" customFormat="1" customHeight="1" s="193">
      <c r="A377" s="251" t="n">
        <v>349</v>
      </c>
      <c r="B377" s="251" t="inlineStr">
        <is>
          <t>101-1757</t>
        </is>
      </c>
      <c r="C377" s="250" t="inlineStr">
        <is>
          <t>Ветошь</t>
        </is>
      </c>
      <c r="D377" s="251" t="inlineStr">
        <is>
          <t>кг</t>
        </is>
      </c>
      <c r="E377" s="252" t="n">
        <v>135.07483</v>
      </c>
      <c r="F377" s="253" t="n">
        <v>1.82</v>
      </c>
      <c r="G377" s="15">
        <f>ROUND(E377*F377,2)</f>
        <v/>
      </c>
      <c r="H377" s="254">
        <f>G377/$G$452</f>
        <v/>
      </c>
      <c r="I377" s="350">
        <f>ROUND(F377*Прил.10!$D$13,2)</f>
        <v/>
      </c>
      <c r="J377" s="350">
        <f>ROUND(I377*E377,2)</f>
        <v/>
      </c>
    </row>
    <row r="378" hidden="1" outlineLevel="1" ht="14.25" customFormat="1" customHeight="1" s="193">
      <c r="A378" s="251" t="n">
        <v>350</v>
      </c>
      <c r="B378" s="251" t="inlineStr">
        <is>
          <t>101-1728</t>
        </is>
      </c>
      <c r="C378" s="250" t="inlineStr">
        <is>
          <t>Дюбели распорные с гайкой</t>
        </is>
      </c>
      <c r="D378" s="251" t="inlineStr">
        <is>
          <t>100 шт.</t>
        </is>
      </c>
      <c r="E378" s="252" t="n">
        <v>0.92864</v>
      </c>
      <c r="F378" s="253" t="n">
        <v>110</v>
      </c>
      <c r="G378" s="15">
        <f>ROUND(E378*F378,2)</f>
        <v/>
      </c>
      <c r="H378" s="254">
        <f>G378/$G$452</f>
        <v/>
      </c>
      <c r="I378" s="350">
        <f>ROUND(F378*Прил.10!$D$13,2)</f>
        <v/>
      </c>
      <c r="J378" s="350">
        <f>ROUND(I378*E378,2)</f>
        <v/>
      </c>
    </row>
    <row r="379" hidden="1" outlineLevel="1" ht="25.5" customFormat="1" customHeight="1" s="193">
      <c r="A379" s="251" t="n">
        <v>351</v>
      </c>
      <c r="B379" s="251" t="inlineStr">
        <is>
          <t>101-1742</t>
        </is>
      </c>
      <c r="C379" s="250" t="inlineStr">
        <is>
          <t>Толь с крупнозернистой посыпкой гидроизоляционный марки ТГ-350</t>
        </is>
      </c>
      <c r="D379" s="251" t="inlineStr">
        <is>
          <t>м2</t>
        </is>
      </c>
      <c r="E379" s="252" t="n">
        <v>3.071</v>
      </c>
      <c r="F379" s="253" t="n">
        <v>5.71</v>
      </c>
      <c r="G379" s="15">
        <f>ROUND(E379*F379,2)</f>
        <v/>
      </c>
      <c r="H379" s="254">
        <f>G379/$G$452</f>
        <v/>
      </c>
      <c r="I379" s="350">
        <f>ROUND(F379*Прил.10!$D$13,2)</f>
        <v/>
      </c>
      <c r="J379" s="350">
        <f>ROUND(I379*E379,2)</f>
        <v/>
      </c>
    </row>
    <row r="380" hidden="1" outlineLevel="1" ht="14.25" customFormat="1" customHeight="1" s="193">
      <c r="A380" s="251" t="n">
        <v>352</v>
      </c>
      <c r="B380" s="251" t="inlineStr">
        <is>
          <t>101-1797</t>
        </is>
      </c>
      <c r="C380" s="250" t="inlineStr">
        <is>
          <t>Эмульсия битумно-дорожная</t>
        </is>
      </c>
      <c r="D380" s="251" t="inlineStr">
        <is>
          <t>т</t>
        </is>
      </c>
      <c r="E380" s="252" t="n">
        <v>0.04011</v>
      </c>
      <c r="F380" s="253" t="n">
        <v>1554.2</v>
      </c>
      <c r="G380" s="15">
        <f>ROUND(E380*F380,2)</f>
        <v/>
      </c>
      <c r="H380" s="254">
        <f>G380/$G$452</f>
        <v/>
      </c>
      <c r="I380" s="350">
        <f>ROUND(F380*Прил.10!$D$13,2)</f>
        <v/>
      </c>
      <c r="J380" s="350">
        <f>ROUND(I380*E380,2)</f>
        <v/>
      </c>
    </row>
    <row r="381" hidden="1" outlineLevel="1" ht="25.5" customFormat="1" customHeight="1" s="193">
      <c r="A381" s="251" t="n">
        <v>353</v>
      </c>
      <c r="B381" s="251" t="inlineStr">
        <is>
          <t>101-1770</t>
        </is>
      </c>
      <c r="C381" s="250" t="inlineStr">
        <is>
          <t>Толь с крупнозернистой посыпкой марки ТВК-350</t>
        </is>
      </c>
      <c r="D381" s="251" t="inlineStr">
        <is>
          <t>м2</t>
        </is>
      </c>
      <c r="E381" s="252" t="n">
        <v>18.876</v>
      </c>
      <c r="F381" s="253" t="n">
        <v>5.41</v>
      </c>
      <c r="G381" s="15">
        <f>ROUND(E381*F381,2)</f>
        <v/>
      </c>
      <c r="H381" s="254">
        <f>G381/$G$452</f>
        <v/>
      </c>
      <c r="I381" s="350">
        <f>ROUND(F381*Прил.10!$D$13,2)</f>
        <v/>
      </c>
      <c r="J381" s="350">
        <f>ROUND(I381*E381,2)</f>
        <v/>
      </c>
    </row>
    <row r="382" hidden="1" outlineLevel="1" ht="25.5" customFormat="1" customHeight="1" s="193">
      <c r="A382" s="251" t="n">
        <v>354</v>
      </c>
      <c r="B382" s="251" t="inlineStr">
        <is>
          <t>101-1770</t>
        </is>
      </c>
      <c r="C382" s="250" t="inlineStr">
        <is>
          <t>Толь с крупнозернистой посыпкой марки ТВК-350</t>
        </is>
      </c>
      <c r="D382" s="251" t="inlineStr">
        <is>
          <t>м2</t>
        </is>
      </c>
      <c r="E382" s="252" t="n">
        <v>17.1498</v>
      </c>
      <c r="F382" s="253" t="n">
        <v>6.22</v>
      </c>
      <c r="G382" s="15">
        <f>ROUND(E382*F382,2)</f>
        <v/>
      </c>
      <c r="H382" s="254">
        <f>G382/$G$452</f>
        <v/>
      </c>
      <c r="I382" s="350">
        <f>ROUND(F382*Прил.10!$D$13,2)</f>
        <v/>
      </c>
      <c r="J382" s="350">
        <f>ROUND(I382*E382,2)</f>
        <v/>
      </c>
    </row>
    <row r="383" hidden="1" outlineLevel="1" ht="38.25" customFormat="1" customHeight="1" s="193">
      <c r="A383" s="251" t="n">
        <v>355</v>
      </c>
      <c r="B383" s="251" t="inlineStr">
        <is>
          <t>102-0023</t>
        </is>
      </c>
      <c r="C383" s="250" t="inlineStr">
        <is>
          <t>Бруски обрезные хвойных пород длиной: 4-6,5 м, шириной 75-150 мм, толщиной 40-75 мм, I сорта</t>
        </is>
      </c>
      <c r="D383" s="251" t="inlineStr">
        <is>
          <t>м3</t>
        </is>
      </c>
      <c r="E383" s="252" t="n">
        <v>0.011179</v>
      </c>
      <c r="F383" s="253" t="n">
        <v>1700</v>
      </c>
      <c r="G383" s="15">
        <f>ROUND(E383*F383,2)</f>
        <v/>
      </c>
      <c r="H383" s="254">
        <f>G383/$G$452</f>
        <v/>
      </c>
      <c r="I383" s="350">
        <f>ROUND(F383*Прил.10!$D$13,2)</f>
        <v/>
      </c>
      <c r="J383" s="350">
        <f>ROUND(I383*E383,2)</f>
        <v/>
      </c>
    </row>
    <row r="384" hidden="1" outlineLevel="1" ht="38.25" customFormat="1" customHeight="1" s="193">
      <c r="A384" s="251" t="n">
        <v>356</v>
      </c>
      <c r="B384" s="251" t="inlineStr">
        <is>
          <t>102-0008</t>
        </is>
      </c>
      <c r="C384" s="250" t="inlineStr">
        <is>
          <t>Лесоматериалы круглые хвойных пород для строительства диаметром 14-24 см, длиной 3-6,5 м</t>
        </is>
      </c>
      <c r="D384" s="251" t="inlineStr">
        <is>
          <t>м3</t>
        </is>
      </c>
      <c r="E384" s="252" t="n">
        <v>0.06405</v>
      </c>
      <c r="F384" s="253" t="n">
        <v>558.33</v>
      </c>
      <c r="G384" s="15">
        <f>ROUND(E384*F384,2)</f>
        <v/>
      </c>
      <c r="H384" s="254">
        <f>G384/$G$452</f>
        <v/>
      </c>
      <c r="I384" s="350">
        <f>ROUND(F384*Прил.10!$D$13,2)</f>
        <v/>
      </c>
      <c r="J384" s="350">
        <f>ROUND(I384*E384,2)</f>
        <v/>
      </c>
    </row>
    <row r="385" hidden="1" outlineLevel="1" ht="38.25" customFormat="1" customHeight="1" s="193">
      <c r="A385" s="251" t="n">
        <v>357</v>
      </c>
      <c r="B385" s="251" t="inlineStr">
        <is>
          <t>102-0053</t>
        </is>
      </c>
      <c r="C385" s="250" t="inlineStr">
        <is>
          <t>Доски обрезные хвойных пород длиной: 4-6,5 м, шириной 75-150 мм, толщиной 25 мм, III сорта</t>
        </is>
      </c>
      <c r="D385" s="251" t="inlineStr">
        <is>
          <t>м3</t>
        </is>
      </c>
      <c r="E385" s="252" t="n">
        <v>0.1242</v>
      </c>
      <c r="F385" s="253" t="n">
        <v>1100</v>
      </c>
      <c r="G385" s="15">
        <f>ROUND(E385*F385,2)</f>
        <v/>
      </c>
      <c r="H385" s="254">
        <f>G385/$G$452</f>
        <v/>
      </c>
      <c r="I385" s="350">
        <f>ROUND(F385*Прил.10!$D$13,2)</f>
        <v/>
      </c>
      <c r="J385" s="350">
        <f>ROUND(I385*E385,2)</f>
        <v/>
      </c>
    </row>
    <row r="386" hidden="1" outlineLevel="1" ht="14.25" customFormat="1" customHeight="1" s="193">
      <c r="A386" s="251" t="n">
        <v>358</v>
      </c>
      <c r="B386" s="251" t="inlineStr">
        <is>
          <t>101-4621</t>
        </is>
      </c>
      <c r="C386" s="250" t="inlineStr">
        <is>
          <t>Шуруп самонарезающий: (LN) 3,5/11 мм</t>
        </is>
      </c>
      <c r="D386" s="251" t="inlineStr">
        <is>
          <t>100 шт.</t>
        </is>
      </c>
      <c r="E386" s="252" t="n">
        <v>0.392</v>
      </c>
      <c r="F386" s="253" t="n">
        <v>2</v>
      </c>
      <c r="G386" s="15">
        <f>ROUND(E386*F386,2)</f>
        <v/>
      </c>
      <c r="H386" s="254">
        <f>G386/$G$452</f>
        <v/>
      </c>
      <c r="I386" s="350">
        <f>ROUND(F386*Прил.10!$D$13,2)</f>
        <v/>
      </c>
      <c r="J386" s="350">
        <f>ROUND(I386*E386,2)</f>
        <v/>
      </c>
    </row>
    <row r="387" hidden="1" outlineLevel="1" ht="14.25" customFormat="1" customHeight="1" s="193">
      <c r="A387" s="251" t="n">
        <v>359</v>
      </c>
      <c r="B387" s="251" t="inlineStr">
        <is>
          <t>101-2467</t>
        </is>
      </c>
      <c r="C387" s="250" t="inlineStr">
        <is>
          <t>Растворитель марки: Р-4</t>
        </is>
      </c>
      <c r="D387" s="251" t="inlineStr">
        <is>
          <t>т</t>
        </is>
      </c>
      <c r="E387" s="252" t="n">
        <v>0.006512</v>
      </c>
      <c r="F387" s="253" t="n">
        <v>9420</v>
      </c>
      <c r="G387" s="15">
        <f>ROUND(E387*F387,2)</f>
        <v/>
      </c>
      <c r="H387" s="254">
        <f>G387/$G$452</f>
        <v/>
      </c>
      <c r="I387" s="350">
        <f>ROUND(F387*Прил.10!$D$13,2)</f>
        <v/>
      </c>
      <c r="J387" s="350">
        <f>ROUND(I387*E387,2)</f>
        <v/>
      </c>
    </row>
    <row r="388" hidden="1" outlineLevel="1" ht="14.25" customFormat="1" customHeight="1" s="193">
      <c r="A388" s="251" t="n">
        <v>360</v>
      </c>
      <c r="B388" s="251" t="inlineStr">
        <is>
          <t>101-2478</t>
        </is>
      </c>
      <c r="C388" s="250" t="inlineStr">
        <is>
          <t>Лента К226</t>
        </is>
      </c>
      <c r="D388" s="251" t="inlineStr">
        <is>
          <t>100 м</t>
        </is>
      </c>
      <c r="E388" s="252" t="n">
        <v>0.02526</v>
      </c>
      <c r="F388" s="253" t="n">
        <v>120</v>
      </c>
      <c r="G388" s="15">
        <f>ROUND(E388*F388,2)</f>
        <v/>
      </c>
      <c r="H388" s="254">
        <f>G388/$G$452</f>
        <v/>
      </c>
      <c r="I388" s="350">
        <f>ROUND(F388*Прил.10!$D$13,2)</f>
        <v/>
      </c>
      <c r="J388" s="350">
        <f>ROUND(I388*E388,2)</f>
        <v/>
      </c>
    </row>
    <row r="389" hidden="1" outlineLevel="1" ht="14.25" customFormat="1" customHeight="1" s="193">
      <c r="A389" s="251" t="n">
        <v>361</v>
      </c>
      <c r="B389" s="251" t="inlineStr">
        <is>
          <t>101-2278</t>
        </is>
      </c>
      <c r="C389" s="250" t="inlineStr">
        <is>
          <t>Пропан-бутан, смесь техническая</t>
        </is>
      </c>
      <c r="D389" s="251" t="inlineStr">
        <is>
          <t>кг</t>
        </is>
      </c>
      <c r="E389" s="252" t="n">
        <v>13.62955</v>
      </c>
      <c r="F389" s="253" t="n">
        <v>6.09</v>
      </c>
      <c r="G389" s="15">
        <f>ROUND(E389*F389,2)</f>
        <v/>
      </c>
      <c r="H389" s="254">
        <f>G389/$G$452</f>
        <v/>
      </c>
      <c r="I389" s="350">
        <f>ROUND(F389*Прил.10!$D$13,2)</f>
        <v/>
      </c>
      <c r="J389" s="350">
        <f>ROUND(I389*E389,2)</f>
        <v/>
      </c>
    </row>
    <row r="390" hidden="1" outlineLevel="1" ht="14.25" customFormat="1" customHeight="1" s="193">
      <c r="A390" s="251" t="n">
        <v>362</v>
      </c>
      <c r="B390" s="251" t="inlineStr">
        <is>
          <t>101-2365</t>
        </is>
      </c>
      <c r="C390" s="250" t="inlineStr">
        <is>
          <t>Нитки швейные</t>
        </is>
      </c>
      <c r="D390" s="251" t="inlineStr">
        <is>
          <t>кг</t>
        </is>
      </c>
      <c r="E390" s="252" t="n">
        <v>0.098</v>
      </c>
      <c r="F390" s="253" t="n">
        <v>133.05</v>
      </c>
      <c r="G390" s="15">
        <f>ROUND(E390*F390,2)</f>
        <v/>
      </c>
      <c r="H390" s="254">
        <f>G390/$G$452</f>
        <v/>
      </c>
      <c r="I390" s="350">
        <f>ROUND(F390*Прил.10!$D$13,2)</f>
        <v/>
      </c>
      <c r="J390" s="350">
        <f>ROUND(I390*E390,2)</f>
        <v/>
      </c>
    </row>
    <row r="391" hidden="1" outlineLevel="1" ht="14.25" customFormat="1" customHeight="1" s="193">
      <c r="A391" s="251" t="n">
        <v>363</v>
      </c>
      <c r="B391" s="251" t="inlineStr">
        <is>
          <t>101-2488</t>
        </is>
      </c>
      <c r="C391" s="250" t="inlineStr">
        <is>
          <t>Лента ФУМ</t>
        </is>
      </c>
      <c r="D391" s="251" t="inlineStr">
        <is>
          <t>кг</t>
        </is>
      </c>
      <c r="E391" s="252" t="n">
        <v>0.0828</v>
      </c>
      <c r="F391" s="253" t="n">
        <v>444</v>
      </c>
      <c r="G391" s="15">
        <f>ROUND(E391*F391,2)</f>
        <v/>
      </c>
      <c r="H391" s="254">
        <f>G391/$G$452</f>
        <v/>
      </c>
      <c r="I391" s="350">
        <f>ROUND(F391*Прил.10!$D$13,2)</f>
        <v/>
      </c>
      <c r="J391" s="350">
        <f>ROUND(I391*E391,2)</f>
        <v/>
      </c>
    </row>
    <row r="392" hidden="1" outlineLevel="1" ht="63.75" customFormat="1" customHeight="1" s="193">
      <c r="A392" s="251" t="n">
        <v>364</v>
      </c>
      <c r="B392" s="251" t="inlineStr">
        <is>
          <t>101-2609</t>
        </is>
      </c>
      <c r="C392" s="250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D392" s="251" t="inlineStr">
        <is>
          <t>м2</t>
        </is>
      </c>
      <c r="E392" s="252" t="n">
        <v>2.2</v>
      </c>
      <c r="F392" s="253" t="n">
        <v>180</v>
      </c>
      <c r="G392" s="15">
        <f>ROUND(E392*F392,2)</f>
        <v/>
      </c>
      <c r="H392" s="254">
        <f>G392/$G$452</f>
        <v/>
      </c>
      <c r="I392" s="350">
        <f>ROUND(F392*Прил.10!$D$13,2)</f>
        <v/>
      </c>
      <c r="J392" s="350">
        <f>ROUND(I392*E392,2)</f>
        <v/>
      </c>
    </row>
    <row r="393" hidden="1" outlineLevel="1" ht="14.25" customFormat="1" customHeight="1" s="193">
      <c r="A393" s="251" t="n">
        <v>365</v>
      </c>
      <c r="B393" s="251" t="inlineStr">
        <is>
          <t>101-3914</t>
        </is>
      </c>
      <c r="C393" s="250" t="inlineStr">
        <is>
          <t>Дюбели распорные полипропиленовые</t>
        </is>
      </c>
      <c r="D393" s="251" t="inlineStr">
        <is>
          <t>100 шт.</t>
        </is>
      </c>
      <c r="E393" s="252" t="n">
        <v>0.8159999999999999</v>
      </c>
      <c r="F393" s="253" t="n">
        <v>86</v>
      </c>
      <c r="G393" s="15">
        <f>ROUND(E393*F393,2)</f>
        <v/>
      </c>
      <c r="H393" s="254">
        <f>G393/$G$452</f>
        <v/>
      </c>
      <c r="I393" s="350">
        <f>ROUND(F393*Прил.10!$D$13,2)</f>
        <v/>
      </c>
      <c r="J393" s="350">
        <f>ROUND(I393*E393,2)</f>
        <v/>
      </c>
    </row>
    <row r="394" hidden="1" outlineLevel="1" ht="51" customFormat="1" customHeight="1" s="193">
      <c r="A394" s="251" t="n">
        <v>366</v>
      </c>
      <c r="B394" s="251" t="inlineStr">
        <is>
          <t>101-2493</t>
        </is>
      </c>
      <c r="C394" s="250" t="inlineStr">
        <is>
          <t>Лента липкая изоляционная на поликасиновом компаунде марки ЛСЭПЛ, шириной 20-30 мм, толщиной от 0,14 до 0,19 мм</t>
        </is>
      </c>
      <c r="D394" s="251" t="inlineStr">
        <is>
          <t>кг</t>
        </is>
      </c>
      <c r="E394" s="252" t="n">
        <v>0.095</v>
      </c>
      <c r="F394" s="253" t="n">
        <v>91.29000000000001</v>
      </c>
      <c r="G394" s="15">
        <f>ROUND(E394*F394,2)</f>
        <v/>
      </c>
      <c r="H394" s="254">
        <f>G394/$G$452</f>
        <v/>
      </c>
      <c r="I394" s="350">
        <f>ROUND(F394*Прил.10!$D$13,2)</f>
        <v/>
      </c>
      <c r="J394" s="350">
        <f>ROUND(I394*E394,2)</f>
        <v/>
      </c>
    </row>
    <row r="395" hidden="1" outlineLevel="1" ht="38.25" customFormat="1" customHeight="1" s="193">
      <c r="A395" s="251" t="n">
        <v>367</v>
      </c>
      <c r="B395" s="251" t="inlineStr">
        <is>
          <t>101-2499</t>
        </is>
      </c>
      <c r="C395" s="250" t="inlineStr">
        <is>
          <t>Лента изоляционная прорезиненная односторонняя ширина 20 мм, толщина 0,25-0,35 мм</t>
        </is>
      </c>
      <c r="D395" s="251" t="inlineStr">
        <is>
          <t>кг</t>
        </is>
      </c>
      <c r="E395" s="252" t="n">
        <v>2.482</v>
      </c>
      <c r="F395" s="253" t="n">
        <v>30.4</v>
      </c>
      <c r="G395" s="15">
        <f>ROUND(E395*F395,2)</f>
        <v/>
      </c>
      <c r="H395" s="254">
        <f>G395/$G$452</f>
        <v/>
      </c>
      <c r="I395" s="350">
        <f>ROUND(F395*Прил.10!$D$13,2)</f>
        <v/>
      </c>
      <c r="J395" s="350">
        <f>ROUND(I395*E395,2)</f>
        <v/>
      </c>
    </row>
    <row r="396" hidden="1" outlineLevel="1" ht="14.25" customFormat="1" customHeight="1" s="193">
      <c r="A396" s="251" t="n">
        <v>368</v>
      </c>
      <c r="B396" s="251" t="inlineStr">
        <is>
          <t>101-0595</t>
        </is>
      </c>
      <c r="C396" s="250" t="inlineStr">
        <is>
          <t>Мастика битумно-латексная кровельная</t>
        </is>
      </c>
      <c r="D396" s="251" t="inlineStr">
        <is>
          <t>т</t>
        </is>
      </c>
      <c r="E396" s="252" t="n">
        <v>0.0004</v>
      </c>
      <c r="F396" s="253" t="n">
        <v>3039.7</v>
      </c>
      <c r="G396" s="15">
        <f>ROUND(E396*F396,2)</f>
        <v/>
      </c>
      <c r="H396" s="254">
        <f>G396/$G$452</f>
        <v/>
      </c>
      <c r="I396" s="350">
        <f>ROUND(F396*Прил.10!$D$13,2)</f>
        <v/>
      </c>
      <c r="J396" s="350">
        <f>ROUND(I396*E396,2)</f>
        <v/>
      </c>
    </row>
    <row r="397" hidden="1" outlineLevel="1" ht="14.25" customFormat="1" customHeight="1" s="193">
      <c r="A397" s="251" t="n">
        <v>369</v>
      </c>
      <c r="B397" s="251" t="inlineStr">
        <is>
          <t>101-0501</t>
        </is>
      </c>
      <c r="C397" s="250" t="inlineStr">
        <is>
          <t>Лаки канифольные, марки КФ-965</t>
        </is>
      </c>
      <c r="D397" s="251" t="inlineStr">
        <is>
          <t>т</t>
        </is>
      </c>
      <c r="E397" s="252" t="n">
        <v>0.0024</v>
      </c>
      <c r="F397" s="253" t="n">
        <v>70200</v>
      </c>
      <c r="G397" s="15">
        <f>ROUND(E397*F397,2)</f>
        <v/>
      </c>
      <c r="H397" s="254">
        <f>G397/$G$452</f>
        <v/>
      </c>
      <c r="I397" s="350">
        <f>ROUND(F397*Прил.10!$D$13,2)</f>
        <v/>
      </c>
      <c r="J397" s="350">
        <f>ROUND(I397*E397,2)</f>
        <v/>
      </c>
    </row>
    <row r="398" hidden="1" outlineLevel="1" ht="14.25" customFormat="1" customHeight="1" s="193">
      <c r="A398" s="251" t="n">
        <v>370</v>
      </c>
      <c r="B398" s="251" t="inlineStr">
        <is>
          <t>101-0816</t>
        </is>
      </c>
      <c r="C398" s="250" t="inlineStr">
        <is>
          <t>Проволока светлая диаметром: 1,1 мм</t>
        </is>
      </c>
      <c r="D398" s="251" t="inlineStr">
        <is>
          <t>т</t>
        </is>
      </c>
      <c r="E398" s="252" t="n">
        <v>0.016361</v>
      </c>
      <c r="F398" s="253" t="n">
        <v>10200</v>
      </c>
      <c r="G398" s="15">
        <f>ROUND(E398*F398,2)</f>
        <v/>
      </c>
      <c r="H398" s="254">
        <f>G398/$G$452</f>
        <v/>
      </c>
      <c r="I398" s="350">
        <f>ROUND(F398*Прил.10!$D$13,2)</f>
        <v/>
      </c>
      <c r="J398" s="350">
        <f>ROUND(I398*E398,2)</f>
        <v/>
      </c>
    </row>
    <row r="399" hidden="1" outlineLevel="1" ht="25.5" customFormat="1" customHeight="1" s="193">
      <c r="A399" s="251" t="n">
        <v>371</v>
      </c>
      <c r="B399" s="251" t="inlineStr">
        <is>
          <t>101-0874</t>
        </is>
      </c>
      <c r="C399" s="250" t="inlineStr">
        <is>
          <t>Сетка тканая с квадратными ячейками № 05: без покрытия</t>
        </is>
      </c>
      <c r="D399" s="251" t="inlineStr">
        <is>
          <t>м2</t>
        </is>
      </c>
      <c r="E399" s="252" t="n">
        <v>0.0277</v>
      </c>
      <c r="F399" s="253" t="n">
        <v>28.25</v>
      </c>
      <c r="G399" s="15">
        <f>ROUND(E399*F399,2)</f>
        <v/>
      </c>
      <c r="H399" s="254">
        <f>G399/$G$452</f>
        <v/>
      </c>
      <c r="I399" s="350">
        <f>ROUND(F399*Прил.10!$D$13,2)</f>
        <v/>
      </c>
      <c r="J399" s="350">
        <f>ROUND(I399*E399,2)</f>
        <v/>
      </c>
    </row>
    <row r="400" hidden="1" outlineLevel="1" ht="25.5" customFormat="1" customHeight="1" s="193">
      <c r="A400" s="251" t="n">
        <v>372</v>
      </c>
      <c r="B400" s="251" t="inlineStr">
        <is>
          <t>101-0797</t>
        </is>
      </c>
      <c r="C400" s="250" t="inlineStr">
        <is>
          <t>Проволока горячекатаная в мотках, диаметром 6,3-6,5 мм</t>
        </is>
      </c>
      <c r="D400" s="251" t="inlineStr">
        <is>
          <t>т</t>
        </is>
      </c>
      <c r="E400" s="252" t="n">
        <v>0.070077</v>
      </c>
      <c r="F400" s="253" t="n">
        <v>4455.2</v>
      </c>
      <c r="G400" s="15">
        <f>ROUND(E400*F400,2)</f>
        <v/>
      </c>
      <c r="H400" s="254">
        <f>G400/$G$452</f>
        <v/>
      </c>
      <c r="I400" s="350">
        <f>ROUND(F400*Прил.10!$D$13,2)</f>
        <v/>
      </c>
      <c r="J400" s="350">
        <f>ROUND(I400*E400,2)</f>
        <v/>
      </c>
    </row>
    <row r="401" hidden="1" outlineLevel="1" ht="38.25" customFormat="1" customHeight="1" s="193">
      <c r="A401" s="251" t="n">
        <v>373</v>
      </c>
      <c r="B401" s="251" t="inlineStr">
        <is>
          <t>101-0456</t>
        </is>
      </c>
      <c r="C401" s="250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D401" s="251" t="inlineStr">
        <is>
          <t>т</t>
        </is>
      </c>
      <c r="E401" s="252" t="n">
        <v>0.008692</v>
      </c>
      <c r="F401" s="253" t="n">
        <v>15707</v>
      </c>
      <c r="G401" s="15">
        <f>ROUND(E401*F401,2)</f>
        <v/>
      </c>
      <c r="H401" s="254">
        <f>G401/$G$452</f>
        <v/>
      </c>
      <c r="I401" s="350">
        <f>ROUND(F401*Прил.10!$D$13,2)</f>
        <v/>
      </c>
      <c r="J401" s="350">
        <f>ROUND(I401*E401,2)</f>
        <v/>
      </c>
    </row>
    <row r="402" hidden="1" outlineLevel="1" ht="25.5" customFormat="1" customHeight="1" s="193">
      <c r="A402" s="251" t="n">
        <v>374</v>
      </c>
      <c r="B402" s="251" t="inlineStr">
        <is>
          <t>101-0115</t>
        </is>
      </c>
      <c r="C402" s="250" t="inlineStr">
        <is>
          <t>Винты с полукруглой головкой длиной: 50 мм</t>
        </is>
      </c>
      <c r="D402" s="251" t="inlineStr">
        <is>
          <t>т</t>
        </is>
      </c>
      <c r="E402" s="252" t="n">
        <v>0.003117</v>
      </c>
      <c r="F402" s="253" t="n">
        <v>12430</v>
      </c>
      <c r="G402" s="15">
        <f>ROUND(E402*F402,2)</f>
        <v/>
      </c>
      <c r="H402" s="254">
        <f>G402/$G$452</f>
        <v/>
      </c>
      <c r="I402" s="350">
        <f>ROUND(F402*Прил.10!$D$13,2)</f>
        <v/>
      </c>
      <c r="J402" s="350">
        <f>ROUND(I402*E402,2)</f>
        <v/>
      </c>
    </row>
    <row r="403" hidden="1" outlineLevel="1" ht="25.5" customFormat="1" customHeight="1" s="193">
      <c r="A403" s="251" t="n">
        <v>375</v>
      </c>
      <c r="B403" s="251" t="inlineStr">
        <is>
          <t>101-0073</t>
        </is>
      </c>
      <c r="C403" s="250" t="inlineStr">
        <is>
          <t>Битумы нефтяные строительные марки: БН-90/10</t>
        </is>
      </c>
      <c r="D403" s="251" t="inlineStr">
        <is>
          <t>т</t>
        </is>
      </c>
      <c r="E403" s="252" t="n">
        <v>0.166853</v>
      </c>
      <c r="F403" s="253" t="n">
        <v>1383.1</v>
      </c>
      <c r="G403" s="15">
        <f>ROUND(E403*F403,2)</f>
        <v/>
      </c>
      <c r="H403" s="254">
        <f>G403/$G$452</f>
        <v/>
      </c>
      <c r="I403" s="350">
        <f>ROUND(F403*Прил.10!$D$13,2)</f>
        <v/>
      </c>
      <c r="J403" s="350">
        <f>ROUND(I403*E403,2)</f>
        <v/>
      </c>
    </row>
    <row r="404" hidden="1" outlineLevel="1" ht="25.5" customFormat="1" customHeight="1" s="193">
      <c r="A404" s="251" t="n">
        <v>376</v>
      </c>
      <c r="B404" s="251" t="inlineStr">
        <is>
          <t>101-0076</t>
        </is>
      </c>
      <c r="C404" s="250" t="inlineStr">
        <is>
          <t>Битумы нефтяные строительные кровельные марки: БНК-90/30</t>
        </is>
      </c>
      <c r="D404" s="251" t="inlineStr">
        <is>
          <t>т</t>
        </is>
      </c>
      <c r="E404" s="252" t="n">
        <v>0.01292</v>
      </c>
      <c r="F404" s="253" t="n">
        <v>1412.5</v>
      </c>
      <c r="G404" s="15">
        <f>ROUND(E404*F404,2)</f>
        <v/>
      </c>
      <c r="H404" s="254">
        <f>G404/$G$452</f>
        <v/>
      </c>
      <c r="I404" s="350">
        <f>ROUND(F404*Прил.10!$D$13,2)</f>
        <v/>
      </c>
      <c r="J404" s="350">
        <f>ROUND(I404*E404,2)</f>
        <v/>
      </c>
    </row>
    <row r="405" hidden="1" outlineLevel="1" ht="25.5" customFormat="1" customHeight="1" s="193">
      <c r="A405" s="251" t="n">
        <v>377</v>
      </c>
      <c r="B405" s="251" t="inlineStr">
        <is>
          <t>101-0179</t>
        </is>
      </c>
      <c r="C405" s="250" t="inlineStr">
        <is>
          <t>Гвозди строительные с плоской головкой: 1,6x50 мм</t>
        </is>
      </c>
      <c r="D405" s="251" t="inlineStr">
        <is>
          <t>т</t>
        </is>
      </c>
      <c r="E405" s="252" t="n">
        <v>1e-06</v>
      </c>
      <c r="F405" s="253" t="n">
        <v>8475</v>
      </c>
      <c r="G405" s="15">
        <f>ROUND(E405*F405,2)</f>
        <v/>
      </c>
      <c r="H405" s="254">
        <f>G405/$G$452</f>
        <v/>
      </c>
      <c r="I405" s="350">
        <f>ROUND(F405*Прил.10!$D$13,2)</f>
        <v/>
      </c>
      <c r="J405" s="350">
        <f>ROUND(I405*E405,2)</f>
        <v/>
      </c>
    </row>
    <row r="406" hidden="1" outlineLevel="1" ht="14.25" customFormat="1" customHeight="1" s="193">
      <c r="A406" s="251" t="n">
        <v>378</v>
      </c>
      <c r="B406" s="251" t="inlineStr">
        <is>
          <t>101-0324</t>
        </is>
      </c>
      <c r="C406" s="250" t="inlineStr">
        <is>
          <t>Кислород технический: газообразный</t>
        </is>
      </c>
      <c r="D406" s="251" t="inlineStr">
        <is>
          <t>м3</t>
        </is>
      </c>
      <c r="E406" s="252" t="n">
        <v>58.80485</v>
      </c>
      <c r="F406" s="253" t="n">
        <v>6.22</v>
      </c>
      <c r="G406" s="15">
        <f>ROUND(E406*F406,2)</f>
        <v/>
      </c>
      <c r="H406" s="254">
        <f>G406/$G$452</f>
        <v/>
      </c>
      <c r="I406" s="350">
        <f>ROUND(F406*Прил.10!$D$13,2)</f>
        <v/>
      </c>
      <c r="J406" s="350">
        <f>ROUND(I406*E406,2)</f>
        <v/>
      </c>
    </row>
    <row r="407" hidden="1" outlineLevel="1" ht="14.25" customFormat="1" customHeight="1" s="193">
      <c r="A407" s="251" t="n">
        <v>379</v>
      </c>
      <c r="B407" s="251" t="inlineStr">
        <is>
          <t>101-0309</t>
        </is>
      </c>
      <c r="C407" s="250" t="inlineStr">
        <is>
          <t>Канаты пеньковые пропитанные</t>
        </is>
      </c>
      <c r="D407" s="251" t="inlineStr">
        <is>
          <t>т</t>
        </is>
      </c>
      <c r="E407" s="252" t="n">
        <v>0.001086</v>
      </c>
      <c r="F407" s="253" t="n">
        <v>37900</v>
      </c>
      <c r="G407" s="15">
        <f>ROUND(E407*F407,2)</f>
        <v/>
      </c>
      <c r="H407" s="254">
        <f>G407/$G$452</f>
        <v/>
      </c>
      <c r="I407" s="350">
        <f>ROUND(F407*Прил.10!$D$13,2)</f>
        <v/>
      </c>
      <c r="J407" s="350">
        <f>ROUND(I407*E407,2)</f>
        <v/>
      </c>
    </row>
    <row r="408" hidden="1" outlineLevel="1" ht="14.25" customFormat="1" customHeight="1" s="193">
      <c r="A408" s="251" t="n">
        <v>380</v>
      </c>
      <c r="B408" s="251" t="inlineStr">
        <is>
          <t>101-1019</t>
        </is>
      </c>
      <c r="C408" s="171" t="inlineStr">
        <is>
          <t>Швеллеры № 40 из стали марки: Ст0</t>
        </is>
      </c>
      <c r="D408" s="251" t="inlineStr">
        <is>
          <t>т</t>
        </is>
      </c>
      <c r="E408" s="252" t="n">
        <v>0.021056</v>
      </c>
      <c r="F408" s="253" t="n">
        <v>4920</v>
      </c>
      <c r="G408" s="15">
        <f>ROUND(E408*F408,2)</f>
        <v/>
      </c>
      <c r="H408" s="254">
        <f>G408/$G$452</f>
        <v/>
      </c>
      <c r="I408" s="350">
        <f>ROUND(F408*Прил.10!$D$13,2)</f>
        <v/>
      </c>
      <c r="J408" s="350">
        <f>ROUND(I408*E408,2)</f>
        <v/>
      </c>
    </row>
    <row r="409" hidden="1" outlineLevel="1" ht="25.5" customFormat="1" customHeight="1" s="193">
      <c r="A409" s="251" t="n">
        <v>381</v>
      </c>
      <c r="B409" s="251" t="inlineStr">
        <is>
          <t>101-1561</t>
        </is>
      </c>
      <c r="C409" s="250" t="inlineStr">
        <is>
          <t>Битумы нефтяные дорожные жидкие, класс МГ, СГ</t>
        </is>
      </c>
      <c r="D409" s="251" t="inlineStr">
        <is>
          <t>т</t>
        </is>
      </c>
      <c r="E409" s="252" t="n">
        <v>0.114</v>
      </c>
      <c r="F409" s="253" t="n">
        <v>2264.81</v>
      </c>
      <c r="G409" s="15">
        <f>ROUND(E409*F409,2)</f>
        <v/>
      </c>
      <c r="H409" s="254">
        <f>G409/$G$452</f>
        <v/>
      </c>
      <c r="I409" s="350">
        <f>ROUND(F409*Прил.10!$D$13,2)</f>
        <v/>
      </c>
      <c r="J409" s="350">
        <f>ROUND(I409*E409,2)</f>
        <v/>
      </c>
    </row>
    <row r="410" hidden="1" outlineLevel="1" ht="25.5" customFormat="1" customHeight="1" s="193">
      <c r="A410" s="251" t="n">
        <v>382</v>
      </c>
      <c r="B410" s="251" t="inlineStr">
        <is>
          <t>101-1575</t>
        </is>
      </c>
      <c r="C410" s="250" t="inlineStr">
        <is>
          <t>Мастика бутилкаучуковая строительная, марки: МББП-65 «ЛИЛО-1»</t>
        </is>
      </c>
      <c r="D410" s="251" t="inlineStr">
        <is>
          <t>т</t>
        </is>
      </c>
      <c r="E410" s="252" t="n">
        <v>0.01737</v>
      </c>
      <c r="F410" s="253" t="n">
        <v>7591.34</v>
      </c>
      <c r="G410" s="15">
        <f>ROUND(E410*F410,2)</f>
        <v/>
      </c>
      <c r="H410" s="254">
        <f>G410/$G$452</f>
        <v/>
      </c>
      <c r="I410" s="350">
        <f>ROUND(F410*Прил.10!$D$13,2)</f>
        <v/>
      </c>
      <c r="J410" s="350">
        <f>ROUND(I410*E410,2)</f>
        <v/>
      </c>
    </row>
    <row r="411" hidden="1" outlineLevel="1" ht="25.5" customFormat="1" customHeight="1" s="193">
      <c r="A411" s="251" t="n">
        <v>383</v>
      </c>
      <c r="B411" s="251" t="inlineStr">
        <is>
          <t>101-1558</t>
        </is>
      </c>
      <c r="C411" s="250" t="inlineStr">
        <is>
          <t>Битумы нефтяные дорожные марки: БНД-130/200, БНД-200/300</t>
        </is>
      </c>
      <c r="D411" s="251" t="inlineStr">
        <is>
          <t>т</t>
        </is>
      </c>
      <c r="E411" s="252" t="n">
        <v>0.176045</v>
      </c>
      <c r="F411" s="253" t="n">
        <v>1650.2</v>
      </c>
      <c r="G411" s="15">
        <f>ROUND(E411*F411,2)</f>
        <v/>
      </c>
      <c r="H411" s="254">
        <f>G411/$G$452</f>
        <v/>
      </c>
      <c r="I411" s="350">
        <f>ROUND(F411*Прил.10!$D$13,2)</f>
        <v/>
      </c>
      <c r="J411" s="350">
        <f>ROUND(I411*E411,2)</f>
        <v/>
      </c>
    </row>
    <row r="412" hidden="1" outlineLevel="1" ht="25.5" customFormat="1" customHeight="1" s="193">
      <c r="A412" s="251" t="n">
        <v>384</v>
      </c>
      <c r="B412" s="251" t="inlineStr">
        <is>
          <t>101-1580</t>
        </is>
      </c>
      <c r="C412" s="250" t="inlineStr">
        <is>
          <t>Пленкообразующие материалы для дорожных работ: ПМ-100А</t>
        </is>
      </c>
      <c r="D412" s="251" t="inlineStr">
        <is>
          <t>т</t>
        </is>
      </c>
      <c r="E412" s="252" t="n">
        <v>0.077135</v>
      </c>
      <c r="F412" s="253" t="n">
        <v>5527</v>
      </c>
      <c r="G412" s="15">
        <f>ROUND(E412*F412,2)</f>
        <v/>
      </c>
      <c r="H412" s="254">
        <f>G412/$G$452</f>
        <v/>
      </c>
      <c r="I412" s="350">
        <f>ROUND(F412*Прил.10!$D$13,2)</f>
        <v/>
      </c>
      <c r="J412" s="350">
        <f>ROUND(I412*E412,2)</f>
        <v/>
      </c>
    </row>
    <row r="413" hidden="1" outlineLevel="1" ht="14.25" customFormat="1" customHeight="1" s="193">
      <c r="A413" s="251" t="n">
        <v>385</v>
      </c>
      <c r="B413" s="251" t="inlineStr">
        <is>
          <t>101-1705</t>
        </is>
      </c>
      <c r="C413" s="250" t="inlineStr">
        <is>
          <t>Пакля пропитанная</t>
        </is>
      </c>
      <c r="D413" s="251" t="inlineStr">
        <is>
          <t>кг</t>
        </is>
      </c>
      <c r="E413" s="252" t="n">
        <v>2.85</v>
      </c>
      <c r="F413" s="253" t="n">
        <v>9.039999999999999</v>
      </c>
      <c r="G413" s="15">
        <f>ROUND(E413*F413,2)</f>
        <v/>
      </c>
      <c r="H413" s="254">
        <f>G413/$G$452</f>
        <v/>
      </c>
      <c r="I413" s="350">
        <f>ROUND(F413*Прил.10!$D$13,2)</f>
        <v/>
      </c>
      <c r="J413" s="350">
        <f>ROUND(I413*E413,2)</f>
        <v/>
      </c>
    </row>
    <row r="414" hidden="1" outlineLevel="1" ht="38.25" customFormat="1" customHeight="1" s="193">
      <c r="A414" s="251" t="n">
        <v>386</v>
      </c>
      <c r="B414" s="251" t="inlineStr">
        <is>
          <t>101-1627</t>
        </is>
      </c>
      <c r="C414" s="250" t="inlineStr">
        <is>
          <t>Сталь листовая углеродистая обыкновенного качества марки ВСт3пс5 толщиной: 4-6 мм</t>
        </is>
      </c>
      <c r="D414" s="251" t="inlineStr">
        <is>
          <t>т</t>
        </is>
      </c>
      <c r="E414" s="252" t="n">
        <v>0.004952</v>
      </c>
      <c r="F414" s="253" t="n">
        <v>5763</v>
      </c>
      <c r="G414" s="15">
        <f>ROUND(E414*F414,2)</f>
        <v/>
      </c>
      <c r="H414" s="254">
        <f>G414/$G$452</f>
        <v/>
      </c>
      <c r="I414" s="350">
        <f>ROUND(F414*Прил.10!$D$13,2)</f>
        <v/>
      </c>
      <c r="J414" s="350">
        <f>ROUND(I414*E414,2)</f>
        <v/>
      </c>
    </row>
    <row r="415" hidden="1" outlineLevel="1" ht="14.25" customFormat="1" customHeight="1" s="193">
      <c r="A415" s="251" t="n">
        <v>387</v>
      </c>
      <c r="B415" s="251" t="inlineStr">
        <is>
          <t>101-1665</t>
        </is>
      </c>
      <c r="C415" s="250" t="inlineStr">
        <is>
          <t>Лак электроизоляционный 318</t>
        </is>
      </c>
      <c r="D415" s="251" t="inlineStr">
        <is>
          <t>кг</t>
        </is>
      </c>
      <c r="E415" s="252" t="n">
        <v>1.008</v>
      </c>
      <c r="F415" s="253" t="n">
        <v>35.63</v>
      </c>
      <c r="G415" s="15">
        <f>ROUND(E415*F415,2)</f>
        <v/>
      </c>
      <c r="H415" s="254">
        <f>G415/$G$452</f>
        <v/>
      </c>
      <c r="I415" s="350">
        <f>ROUND(F415*Прил.10!$D$13,2)</f>
        <v/>
      </c>
      <c r="J415" s="350">
        <f>ROUND(I415*E415,2)</f>
        <v/>
      </c>
    </row>
    <row r="416" hidden="1" outlineLevel="1" ht="25.5" customFormat="1" customHeight="1" s="193">
      <c r="A416" s="251" t="n">
        <v>388</v>
      </c>
      <c r="B416" s="251" t="inlineStr">
        <is>
          <t>101-1299</t>
        </is>
      </c>
      <c r="C416" s="250" t="inlineStr">
        <is>
          <t>Топливо дизельное из малосернистых нефтей</t>
        </is>
      </c>
      <c r="D416" s="251" t="inlineStr">
        <is>
          <t>т</t>
        </is>
      </c>
      <c r="E416" s="252" t="n">
        <v>0.000646</v>
      </c>
      <c r="F416" s="253" t="n">
        <v>6250</v>
      </c>
      <c r="G416" s="15">
        <f>ROUND(E416*F416,2)</f>
        <v/>
      </c>
      <c r="H416" s="254">
        <f>G416/$G$452</f>
        <v/>
      </c>
      <c r="I416" s="350">
        <f>ROUND(F416*Прил.10!$D$13,2)</f>
        <v/>
      </c>
      <c r="J416" s="350">
        <f>ROUND(I416*E416,2)</f>
        <v/>
      </c>
    </row>
    <row r="417" hidden="1" outlineLevel="1" ht="25.5" customFormat="1" customHeight="1" s="193">
      <c r="A417" s="251" t="n">
        <v>389</v>
      </c>
      <c r="B417" s="251" t="inlineStr">
        <is>
          <t>101-1306</t>
        </is>
      </c>
      <c r="C417" s="250" t="inlineStr">
        <is>
          <t>Портландцемент общестроительного назначения бездобавочный, марки: 500</t>
        </is>
      </c>
      <c r="D417" s="251" t="inlineStr">
        <is>
          <t>т</t>
        </is>
      </c>
      <c r="E417" s="252" t="n">
        <v>0.208944</v>
      </c>
      <c r="F417" s="253" t="n">
        <v>480</v>
      </c>
      <c r="G417" s="15">
        <f>ROUND(E417*F417,2)</f>
        <v/>
      </c>
      <c r="H417" s="254">
        <f>G417/$G$452</f>
        <v/>
      </c>
      <c r="I417" s="350">
        <f>ROUND(F417*Прил.10!$D$13,2)</f>
        <v/>
      </c>
      <c r="J417" s="350">
        <f>ROUND(I417*E417,2)</f>
        <v/>
      </c>
    </row>
    <row r="418" hidden="1" outlineLevel="1" ht="14.25" customFormat="1" customHeight="1" s="193">
      <c r="A418" s="251" t="n">
        <v>390</v>
      </c>
      <c r="B418" s="251" t="inlineStr">
        <is>
          <t>101-1481</t>
        </is>
      </c>
      <c r="C418" s="250" t="inlineStr">
        <is>
          <t>Шурупы с полукруглой головкой: 4x40 мм</t>
        </is>
      </c>
      <c r="D418" s="251" t="inlineStr">
        <is>
          <t>т</t>
        </is>
      </c>
      <c r="E418" s="252" t="n">
        <v>0.000372</v>
      </c>
      <c r="F418" s="253" t="n">
        <v>12430</v>
      </c>
      <c r="G418" s="15">
        <f>ROUND(E418*F418,2)</f>
        <v/>
      </c>
      <c r="H418" s="254">
        <f>G418/$G$452</f>
        <v/>
      </c>
      <c r="I418" s="350">
        <f>ROUND(F418*Прил.10!$D$13,2)</f>
        <v/>
      </c>
      <c r="J418" s="350">
        <f>ROUND(I418*E418,2)</f>
        <v/>
      </c>
    </row>
    <row r="419" hidden="1" outlineLevel="1" ht="14.25" customFormat="1" customHeight="1" s="193">
      <c r="A419" s="251" t="n">
        <v>391</v>
      </c>
      <c r="B419" s="251" t="inlineStr">
        <is>
          <t>405-0219</t>
        </is>
      </c>
      <c r="C419" s="250" t="inlineStr">
        <is>
          <t>Гипсовые вяжущие, марка: Г3</t>
        </is>
      </c>
      <c r="D419" s="251" t="inlineStr">
        <is>
          <t>т</t>
        </is>
      </c>
      <c r="E419" s="252" t="n">
        <v>6e-05</v>
      </c>
      <c r="F419" s="253" t="n">
        <v>729.98</v>
      </c>
      <c r="G419" s="15">
        <f>ROUND(E419*F419,2)</f>
        <v/>
      </c>
      <c r="H419" s="254">
        <f>G419/$G$452</f>
        <v/>
      </c>
      <c r="I419" s="350">
        <f>ROUND(F419*Прил.10!$D$13,2)</f>
        <v/>
      </c>
      <c r="J419" s="350">
        <f>ROUND(I419*E419,2)</f>
        <v/>
      </c>
    </row>
    <row r="420" hidden="1" outlineLevel="1" ht="25.5" customFormat="1" customHeight="1" s="193">
      <c r="A420" s="251" t="n">
        <v>392</v>
      </c>
      <c r="B420" s="251" t="inlineStr">
        <is>
          <t>405-0253</t>
        </is>
      </c>
      <c r="C420" s="250" t="inlineStr">
        <is>
          <t>Известь строительная: негашеная комовая, сорт I</t>
        </is>
      </c>
      <c r="D420" s="251" t="inlineStr">
        <is>
          <t>т</t>
        </is>
      </c>
      <c r="E420" s="252" t="n">
        <v>0.059051</v>
      </c>
      <c r="F420" s="253" t="n">
        <v>734.5</v>
      </c>
      <c r="G420" s="15">
        <f>ROUND(E420*F420,2)</f>
        <v/>
      </c>
      <c r="H420" s="254">
        <f>G420/$G$452</f>
        <v/>
      </c>
      <c r="I420" s="350">
        <f>ROUND(F420*Прил.10!$D$13,2)</f>
        <v/>
      </c>
      <c r="J420" s="350">
        <f>ROUND(I420*E420,2)</f>
        <v/>
      </c>
    </row>
    <row r="421" hidden="1" outlineLevel="1" ht="25.5" customFormat="1" customHeight="1" s="193">
      <c r="A421" s="251" t="n">
        <v>393</v>
      </c>
      <c r="B421" s="251" t="inlineStr">
        <is>
          <t>402-0001</t>
        </is>
      </c>
      <c r="C421" s="250" t="inlineStr">
        <is>
          <t>Раствор готовый кладочный цементный марки: 25</t>
        </is>
      </c>
      <c r="D421" s="251" t="inlineStr">
        <is>
          <t>м3</t>
        </is>
      </c>
      <c r="E421" s="252" t="n">
        <v>0.09776</v>
      </c>
      <c r="F421" s="253" t="n">
        <v>463.3</v>
      </c>
      <c r="G421" s="15">
        <f>ROUND(E421*F421,2)</f>
        <v/>
      </c>
      <c r="H421" s="254">
        <f>G421/$G$452</f>
        <v/>
      </c>
      <c r="I421" s="350">
        <f>ROUND(F421*Прил.10!$D$13,2)</f>
        <v/>
      </c>
      <c r="J421" s="350">
        <f>ROUND(I421*E421,2)</f>
        <v/>
      </c>
    </row>
    <row r="422" hidden="1" outlineLevel="1" ht="25.5" customFormat="1" customHeight="1" s="193">
      <c r="A422" s="251" t="n">
        <v>394</v>
      </c>
      <c r="B422" s="251" t="inlineStr">
        <is>
          <t>402-0006</t>
        </is>
      </c>
      <c r="C422" s="250" t="inlineStr">
        <is>
          <t>Раствор готовый кладочный цементный марки: 200</t>
        </is>
      </c>
      <c r="D422" s="251" t="inlineStr">
        <is>
          <t>м3</t>
        </is>
      </c>
      <c r="E422" s="252" t="n">
        <v>0.0092</v>
      </c>
      <c r="F422" s="253" t="n">
        <v>600</v>
      </c>
      <c r="G422" s="15">
        <f>ROUND(E422*F422,2)</f>
        <v/>
      </c>
      <c r="H422" s="254">
        <f>G422/$G$452</f>
        <v/>
      </c>
      <c r="I422" s="350">
        <f>ROUND(F422*Прил.10!$D$13,2)</f>
        <v/>
      </c>
      <c r="J422" s="350">
        <f>ROUND(I422*E422,2)</f>
        <v/>
      </c>
    </row>
    <row r="423" hidden="1" outlineLevel="1" ht="38.25" customFormat="1" customHeight="1" s="193">
      <c r="A423" s="251" t="n">
        <v>395</v>
      </c>
      <c r="B423" s="251" t="inlineStr">
        <is>
          <t>408-0009</t>
        </is>
      </c>
      <c r="C423" s="250" t="inlineStr">
        <is>
          <t>Щебень из природного камня для строительных работ марка: 1000, фракция 5(3)-10 мм</t>
        </is>
      </c>
      <c r="D423" s="251" t="inlineStr">
        <is>
          <t>м3</t>
        </is>
      </c>
      <c r="E423" s="252" t="n">
        <v>1.644975</v>
      </c>
      <c r="F423" s="253" t="n">
        <v>139.4</v>
      </c>
      <c r="G423" s="15">
        <f>ROUND(E423*F423,2)</f>
        <v/>
      </c>
      <c r="H423" s="254">
        <f>G423/$G$452</f>
        <v/>
      </c>
      <c r="I423" s="350">
        <f>ROUND(F423*Прил.10!$D$13,2)</f>
        <v/>
      </c>
      <c r="J423" s="350">
        <f>ROUND(I423*E423,2)</f>
        <v/>
      </c>
    </row>
    <row r="424" hidden="1" outlineLevel="1" ht="25.5" customFormat="1" customHeight="1" s="193">
      <c r="A424" s="251" t="n">
        <v>396</v>
      </c>
      <c r="B424" s="251" t="inlineStr">
        <is>
          <t>408-0121</t>
        </is>
      </c>
      <c r="C424" s="250" t="inlineStr">
        <is>
          <t>Песок природный для строительных: работ повышенной крупности и крупный</t>
        </is>
      </c>
      <c r="D424" s="251" t="inlineStr">
        <is>
          <t>м3</t>
        </is>
      </c>
      <c r="E424" s="252" t="n">
        <v>0.005008</v>
      </c>
      <c r="F424" s="253" t="n">
        <v>59.99</v>
      </c>
      <c r="G424" s="15">
        <f>ROUND(E424*F424,2)</f>
        <v/>
      </c>
      <c r="H424" s="254">
        <f>G424/$G$452</f>
        <v/>
      </c>
      <c r="I424" s="350">
        <f>ROUND(F424*Прил.10!$D$13,2)</f>
        <v/>
      </c>
      <c r="J424" s="350">
        <f>ROUND(I424*E424,2)</f>
        <v/>
      </c>
    </row>
    <row r="425" hidden="1" outlineLevel="1" ht="25.5" customFormat="1" customHeight="1" s="193">
      <c r="A425" s="251" t="n">
        <v>397</v>
      </c>
      <c r="B425" s="251" t="inlineStr">
        <is>
          <t>408-0122</t>
        </is>
      </c>
      <c r="C425" s="250" t="inlineStr">
        <is>
          <t>Песок природный для строительных работ средний</t>
        </is>
      </c>
      <c r="D425" s="251" t="inlineStr">
        <is>
          <t>м3</t>
        </is>
      </c>
      <c r="E425" s="252" t="n">
        <v>0.95</v>
      </c>
      <c r="F425" s="253" t="n">
        <v>149.48</v>
      </c>
      <c r="G425" s="15">
        <f>ROUND(E425*F425,2)</f>
        <v/>
      </c>
      <c r="H425" s="254">
        <f>G425/$G$452</f>
        <v/>
      </c>
      <c r="I425" s="350">
        <f>ROUND(F425*Прил.10!$D$13,2)</f>
        <v/>
      </c>
      <c r="J425" s="350">
        <f>ROUND(I425*E425,2)</f>
        <v/>
      </c>
    </row>
    <row r="426" hidden="1" outlineLevel="1" ht="25.5" customFormat="1" customHeight="1" s="193">
      <c r="A426" s="251" t="n">
        <v>398</v>
      </c>
      <c r="B426" s="251" t="inlineStr">
        <is>
          <t>408-0122</t>
        </is>
      </c>
      <c r="C426" s="250" t="inlineStr">
        <is>
          <t>Песок природный для строительных: работ средний</t>
        </is>
      </c>
      <c r="D426" s="251" t="inlineStr">
        <is>
          <t>м3</t>
        </is>
      </c>
      <c r="E426" s="252" t="n">
        <v>0.892</v>
      </c>
      <c r="F426" s="253" t="n">
        <v>55.26</v>
      </c>
      <c r="G426" s="15">
        <f>ROUND(E426*F426,2)</f>
        <v/>
      </c>
      <c r="H426" s="254">
        <f>G426/$G$452</f>
        <v/>
      </c>
      <c r="I426" s="350">
        <f>ROUND(F426*Прил.10!$D$13,2)</f>
        <v/>
      </c>
      <c r="J426" s="350">
        <f>ROUND(I426*E426,2)</f>
        <v/>
      </c>
    </row>
    <row r="427" hidden="1" outlineLevel="1" ht="25.5" customFormat="1" customHeight="1" s="193">
      <c r="A427" s="251" t="n">
        <v>399</v>
      </c>
      <c r="B427" s="251" t="inlineStr">
        <is>
          <t>408-0141</t>
        </is>
      </c>
      <c r="C427" s="250" t="inlineStr">
        <is>
          <t>Песок природный для строительных: растворов средний</t>
        </is>
      </c>
      <c r="D427" s="251" t="inlineStr">
        <is>
          <t>м3</t>
        </is>
      </c>
      <c r="E427" s="252" t="n">
        <v>0.17412</v>
      </c>
      <c r="F427" s="253" t="n">
        <v>59.99</v>
      </c>
      <c r="G427" s="15">
        <f>ROUND(E427*F427,2)</f>
        <v/>
      </c>
      <c r="H427" s="254">
        <f>G427/$G$452</f>
        <v/>
      </c>
      <c r="I427" s="350">
        <f>ROUND(F427*Прил.10!$D$13,2)</f>
        <v/>
      </c>
      <c r="J427" s="350">
        <f>ROUND(I427*E427,2)</f>
        <v/>
      </c>
    </row>
    <row r="428" hidden="1" outlineLevel="1" ht="38.25" customFormat="1" customHeight="1" s="193">
      <c r="A428" s="251" t="n">
        <v>400</v>
      </c>
      <c r="B428" s="251" t="inlineStr">
        <is>
          <t>408-0013</t>
        </is>
      </c>
      <c r="C428" s="250" t="inlineStr">
        <is>
          <t>Щебень из природного камня для строительных работ марка: 800, фракция 5(3)-10 мм</t>
        </is>
      </c>
      <c r="D428" s="251" t="inlineStr">
        <is>
          <t>м3</t>
        </is>
      </c>
      <c r="E428" s="252" t="n">
        <v>0.1386</v>
      </c>
      <c r="F428" s="253" t="n">
        <v>155.94</v>
      </c>
      <c r="G428" s="15">
        <f>ROUND(E428*F428,2)</f>
        <v/>
      </c>
      <c r="H428" s="254">
        <f>G428/$G$452</f>
        <v/>
      </c>
      <c r="I428" s="350">
        <f>ROUND(F428*Прил.10!$D$13,2)</f>
        <v/>
      </c>
      <c r="J428" s="350">
        <f>ROUND(I428*E428,2)</f>
        <v/>
      </c>
    </row>
    <row r="429" hidden="1" outlineLevel="1" ht="38.25" customFormat="1" customHeight="1" s="193">
      <c r="A429" s="251" t="n">
        <v>401</v>
      </c>
      <c r="B429" s="251" t="inlineStr">
        <is>
          <t>408-0010</t>
        </is>
      </c>
      <c r="C429" s="250" t="inlineStr">
        <is>
          <t>Щебень из природного камня для строительных работ марка: 1000, фракция 10-20 мм</t>
        </is>
      </c>
      <c r="D429" s="251" t="inlineStr">
        <is>
          <t>м3</t>
        </is>
      </c>
      <c r="E429" s="252" t="n">
        <v>2.522295</v>
      </c>
      <c r="F429" s="253" t="n">
        <v>130</v>
      </c>
      <c r="G429" s="15">
        <f>ROUND(E429*F429,2)</f>
        <v/>
      </c>
      <c r="H429" s="254">
        <f>G429/$G$452</f>
        <v/>
      </c>
      <c r="I429" s="350">
        <f>ROUND(F429*Прил.10!$D$13,2)</f>
        <v/>
      </c>
      <c r="J429" s="350">
        <f>ROUND(I429*E429,2)</f>
        <v/>
      </c>
    </row>
    <row r="430" hidden="1" outlineLevel="1" ht="38.25" customFormat="1" customHeight="1" s="193">
      <c r="A430" s="251" t="n">
        <v>402</v>
      </c>
      <c r="B430" s="251" t="inlineStr">
        <is>
          <t>408-0015</t>
        </is>
      </c>
      <c r="C430" s="250" t="inlineStr">
        <is>
          <t>Щебень из природного камня для строительных работ марка 800, фракция 20-40 мм</t>
        </is>
      </c>
      <c r="D430" s="251" t="inlineStr">
        <is>
          <t>м3</t>
        </is>
      </c>
      <c r="E430" s="252" t="n">
        <v>0.07874</v>
      </c>
      <c r="F430" s="253" t="n">
        <v>165.33</v>
      </c>
      <c r="G430" s="15">
        <f>ROUND(E430*F430,2)</f>
        <v/>
      </c>
      <c r="H430" s="254">
        <f>G430/$G$452</f>
        <v/>
      </c>
      <c r="I430" s="350">
        <f>ROUND(F430*Прил.10!$D$13,2)</f>
        <v/>
      </c>
      <c r="J430" s="350">
        <f>ROUND(I430*E430,2)</f>
        <v/>
      </c>
    </row>
    <row r="431" hidden="1" outlineLevel="1" ht="38.25" customFormat="1" customHeight="1" s="193">
      <c r="A431" s="251" t="n">
        <v>403</v>
      </c>
      <c r="B431" s="251" t="inlineStr">
        <is>
          <t>408-0015</t>
        </is>
      </c>
      <c r="C431" s="250" t="inlineStr">
        <is>
          <t>Щебень из природного камня для строительных работ марка: 800, фракция 20-40 мм</t>
        </is>
      </c>
      <c r="D431" s="251" t="inlineStr">
        <is>
          <t>м3</t>
        </is>
      </c>
      <c r="E431" s="252" t="n">
        <v>4.38494</v>
      </c>
      <c r="F431" s="253" t="n">
        <v>108.4</v>
      </c>
      <c r="G431" s="15">
        <f>ROUND(E431*F431,2)</f>
        <v/>
      </c>
      <c r="H431" s="254">
        <f>G431/$G$452</f>
        <v/>
      </c>
      <c r="I431" s="350">
        <f>ROUND(F431*Прил.10!$D$13,2)</f>
        <v/>
      </c>
      <c r="J431" s="350">
        <f>ROUND(I431*E431,2)</f>
        <v/>
      </c>
    </row>
    <row r="432" hidden="1" outlineLevel="1" ht="14.25" customFormat="1" customHeight="1" s="193">
      <c r="A432" s="251" t="n">
        <v>404</v>
      </c>
      <c r="B432" s="251" t="inlineStr">
        <is>
          <t>111-0087</t>
        </is>
      </c>
      <c r="C432" s="250" t="inlineStr">
        <is>
          <t>Бирки-оконцеватели</t>
        </is>
      </c>
      <c r="D432" s="251" t="inlineStr">
        <is>
          <t>100 шт.</t>
        </is>
      </c>
      <c r="E432" s="252" t="n">
        <v>4.51</v>
      </c>
      <c r="F432" s="253" t="n">
        <v>63</v>
      </c>
      <c r="G432" s="15">
        <f>ROUND(E432*F432,2)</f>
        <v/>
      </c>
      <c r="H432" s="254">
        <f>G432/$G$452</f>
        <v/>
      </c>
      <c r="I432" s="350">
        <f>ROUND(F432*Прил.10!$D$13,2)</f>
        <v/>
      </c>
      <c r="J432" s="350">
        <f>ROUND(I432*E432,2)</f>
        <v/>
      </c>
    </row>
    <row r="433" hidden="1" outlineLevel="1" ht="14.25" customFormat="1" customHeight="1" s="193">
      <c r="A433" s="251" t="n">
        <v>405</v>
      </c>
      <c r="B433" s="251" t="inlineStr">
        <is>
          <t>111-0109</t>
        </is>
      </c>
      <c r="C433" s="250" t="inlineStr">
        <is>
          <t>Бирки маркировочные пластмассовые</t>
        </is>
      </c>
      <c r="D433" s="251" t="inlineStr">
        <is>
          <t>100 шт.</t>
        </is>
      </c>
      <c r="E433" s="252" t="n">
        <v>1.14</v>
      </c>
      <c r="F433" s="253" t="n">
        <v>30.74</v>
      </c>
      <c r="G433" s="15">
        <f>ROUND(E433*F433,2)</f>
        <v/>
      </c>
      <c r="H433" s="254">
        <f>G433/$G$452</f>
        <v/>
      </c>
      <c r="I433" s="350">
        <f>ROUND(F433*Прил.10!$D$13,2)</f>
        <v/>
      </c>
      <c r="J433" s="350">
        <f>ROUND(I433*E433,2)</f>
        <v/>
      </c>
    </row>
    <row r="434" hidden="1" outlineLevel="1" ht="14.25" customFormat="1" customHeight="1" s="193">
      <c r="A434" s="251" t="n">
        <v>406</v>
      </c>
      <c r="B434" s="251" t="inlineStr">
        <is>
          <t>110-0219</t>
        </is>
      </c>
      <c r="C434" s="250" t="inlineStr">
        <is>
          <t>Гайки установочные заземляющие</t>
        </is>
      </c>
      <c r="D434" s="251" t="inlineStr">
        <is>
          <t>100 шт.</t>
        </is>
      </c>
      <c r="E434" s="252" t="n">
        <v>0.575</v>
      </c>
      <c r="F434" s="253" t="n">
        <v>88.5</v>
      </c>
      <c r="G434" s="15">
        <f>ROUND(E434*F434,2)</f>
        <v/>
      </c>
      <c r="H434" s="254">
        <f>G434/$G$452</f>
        <v/>
      </c>
      <c r="I434" s="350">
        <f>ROUND(F434*Прил.10!$D$13,2)</f>
        <v/>
      </c>
      <c r="J434" s="350">
        <f>ROUND(I434*E434,2)</f>
        <v/>
      </c>
    </row>
    <row r="435" hidden="1" outlineLevel="1" ht="14.25" customFormat="1" customHeight="1" s="193">
      <c r="A435" s="251" t="n">
        <v>407</v>
      </c>
      <c r="B435" s="251" t="inlineStr">
        <is>
          <t>113-0021</t>
        </is>
      </c>
      <c r="C435" s="250" t="inlineStr">
        <is>
          <t>Грунтовка: ГФ-021 красно-коричневая</t>
        </is>
      </c>
      <c r="D435" s="251" t="inlineStr">
        <is>
          <t>т</t>
        </is>
      </c>
      <c r="E435" s="252" t="n">
        <v>0.003364</v>
      </c>
      <c r="F435" s="253" t="n">
        <v>15620</v>
      </c>
      <c r="G435" s="15">
        <f>ROUND(E435*F435,2)</f>
        <v/>
      </c>
      <c r="H435" s="254">
        <f>G435/$G$452</f>
        <v/>
      </c>
      <c r="I435" s="350">
        <f>ROUND(F435*Прил.10!$D$13,2)</f>
        <v/>
      </c>
      <c r="J435" s="350">
        <f>ROUND(I435*E435,2)</f>
        <v/>
      </c>
    </row>
    <row r="436" hidden="1" outlineLevel="1" ht="14.25" customFormat="1" customHeight="1" s="193">
      <c r="A436" s="251" t="n">
        <v>408</v>
      </c>
      <c r="B436" s="251" t="inlineStr">
        <is>
          <t>113-1786</t>
        </is>
      </c>
      <c r="C436" s="250" t="inlineStr">
        <is>
          <t>Лак битумный: БТ-123</t>
        </is>
      </c>
      <c r="D436" s="251" t="inlineStr">
        <is>
          <t>т</t>
        </is>
      </c>
      <c r="E436" s="252" t="n">
        <v>0.003141</v>
      </c>
      <c r="F436" s="253" t="n">
        <v>7826.9</v>
      </c>
      <c r="G436" s="15">
        <f>ROUND(E436*F436,2)</f>
        <v/>
      </c>
      <c r="H436" s="254">
        <f>G436/$G$452</f>
        <v/>
      </c>
      <c r="I436" s="350">
        <f>ROUND(F436*Прил.10!$D$13,2)</f>
        <v/>
      </c>
      <c r="J436" s="350">
        <f>ROUND(I436*E436,2)</f>
        <v/>
      </c>
    </row>
    <row r="437" hidden="1" outlineLevel="1" ht="25.5" customFormat="1" customHeight="1" s="193">
      <c r="A437" s="251" t="n">
        <v>409</v>
      </c>
      <c r="B437" s="251" t="inlineStr">
        <is>
          <t>114-0021</t>
        </is>
      </c>
      <c r="C437" s="250" t="inlineStr">
        <is>
          <t>Удобрения: сложно-смешанные гранулированные насыпью</t>
        </is>
      </c>
      <c r="D437" s="251" t="inlineStr">
        <is>
          <t>т</t>
        </is>
      </c>
      <c r="E437" s="252" t="n">
        <v>0.08534</v>
      </c>
      <c r="F437" s="253" t="n">
        <v>1480</v>
      </c>
      <c r="G437" s="15">
        <f>ROUND(E437*F437,2)</f>
        <v/>
      </c>
      <c r="H437" s="254">
        <f>G437/$G$452</f>
        <v/>
      </c>
      <c r="I437" s="350">
        <f>ROUND(F437*Прил.10!$D$13,2)</f>
        <v/>
      </c>
      <c r="J437" s="350">
        <f>ROUND(I437*E437,2)</f>
        <v/>
      </c>
    </row>
    <row r="438" hidden="1" outlineLevel="1" ht="14.25" customFormat="1" customHeight="1" s="193">
      <c r="A438" s="251" t="n">
        <v>410</v>
      </c>
      <c r="B438" s="251" t="inlineStr">
        <is>
          <t>113-0211</t>
        </is>
      </c>
      <c r="C438" s="250" t="inlineStr">
        <is>
          <t>Эмаль эпоксидная: ЭП-140 защитная</t>
        </is>
      </c>
      <c r="D438" s="251" t="inlineStr">
        <is>
          <t>т</t>
        </is>
      </c>
      <c r="E438" s="252" t="n">
        <v>0.00104</v>
      </c>
      <c r="F438" s="253" t="n">
        <v>75000</v>
      </c>
      <c r="G438" s="15">
        <f>ROUND(E438*F438,2)</f>
        <v/>
      </c>
      <c r="H438" s="254">
        <f>G438/$G$452</f>
        <v/>
      </c>
      <c r="I438" s="350">
        <f>ROUND(F438*Прил.10!$D$13,2)</f>
        <v/>
      </c>
      <c r="J438" s="350">
        <f>ROUND(I438*E438,2)</f>
        <v/>
      </c>
    </row>
    <row r="439" hidden="1" outlineLevel="1" ht="14.25" customFormat="1" customHeight="1" s="193">
      <c r="A439" s="251" t="n">
        <v>411</v>
      </c>
      <c r="B439" s="251" t="inlineStr">
        <is>
          <t>113-0368</t>
        </is>
      </c>
      <c r="C439" s="250" t="inlineStr">
        <is>
          <t>Стекло жидкое калийное</t>
        </is>
      </c>
      <c r="D439" s="251" t="inlineStr">
        <is>
          <t>т</t>
        </is>
      </c>
      <c r="E439" s="252" t="n">
        <v>0.0015</v>
      </c>
      <c r="F439" s="253" t="n">
        <v>2734.6</v>
      </c>
      <c r="G439" s="15">
        <f>ROUND(E439*F439,2)</f>
        <v/>
      </c>
      <c r="H439" s="254">
        <f>G439/$G$452</f>
        <v/>
      </c>
      <c r="I439" s="350">
        <f>ROUND(F439*Прил.10!$D$13,2)</f>
        <v/>
      </c>
      <c r="J439" s="350">
        <f>ROUND(I439*E439,2)</f>
        <v/>
      </c>
    </row>
    <row r="440" hidden="1" outlineLevel="1" ht="25.5" customFormat="1" customHeight="1" s="193">
      <c r="A440" s="251" t="n">
        <v>412</v>
      </c>
      <c r="B440" s="251" t="inlineStr">
        <is>
          <t>105-0071</t>
        </is>
      </c>
      <c r="C440" s="250" t="inlineStr">
        <is>
          <t>Шпалы непропитанные для железных дорог: 1 тип</t>
        </is>
      </c>
      <c r="D440" s="251" t="inlineStr">
        <is>
          <t>шт.</t>
        </is>
      </c>
      <c r="E440" s="252" t="n">
        <v>0.05</v>
      </c>
      <c r="F440" s="253" t="n">
        <v>266.67</v>
      </c>
      <c r="G440" s="15">
        <f>ROUND(E440*F440,2)</f>
        <v/>
      </c>
      <c r="H440" s="254">
        <f>G440/$G$452</f>
        <v/>
      </c>
      <c r="I440" s="350">
        <f>ROUND(F440*Прил.10!$D$13,2)</f>
        <v/>
      </c>
      <c r="J440" s="350">
        <f>ROUND(I440*E440,2)</f>
        <v/>
      </c>
    </row>
    <row r="441" hidden="1" outlineLevel="1" ht="38.25" customFormat="1" customHeight="1" s="193">
      <c r="A441" s="251" t="n">
        <v>413</v>
      </c>
      <c r="B441" s="251" t="inlineStr">
        <is>
          <t>102-0081</t>
        </is>
      </c>
      <c r="C441" s="250" t="inlineStr">
        <is>
          <t>Доски необрезные хвойных пород длиной: 4-6,5 м, все ширины, толщиной 44 мм и более, III сорта</t>
        </is>
      </c>
      <c r="D441" s="251" t="inlineStr">
        <is>
          <t>м3</t>
        </is>
      </c>
      <c r="E441" s="252" t="n">
        <v>0.031</v>
      </c>
      <c r="F441" s="253" t="n">
        <v>684</v>
      </c>
      <c r="G441" s="15">
        <f>ROUND(E441*F441,2)</f>
        <v/>
      </c>
      <c r="H441" s="254">
        <f>G441/$G$452</f>
        <v/>
      </c>
      <c r="I441" s="350">
        <f>ROUND(F441*Прил.10!$D$13,2)</f>
        <v/>
      </c>
      <c r="J441" s="350">
        <f>ROUND(I441*E441,2)</f>
        <v/>
      </c>
    </row>
    <row r="442" hidden="1" outlineLevel="1" ht="38.25" customFormat="1" customHeight="1" s="193">
      <c r="A442" s="251" t="n">
        <v>414</v>
      </c>
      <c r="B442" s="251" t="inlineStr">
        <is>
          <t>102-0061</t>
        </is>
      </c>
      <c r="C442" s="250" t="inlineStr">
        <is>
          <t>Доски обрезные хвойных пород длиной: 4-6,5 м, шириной 75-150 мм, толщиной 44 мм и более, III сорта</t>
        </is>
      </c>
      <c r="D442" s="251" t="inlineStr">
        <is>
          <t>м3</t>
        </is>
      </c>
      <c r="E442" s="252" t="n">
        <v>0.34406</v>
      </c>
      <c r="F442" s="253" t="n">
        <v>1056</v>
      </c>
      <c r="G442" s="15">
        <f>ROUND(E442*F442,2)</f>
        <v/>
      </c>
      <c r="H442" s="254">
        <f>G442/$G$452</f>
        <v/>
      </c>
      <c r="I442" s="350">
        <f>ROUND(F442*Прил.10!$D$13,2)</f>
        <v/>
      </c>
      <c r="J442" s="350">
        <f>ROUND(I442*E442,2)</f>
        <v/>
      </c>
    </row>
    <row r="443" hidden="1" outlineLevel="1" ht="38.25" customFormat="1" customHeight="1" s="193">
      <c r="A443" s="251" t="n">
        <v>415</v>
      </c>
      <c r="B443" s="251" t="inlineStr">
        <is>
          <t>102-0066</t>
        </is>
      </c>
      <c r="C443" s="250" t="inlineStr">
        <is>
          <t>Доски необрезные хвойных пород длиной: 4-6,5 м, шириной 75-150 мм, толщиной 16 мм, IV сорта</t>
        </is>
      </c>
      <c r="D443" s="251" t="inlineStr">
        <is>
          <t>м3</t>
        </is>
      </c>
      <c r="E443" s="252" t="n">
        <v>0.00144</v>
      </c>
      <c r="F443" s="253" t="n">
        <v>802</v>
      </c>
      <c r="G443" s="15">
        <f>ROUND(E443*F443,2)</f>
        <v/>
      </c>
      <c r="H443" s="254">
        <f>G443/$G$452</f>
        <v/>
      </c>
      <c r="I443" s="350">
        <f>ROUND(F443*Прил.10!$D$13,2)</f>
        <v/>
      </c>
      <c r="J443" s="350">
        <f>ROUND(I443*E443,2)</f>
        <v/>
      </c>
    </row>
    <row r="444" hidden="1" outlineLevel="1" ht="38.25" customFormat="1" customHeight="1" s="193">
      <c r="A444" s="251" t="n">
        <v>416</v>
      </c>
      <c r="B444" s="251" t="inlineStr">
        <is>
          <t>102-0138</t>
        </is>
      </c>
      <c r="C444" s="250" t="inlineStr">
        <is>
          <t>Доски необрезные хвойных пород длиной: 2-3,75 м, все ширины, толщиной 32-40 мм, IV сорта</t>
        </is>
      </c>
      <c r="D444" s="251" t="inlineStr">
        <is>
          <t>м3</t>
        </is>
      </c>
      <c r="E444" s="252" t="n">
        <v>0.0002</v>
      </c>
      <c r="F444" s="253" t="n">
        <v>602</v>
      </c>
      <c r="G444" s="15">
        <f>ROUND(E444*F444,2)</f>
        <v/>
      </c>
      <c r="H444" s="254">
        <f>G444/$G$452</f>
        <v/>
      </c>
      <c r="I444" s="350">
        <f>ROUND(F444*Прил.10!$D$13,2)</f>
        <v/>
      </c>
      <c r="J444" s="350">
        <f>ROUND(I444*E444,2)</f>
        <v/>
      </c>
    </row>
    <row r="445" hidden="1" outlineLevel="1" ht="51" customFormat="1" customHeight="1" s="193">
      <c r="A445" s="251" t="n">
        <v>417</v>
      </c>
      <c r="B445" s="251" t="inlineStr">
        <is>
          <t>103-0584</t>
        </is>
      </c>
      <c r="C445" s="250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D445" s="251" t="inlineStr">
        <is>
          <t>м</t>
        </is>
      </c>
      <c r="E445" s="252" t="n">
        <v>0.231</v>
      </c>
      <c r="F445" s="253" t="n">
        <v>1306.18</v>
      </c>
      <c r="G445" s="15">
        <f>ROUND(E445*F445,2)</f>
        <v/>
      </c>
      <c r="H445" s="254">
        <f>G445/$G$452</f>
        <v/>
      </c>
      <c r="I445" s="350">
        <f>ROUND(F445*Прил.10!$D$13,2)</f>
        <v/>
      </c>
      <c r="J445" s="350">
        <f>ROUND(I445*E445,2)</f>
        <v/>
      </c>
    </row>
    <row r="446" hidden="1" outlineLevel="1" ht="51" customFormat="1" customHeight="1" s="193">
      <c r="A446" s="251" t="n">
        <v>418</v>
      </c>
      <c r="B446" s="251" t="inlineStr">
        <is>
          <t>103-0550</t>
        </is>
      </c>
      <c r="C446" s="250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D446" s="251" t="inlineStr">
        <is>
          <t>м</t>
        </is>
      </c>
      <c r="E446" s="252" t="n">
        <v>0.024</v>
      </c>
      <c r="F446" s="253" t="n">
        <v>677.51</v>
      </c>
      <c r="G446" s="15">
        <f>ROUND(E446*F446,2)</f>
        <v/>
      </c>
      <c r="H446" s="254">
        <f>G446/$G$452</f>
        <v/>
      </c>
      <c r="I446" s="350">
        <f>ROUND(F446*Прил.10!$D$13,2)</f>
        <v/>
      </c>
      <c r="J446" s="350">
        <f>ROUND(I446*E446,2)</f>
        <v/>
      </c>
    </row>
    <row r="447" hidden="1" outlineLevel="1" ht="51" customFormat="1" customHeight="1" s="193">
      <c r="A447" s="251" t="n">
        <v>419</v>
      </c>
      <c r="B447" s="251" t="inlineStr">
        <is>
          <t>201-0756</t>
        </is>
      </c>
      <c r="C447" s="25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447" s="251" t="inlineStr">
        <is>
          <t>т</t>
        </is>
      </c>
      <c r="E447" s="252" t="n">
        <v>0.053975</v>
      </c>
      <c r="F447" s="253" t="n">
        <v>7712</v>
      </c>
      <c r="G447" s="15">
        <f>ROUND(E447*F447,2)</f>
        <v/>
      </c>
      <c r="H447" s="254">
        <f>G447/$G$452</f>
        <v/>
      </c>
      <c r="I447" s="350">
        <f>ROUND(F447*Прил.10!$D$13,2)</f>
        <v/>
      </c>
      <c r="J447" s="350">
        <f>ROUND(I447*E447,2)</f>
        <v/>
      </c>
    </row>
    <row r="448" hidden="1" outlineLevel="1" ht="14.25" customFormat="1" customHeight="1" s="193">
      <c r="A448" s="251" t="n">
        <v>420</v>
      </c>
      <c r="B448" s="251" t="inlineStr">
        <is>
          <t>301-0041</t>
        </is>
      </c>
      <c r="C448" s="250" t="inlineStr">
        <is>
          <t>Патрубки</t>
        </is>
      </c>
      <c r="D448" s="251" t="inlineStr">
        <is>
          <t>10 шт.</t>
        </is>
      </c>
      <c r="E448" s="252" t="n">
        <v>1.43</v>
      </c>
      <c r="F448" s="253" t="n">
        <v>277.5</v>
      </c>
      <c r="G448" s="15">
        <f>ROUND(E448*F448,2)</f>
        <v/>
      </c>
      <c r="H448" s="254">
        <f>G448/$G$452</f>
        <v/>
      </c>
      <c r="I448" s="174">
        <f>ROUND(F448*Прил.10!$D$13,2)</f>
        <v/>
      </c>
      <c r="J448" s="174">
        <f>ROUND(I448*E448,2)</f>
        <v/>
      </c>
    </row>
    <row r="449" hidden="1" outlineLevel="1" ht="14.25" customFormat="1" customHeight="1" s="193">
      <c r="A449" s="251" t="n">
        <v>421</v>
      </c>
      <c r="B449" s="251" t="inlineStr">
        <is>
          <t>401-0010</t>
        </is>
      </c>
      <c r="C449" s="250" t="inlineStr">
        <is>
          <t>Бетон тяжелый, класс: В27,5 (М350)</t>
        </is>
      </c>
      <c r="D449" s="251" t="inlineStr">
        <is>
          <t>м3</t>
        </is>
      </c>
      <c r="E449" s="252" t="n">
        <v>0.51324</v>
      </c>
      <c r="F449" s="253" t="n">
        <v>730</v>
      </c>
      <c r="G449" s="15">
        <f>ROUND(E449*F449,2)</f>
        <v/>
      </c>
      <c r="H449" s="254">
        <f>G449/$G$452</f>
        <v/>
      </c>
      <c r="I449" s="174">
        <f>ROUND(F449*Прил.10!$D$13,2)</f>
        <v/>
      </c>
      <c r="J449" s="174">
        <f>ROUND(I449*E449,2)</f>
        <v/>
      </c>
    </row>
    <row r="450" hidden="1" outlineLevel="1" ht="14.25" customFormat="1" customHeight="1" s="193">
      <c r="A450" s="251" t="n">
        <v>422</v>
      </c>
      <c r="B450" s="251" t="inlineStr">
        <is>
          <t>201-0798</t>
        </is>
      </c>
      <c r="C450" s="250" t="inlineStr">
        <is>
          <t>Кондуктор инвентарный металлический</t>
        </is>
      </c>
      <c r="D450" s="251" t="inlineStr">
        <is>
          <t>шт.</t>
        </is>
      </c>
      <c r="E450" s="252" t="n">
        <v>0.032897</v>
      </c>
      <c r="F450" s="253" t="n">
        <v>346</v>
      </c>
      <c r="G450" s="15">
        <f>ROUND(E450*F450,2)</f>
        <v/>
      </c>
      <c r="H450" s="254">
        <f>G450/$G$452</f>
        <v/>
      </c>
      <c r="I450" s="155">
        <f>ROUND(F450*Прил.10!$D$13,2)</f>
        <v/>
      </c>
      <c r="J450" s="155">
        <f>ROUND(I450*E450,2)</f>
        <v/>
      </c>
    </row>
    <row r="451" collapsed="1" ht="14.25" customFormat="1" customHeight="1" s="193">
      <c r="A451" s="251" t="n"/>
      <c r="B451" s="251" t="n"/>
      <c r="C451" s="250" t="inlineStr">
        <is>
          <t>Итого прочие материалы</t>
        </is>
      </c>
      <c r="D451" s="251" t="n"/>
      <c r="E451" s="252" t="n"/>
      <c r="F451" s="253" t="n"/>
      <c r="G451" s="112">
        <f>SUM(G158:G450)</f>
        <v/>
      </c>
      <c r="H451" s="254">
        <f>G451/$G$452</f>
        <v/>
      </c>
      <c r="I451" s="15" t="n"/>
      <c r="J451" s="112">
        <f>SUM(J158:J450)</f>
        <v/>
      </c>
    </row>
    <row r="452" ht="14.25" customFormat="1" customHeight="1" s="193">
      <c r="A452" s="251" t="n"/>
      <c r="B452" s="251" t="n"/>
      <c r="C452" s="246" t="inlineStr">
        <is>
          <t>Итого по разделу «Материалы»</t>
        </is>
      </c>
      <c r="D452" s="251" t="n"/>
      <c r="E452" s="252" t="n"/>
      <c r="F452" s="253" t="n"/>
      <c r="G452" s="15">
        <f>G157+G451</f>
        <v/>
      </c>
      <c r="H452" s="254">
        <f>G452/$G$452</f>
        <v/>
      </c>
      <c r="I452" s="15" t="n"/>
      <c r="J452" s="15">
        <f>J157+J451</f>
        <v/>
      </c>
    </row>
    <row r="453" ht="14.25" customFormat="1" customHeight="1" s="193">
      <c r="A453" s="251" t="n"/>
      <c r="B453" s="251" t="n"/>
      <c r="C453" s="250" t="inlineStr">
        <is>
          <t>ИТОГО ПО РМ</t>
        </is>
      </c>
      <c r="D453" s="251" t="n"/>
      <c r="E453" s="252" t="n"/>
      <c r="F453" s="253" t="n"/>
      <c r="G453" s="15">
        <f>G14+G122+G452</f>
        <v/>
      </c>
      <c r="H453" s="255" t="n"/>
      <c r="I453" s="15" t="n"/>
      <c r="J453" s="15">
        <f>J14+J122+J452</f>
        <v/>
      </c>
    </row>
    <row r="454" ht="14.25" customFormat="1" customHeight="1" s="193">
      <c r="A454" s="251" t="n"/>
      <c r="B454" s="251" t="n"/>
      <c r="C454" s="250" t="inlineStr">
        <is>
          <t>Накладные расходы</t>
        </is>
      </c>
      <c r="D454" s="108">
        <f>ROUND(G454/(G$16+$G$14),2)</f>
        <v/>
      </c>
      <c r="E454" s="252" t="n"/>
      <c r="F454" s="253" t="n"/>
      <c r="G454" s="15" t="n">
        <v>661330</v>
      </c>
      <c r="H454" s="255" t="n"/>
      <c r="I454" s="15" t="n"/>
      <c r="J454" s="15">
        <f>ROUND(D454*(J14+J16),2)</f>
        <v/>
      </c>
    </row>
    <row r="455" ht="14.25" customFormat="1" customHeight="1" s="193">
      <c r="A455" s="251" t="n"/>
      <c r="B455" s="251" t="n"/>
      <c r="C455" s="250" t="inlineStr">
        <is>
          <t>Сметная прибыль</t>
        </is>
      </c>
      <c r="D455" s="108">
        <f>ROUND(G455/(G$14+G$16),2)</f>
        <v/>
      </c>
      <c r="E455" s="252" t="n"/>
      <c r="F455" s="253" t="n"/>
      <c r="G455" s="15" t="n">
        <v>411540</v>
      </c>
      <c r="H455" s="255" t="n"/>
      <c r="I455" s="15" t="n"/>
      <c r="J455" s="15">
        <f>ROUND(D455*(J14+J16),2)</f>
        <v/>
      </c>
    </row>
    <row r="456" ht="14.25" customFormat="1" customHeight="1" s="193">
      <c r="A456" s="251" t="n"/>
      <c r="B456" s="251" t="n"/>
      <c r="C456" s="250" t="inlineStr">
        <is>
          <t>Итого СМР (с НР и СП)</t>
        </is>
      </c>
      <c r="D456" s="251" t="n"/>
      <c r="E456" s="252" t="n"/>
      <c r="F456" s="253" t="n"/>
      <c r="G456" s="15">
        <f>ROUND((G14+G122+G452+G454+G455),2)</f>
        <v/>
      </c>
      <c r="H456" s="255" t="n"/>
      <c r="I456" s="15" t="n"/>
      <c r="J456" s="15">
        <f>ROUND((J14+J122+J452+J454+J455),2)</f>
        <v/>
      </c>
    </row>
    <row r="457" ht="14.25" customFormat="1" customHeight="1" s="193">
      <c r="A457" s="251" t="n"/>
      <c r="B457" s="251" t="n"/>
      <c r="C457" s="250" t="inlineStr">
        <is>
          <t>ВСЕГО СМР + ОБОРУДОВАНИЕ</t>
        </is>
      </c>
      <c r="D457" s="251" t="n"/>
      <c r="E457" s="252" t="n"/>
      <c r="F457" s="253" t="n"/>
      <c r="G457" s="15">
        <f>G456+G130</f>
        <v/>
      </c>
      <c r="H457" s="255" t="n"/>
      <c r="I457" s="15" t="n"/>
      <c r="J457" s="15">
        <f>J456+J130</f>
        <v/>
      </c>
    </row>
    <row r="458" ht="34.5" customFormat="1" customHeight="1" s="193">
      <c r="A458" s="251" t="n"/>
      <c r="B458" s="251" t="n"/>
      <c r="C458" s="250" t="inlineStr">
        <is>
          <t>ИТОГО ПОКАЗАТЕЛЬ НА ЕД. ИЗМ.</t>
        </is>
      </c>
      <c r="D458" s="251" t="inlineStr">
        <is>
          <t>м2</t>
        </is>
      </c>
      <c r="E458" s="252" t="n">
        <v>49424</v>
      </c>
      <c r="F458" s="253" t="n"/>
      <c r="G458" s="15">
        <f>G457/E458</f>
        <v/>
      </c>
      <c r="H458" s="255" t="n"/>
      <c r="I458" s="15" t="n"/>
      <c r="J458" s="15">
        <f>J457/E458</f>
        <v/>
      </c>
    </row>
    <row r="460" ht="14.25" customFormat="1" customHeight="1" s="193">
      <c r="A460" s="192" t="inlineStr">
        <is>
          <t>Составил ______________________     Д.А. Самуйленко</t>
        </is>
      </c>
    </row>
    <row r="461" ht="14.25" customFormat="1" customHeight="1" s="193">
      <c r="A461" s="195" t="inlineStr">
        <is>
          <t xml:space="preserve">                         (подпись, инициалы, фамилия)</t>
        </is>
      </c>
    </row>
    <row r="462" ht="14.25" customFormat="1" customHeight="1" s="193">
      <c r="A462" s="192" t="n"/>
    </row>
    <row r="463" ht="14.25" customFormat="1" customHeight="1" s="193">
      <c r="A463" s="192" t="inlineStr">
        <is>
          <t>Проверил ______________________        А.В. Костянецкая</t>
        </is>
      </c>
    </row>
    <row r="464" ht="14.25" customFormat="1" customHeight="1" s="193">
      <c r="A464" s="19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33:H133"/>
    <mergeCell ref="B15:H15"/>
    <mergeCell ref="H2:J2"/>
    <mergeCell ref="B124:H124"/>
    <mergeCell ref="B123:H12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132:H132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10" workbookViewId="0">
      <selection activeCell="B18" sqref="B18"/>
    </sheetView>
  </sheetViews>
  <sheetFormatPr baseColWidth="8" defaultRowHeight="15"/>
  <cols>
    <col width="5.7109375" customWidth="1" style="205" min="1" max="1"/>
    <col width="17.5703125" customWidth="1" style="205" min="2" max="2"/>
    <col width="39.140625" customWidth="1" style="205" min="3" max="3"/>
    <col width="10.7109375" customWidth="1" style="205" min="4" max="4"/>
    <col width="13.85546875" customWidth="1" style="205" min="5" max="5"/>
    <col width="13.28515625" customWidth="1" style="205" min="6" max="6"/>
    <col width="14.140625" customWidth="1" style="205" min="7" max="7"/>
  </cols>
  <sheetData>
    <row r="1">
      <c r="A1" s="270" t="inlineStr">
        <is>
          <t>Приложение №6</t>
        </is>
      </c>
    </row>
    <row r="2" ht="21.75" customHeight="1" s="205">
      <c r="A2" s="270" t="n"/>
      <c r="B2" s="270" t="n"/>
      <c r="C2" s="270" t="n"/>
      <c r="D2" s="270" t="n"/>
      <c r="E2" s="270" t="n"/>
      <c r="F2" s="270" t="n"/>
      <c r="G2" s="270" t="n"/>
    </row>
    <row r="3">
      <c r="A3" s="220" t="inlineStr">
        <is>
          <t>Расчет стоимости оборудования</t>
        </is>
      </c>
    </row>
    <row r="4" ht="42" customHeight="1" s="205">
      <c r="A4" s="223" t="inlineStr">
        <is>
          <t>Наименование разрабатываемого показателя УНЦ — Подготовка и устройство территории ПС (ЗПС) Республика Дагестан, Карачаево-Черкесская Республика, Кабардино-Балкарская Республика, Чеченская Республика, Республика Северная Осетия-Алания</t>
        </is>
      </c>
    </row>
    <row r="5">
      <c r="A5" s="192" t="n"/>
      <c r="B5" s="192" t="n"/>
      <c r="C5" s="192" t="n"/>
      <c r="D5" s="192" t="n"/>
      <c r="E5" s="192" t="n"/>
      <c r="F5" s="192" t="n"/>
      <c r="G5" s="192" t="n"/>
    </row>
    <row r="6" ht="30.2" customHeight="1" s="205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51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39" t="n"/>
    </row>
    <row r="7">
      <c r="A7" s="341" t="n"/>
      <c r="B7" s="341" t="n"/>
      <c r="C7" s="341" t="n"/>
      <c r="D7" s="341" t="n"/>
      <c r="E7" s="341" t="n"/>
      <c r="F7" s="251" t="inlineStr">
        <is>
          <t>на ед. изм.</t>
        </is>
      </c>
      <c r="G7" s="251" t="inlineStr">
        <is>
          <t>общая</t>
        </is>
      </c>
    </row>
    <row r="8">
      <c r="A8" s="251" t="n">
        <v>1</v>
      </c>
      <c r="B8" s="251" t="n">
        <v>2</v>
      </c>
      <c r="C8" s="251" t="n">
        <v>3</v>
      </c>
      <c r="D8" s="251" t="n">
        <v>4</v>
      </c>
      <c r="E8" s="251" t="n">
        <v>5</v>
      </c>
      <c r="F8" s="251" t="n">
        <v>6</v>
      </c>
      <c r="G8" s="251" t="n">
        <v>7</v>
      </c>
    </row>
    <row r="9" ht="15" customHeight="1" s="205">
      <c r="A9" s="175" t="n"/>
      <c r="B9" s="256" t="inlineStr">
        <is>
          <t>ИНЖЕНЕРНОЕ ОБОРУДОВАНИЕ</t>
        </is>
      </c>
      <c r="C9" s="347" t="n"/>
      <c r="D9" s="347" t="n"/>
      <c r="E9" s="347" t="n"/>
      <c r="F9" s="347" t="n"/>
      <c r="G9" s="348" t="n"/>
    </row>
    <row r="10" ht="89.25" customHeight="1" s="205">
      <c r="A10" s="251" t="n">
        <v>1</v>
      </c>
      <c r="B10" s="250">
        <f>'Прил.5 Расчет СМР и ОБ'!B126</f>
        <v/>
      </c>
      <c r="C10" s="250">
        <f>'Прил.5 Расчет СМР и ОБ'!C126</f>
        <v/>
      </c>
      <c r="D10" s="251">
        <f>'Прил.5 Расчет СМР и ОБ'!D126</f>
        <v/>
      </c>
      <c r="E10" s="251">
        <f>'Прил.5 Расчет СМР и ОБ'!E126</f>
        <v/>
      </c>
      <c r="F10" s="15">
        <f>'Прил.5 Расчет СМР и ОБ'!F126</f>
        <v/>
      </c>
      <c r="G10" s="15">
        <f>'Прил.5 Расчет СМР и ОБ'!G126</f>
        <v/>
      </c>
    </row>
    <row r="11" ht="89.25" customHeight="1" s="205">
      <c r="A11" s="251" t="n">
        <v>2</v>
      </c>
      <c r="B11" s="250">
        <f>'Прил.5 Расчет СМР и ОБ'!B127</f>
        <v/>
      </c>
      <c r="C11" s="250">
        <f>'Прил.5 Расчет СМР и ОБ'!C127</f>
        <v/>
      </c>
      <c r="D11" s="251">
        <f>'Прил.5 Расчет СМР и ОБ'!D127</f>
        <v/>
      </c>
      <c r="E11" s="251">
        <f>'Прил.5 Расчет СМР и ОБ'!E127</f>
        <v/>
      </c>
      <c r="F11" s="15">
        <f>'Прил.5 Расчет СМР и ОБ'!F127</f>
        <v/>
      </c>
      <c r="G11" s="15">
        <f>'Прил.5 Расчет СМР и ОБ'!G127</f>
        <v/>
      </c>
    </row>
    <row r="12" ht="27" customHeight="1" s="205">
      <c r="A12" s="269" t="n"/>
      <c r="B12" s="160" t="n"/>
      <c r="C12" s="176" t="inlineStr">
        <is>
          <t>ИТОГО ИНЖЕНЕРНОЕ ОБОРУДОВАНИЕ</t>
        </is>
      </c>
      <c r="D12" s="160" t="n"/>
      <c r="E12" s="177" t="n"/>
      <c r="F12" s="178" t="n"/>
      <c r="G12" s="178">
        <f>SUM(G10:G11)</f>
        <v/>
      </c>
    </row>
    <row r="13">
      <c r="A13" s="251" t="n"/>
      <c r="B13" s="250" t="inlineStr">
        <is>
          <t>ТЕХНОЛОГИЧЕСКОЕ ОБОРУДОВАНИЕ</t>
        </is>
      </c>
      <c r="C13" s="338" t="n"/>
      <c r="D13" s="338" t="n"/>
      <c r="E13" s="338" t="n"/>
      <c r="F13" s="338" t="n"/>
      <c r="G13" s="339" t="n"/>
    </row>
    <row r="14">
      <c r="A14" s="251" t="n">
        <v>3</v>
      </c>
      <c r="B14" s="250">
        <f>'Прил.5 Расчет СМР и ОБ'!B125</f>
        <v/>
      </c>
      <c r="C14" s="250">
        <f>'Прил.5 Расчет СМР и ОБ'!C125</f>
        <v/>
      </c>
      <c r="D14" s="251">
        <f>'Прил.5 Расчет СМР и ОБ'!D125</f>
        <v/>
      </c>
      <c r="E14" s="162">
        <f>'Прил.5 Расчет СМР и ОБ'!E125</f>
        <v/>
      </c>
      <c r="F14" s="15">
        <f>'Прил.5 Расчет СМР и ОБ'!F125</f>
        <v/>
      </c>
      <c r="G14" s="15">
        <f>'Прил.5 Расчет СМР и ОБ'!G125</f>
        <v/>
      </c>
    </row>
    <row r="15" ht="25.5" customHeight="1" s="205">
      <c r="A15" s="322" t="inlineStr">
        <is>
          <t>Составил ______________________    Д.А. Самуйленко</t>
        </is>
      </c>
      <c r="B15" s="250" t="n"/>
      <c r="C15" s="250" t="inlineStr">
        <is>
          <t>ИТОГО ТЕХНОЛОГИЧЕСКОЕ ОБОРУДОВАНИЕ</t>
        </is>
      </c>
      <c r="D15" s="250" t="n"/>
      <c r="E15" s="274" t="n"/>
      <c r="F15" s="253" t="n"/>
      <c r="G15" s="15">
        <f>SUM(G14:G14)</f>
        <v/>
      </c>
    </row>
    <row r="16" ht="19.5" customHeight="1" s="205">
      <c r="A16" s="251" t="n"/>
      <c r="B16" s="250" t="n"/>
      <c r="C16" s="250" t="inlineStr">
        <is>
          <t>Всего по разделу «Оборудование»</t>
        </is>
      </c>
      <c r="D16" s="250" t="n"/>
      <c r="E16" s="274" t="n"/>
      <c r="F16" s="253" t="n"/>
      <c r="G16" s="15">
        <f>G12+G15</f>
        <v/>
      </c>
    </row>
    <row r="17">
      <c r="A17" s="194" t="n"/>
      <c r="B17" s="86" t="n"/>
      <c r="C17" s="194" t="n"/>
      <c r="D17" s="194" t="n"/>
      <c r="E17" s="194" t="n"/>
      <c r="F17" s="194" t="n"/>
      <c r="G17" s="194" t="n"/>
    </row>
    <row r="18">
      <c r="A18" s="192" t="inlineStr">
        <is>
          <t>Составил ______________________    Д.А. Самуйленко</t>
        </is>
      </c>
      <c r="B18" s="193" t="n"/>
      <c r="C18" s="193" t="n"/>
      <c r="D18" s="194" t="n"/>
      <c r="E18" s="194" t="n"/>
      <c r="F18" s="194" t="n"/>
      <c r="G18" s="194" t="n"/>
    </row>
    <row r="19">
      <c r="A19" s="195" t="inlineStr">
        <is>
          <t xml:space="preserve">                         (подпись, инициалы, фамилия)</t>
        </is>
      </c>
      <c r="B19" s="193" t="n"/>
      <c r="C19" s="193" t="n"/>
      <c r="D19" s="194" t="n"/>
      <c r="E19" s="194" t="n"/>
      <c r="F19" s="194" t="n"/>
      <c r="G19" s="194" t="n"/>
    </row>
    <row r="20">
      <c r="A20" s="192" t="n"/>
      <c r="B20" s="193" t="n"/>
      <c r="C20" s="193" t="n"/>
      <c r="D20" s="194" t="n"/>
      <c r="E20" s="194" t="n"/>
      <c r="F20" s="194" t="n"/>
      <c r="G20" s="194" t="n"/>
    </row>
    <row r="21">
      <c r="A21" s="192" t="inlineStr">
        <is>
          <t>Проверил ______________________        А.В. Костянецкая</t>
        </is>
      </c>
      <c r="B21" s="193" t="n"/>
      <c r="C21" s="193" t="n"/>
      <c r="D21" s="194" t="n"/>
      <c r="E21" s="194" t="n"/>
      <c r="F21" s="194" t="n"/>
      <c r="G21" s="194" t="n"/>
    </row>
    <row r="22">
      <c r="A22" s="195" t="inlineStr">
        <is>
          <t xml:space="preserve">                        (подпись, инициалы, фамилия)</t>
        </is>
      </c>
      <c r="B22" s="193" t="n"/>
      <c r="C22" s="193" t="n"/>
      <c r="D22" s="194" t="n"/>
      <c r="E22" s="194" t="n"/>
      <c r="F22" s="194" t="n"/>
      <c r="G22" s="194" t="n"/>
    </row>
  </sheetData>
  <mergeCells count="11">
    <mergeCell ref="A1:G1"/>
    <mergeCell ref="A3:G3"/>
    <mergeCell ref="B9:G9"/>
    <mergeCell ref="A4:G4"/>
    <mergeCell ref="F6:G6"/>
    <mergeCell ref="E6:E7"/>
    <mergeCell ref="B13:G13"/>
    <mergeCell ref="A6:A7"/>
    <mergeCell ref="C6:C7"/>
    <mergeCell ref="D6:D7"/>
    <mergeCell ref="B6:B7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05" min="1" max="1"/>
    <col width="16.42578125" customWidth="1" style="205" min="2" max="2"/>
    <col width="37.140625" customWidth="1" style="205" min="3" max="3"/>
    <col width="49" customWidth="1" style="205" min="4" max="4"/>
    <col width="9.140625" customWidth="1" style="205" min="5" max="5"/>
  </cols>
  <sheetData>
    <row r="1" ht="15.75" customHeight="1" s="205">
      <c r="A1" s="203" t="n"/>
      <c r="B1" s="203" t="n"/>
      <c r="C1" s="203" t="n"/>
      <c r="D1" s="203" t="inlineStr">
        <is>
          <t>Приложение №7</t>
        </is>
      </c>
    </row>
    <row r="2" ht="15.75" customHeight="1" s="205">
      <c r="A2" s="203" t="n"/>
      <c r="B2" s="203" t="n"/>
      <c r="C2" s="203" t="n"/>
      <c r="D2" s="203" t="n"/>
    </row>
    <row r="3" ht="15.75" customHeight="1" s="205">
      <c r="A3" s="203" t="n"/>
      <c r="B3" s="187" t="inlineStr">
        <is>
          <t>Расчет показателя УНЦ</t>
        </is>
      </c>
      <c r="C3" s="203" t="n"/>
      <c r="D3" s="203" t="n"/>
    </row>
    <row r="4" ht="15.75" customHeight="1" s="205">
      <c r="A4" s="203" t="n"/>
      <c r="B4" s="203" t="n"/>
      <c r="C4" s="203" t="n"/>
      <c r="D4" s="203" t="n"/>
    </row>
    <row r="5" ht="78.75" customHeight="1" s="205">
      <c r="A5" s="276" t="inlineStr">
        <is>
          <t xml:space="preserve">Наименование разрабатываемого показателя УНЦ - </t>
        </is>
      </c>
      <c r="D5" s="276">
        <f>'Прил.5 Расчет СМР и ОБ'!D6:J6</f>
        <v/>
      </c>
    </row>
    <row r="6" ht="15.75" customHeight="1" s="205">
      <c r="A6" s="203" t="inlineStr">
        <is>
          <t>Единица измерения  — 1 м2</t>
        </is>
      </c>
      <c r="B6" s="203" t="n"/>
      <c r="C6" s="203" t="n"/>
      <c r="D6" s="203" t="n"/>
    </row>
    <row r="7" ht="15.75" customHeight="1" s="205">
      <c r="A7" s="203" t="n"/>
      <c r="B7" s="203" t="n"/>
      <c r="C7" s="203" t="n"/>
      <c r="D7" s="203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341" t="n"/>
      <c r="B9" s="341" t="n"/>
      <c r="C9" s="341" t="n"/>
      <c r="D9" s="341" t="n"/>
    </row>
    <row r="10" ht="15.75" customHeight="1" s="205">
      <c r="A10" s="232" t="n">
        <v>1</v>
      </c>
      <c r="B10" s="232" t="n">
        <v>2</v>
      </c>
      <c r="C10" s="232" t="n">
        <v>3</v>
      </c>
      <c r="D10" s="232" t="n">
        <v>4</v>
      </c>
    </row>
    <row r="11" ht="110.25" customHeight="1" s="205">
      <c r="A11" s="232" t="inlineStr">
        <is>
          <t>Б1-16</t>
        </is>
      </c>
      <c r="B11" s="232" t="inlineStr">
        <is>
          <t>УНЦ подготовки и устройства территории ПС (ЗПС)</t>
        </is>
      </c>
      <c r="C11" s="190">
        <f>D5</f>
        <v/>
      </c>
      <c r="D11" s="191">
        <f>'Прил.4 РМ'!C41/1000</f>
        <v/>
      </c>
    </row>
    <row r="13">
      <c r="A13" s="192" t="inlineStr">
        <is>
          <t>Составил ______________________      Д.А. Самуйленко</t>
        </is>
      </c>
      <c r="B13" s="193" t="n"/>
      <c r="C13" s="193" t="n"/>
      <c r="D13" s="194" t="n"/>
    </row>
    <row r="14">
      <c r="A14" s="195" t="inlineStr">
        <is>
          <t xml:space="preserve">                         (подпись, инициалы, фамилия)</t>
        </is>
      </c>
      <c r="B14" s="193" t="n"/>
      <c r="C14" s="193" t="n"/>
      <c r="D14" s="194" t="n"/>
    </row>
    <row r="15">
      <c r="A15" s="192" t="n"/>
      <c r="B15" s="193" t="n"/>
      <c r="C15" s="193" t="n"/>
      <c r="D15" s="194" t="n"/>
    </row>
    <row r="16">
      <c r="A16" s="192" t="inlineStr">
        <is>
          <t>Проверил ______________________        А.В. Костянецкая</t>
        </is>
      </c>
      <c r="B16" s="193" t="n"/>
      <c r="C16" s="193" t="n"/>
      <c r="D16" s="194" t="n"/>
    </row>
    <row r="17">
      <c r="A17" s="195" t="inlineStr">
        <is>
          <t xml:space="preserve">                        (подпись, инициалы, фамилия)</t>
        </is>
      </c>
      <c r="B17" s="193" t="n"/>
      <c r="C17" s="193" t="n"/>
      <c r="D17" s="19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1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05" min="2" max="2"/>
    <col width="37" customWidth="1" style="205" min="3" max="3"/>
    <col width="32" customWidth="1" style="205" min="4" max="4"/>
  </cols>
  <sheetData>
    <row r="4" ht="15.75" customHeight="1" s="205">
      <c r="B4" s="226" t="inlineStr">
        <is>
          <t>Приложение № 10</t>
        </is>
      </c>
    </row>
    <row r="5" ht="18.75" customHeight="1" s="205">
      <c r="B5" s="93" t="n"/>
    </row>
    <row r="6" ht="15.75" customHeight="1" s="205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77" t="n"/>
    </row>
    <row r="8">
      <c r="B8" s="277" t="n"/>
      <c r="C8" s="277" t="n"/>
      <c r="D8" s="277" t="n"/>
      <c r="E8" s="277" t="n"/>
    </row>
    <row r="9" ht="47.25" customHeight="1" s="205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 s="205">
      <c r="B10" s="232" t="n">
        <v>1</v>
      </c>
      <c r="C10" s="232" t="n">
        <v>2</v>
      </c>
      <c r="D10" s="232" t="n">
        <v>3</v>
      </c>
    </row>
    <row r="11" ht="45" customHeight="1" s="205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26.9</v>
      </c>
    </row>
    <row r="12" ht="29.25" customHeight="1" s="205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10.74</v>
      </c>
    </row>
    <row r="13" ht="29.25" customHeight="1" s="205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8.119999999999999</v>
      </c>
    </row>
    <row r="14" ht="30.75" customHeight="1" s="205">
      <c r="B14" s="232" t="inlineStr">
        <is>
          <t>Индекс изменения сметной стоимости на 1 квартал 2023 года. ОБ</t>
        </is>
      </c>
      <c r="C14" s="92" t="inlineStr">
        <is>
          <t>Письмо Минстроя России от 23.02.2023г. №9791-ИФ/09 прил.6</t>
        </is>
      </c>
      <c r="D14" s="232" t="n">
        <v>6.26</v>
      </c>
    </row>
    <row r="15" ht="89.45" customHeight="1" s="205">
      <c r="B15" s="232" t="inlineStr">
        <is>
          <t>Временные здания и сооружения</t>
        </is>
      </c>
      <c r="C15" s="2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96" t="n">
        <v>0.039</v>
      </c>
    </row>
    <row r="16" ht="78.75" customHeight="1" s="205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96" t="n">
        <v>0.006</v>
      </c>
    </row>
    <row r="17" ht="31.7" customHeight="1" s="205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96" t="n">
        <v>0.0214</v>
      </c>
    </row>
    <row r="18" ht="31.7" customHeight="1" s="205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96" t="n">
        <v>0.002</v>
      </c>
    </row>
    <row r="19" ht="24" customHeight="1" s="205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96" t="n">
        <v>0.03</v>
      </c>
    </row>
    <row r="20" ht="18.75" customHeight="1" s="205">
      <c r="B20" s="94" t="n"/>
    </row>
    <row r="21" ht="18.75" customHeight="1" s="205">
      <c r="B21" s="94" t="n"/>
    </row>
    <row r="22" ht="18.75" customHeight="1" s="205">
      <c r="B22" s="94" t="n"/>
    </row>
    <row r="23" ht="18.75" customHeight="1" s="205">
      <c r="B23" s="94" t="n"/>
    </row>
    <row r="26">
      <c r="B26" s="336" t="inlineStr">
        <is>
          <t>Составил ______________________        Д.А. Самуйленко</t>
        </is>
      </c>
      <c r="C26" s="193" t="n"/>
    </row>
    <row r="27">
      <c r="B27" s="195" t="inlineStr">
        <is>
          <t xml:space="preserve">                         (подпись, инициалы, фамилия)</t>
        </is>
      </c>
      <c r="C27" s="193" t="n"/>
    </row>
    <row r="28">
      <c r="B28" s="192" t="n"/>
      <c r="C28" s="193" t="n"/>
    </row>
    <row r="29">
      <c r="B29" s="192" t="inlineStr">
        <is>
          <t>Проверил ______________________        А.В. Костянецкая</t>
        </is>
      </c>
      <c r="C29" s="193" t="n"/>
    </row>
    <row r="30">
      <c r="B30" s="195" t="inlineStr">
        <is>
          <t xml:space="preserve">                        (подпись, инициалы, фамилия)</t>
        </is>
      </c>
      <c r="C30" s="19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05" min="2" max="2"/>
    <col width="13" customWidth="1" style="205" min="3" max="3"/>
    <col width="22.85546875" customWidth="1" style="205" min="4" max="4"/>
    <col width="21.5703125" customWidth="1" style="205" min="5" max="5"/>
    <col width="43.85546875" customWidth="1" style="205" min="6" max="6"/>
  </cols>
  <sheetData>
    <row r="1" s="205"/>
    <row r="2" ht="17.25" customHeight="1" s="205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3" s="205"/>
    <row r="4" ht="18" customHeight="1" s="205">
      <c r="A4" s="197" t="inlineStr">
        <is>
          <t>Составлен в уровне цен на 01.01.2023 г.</t>
        </is>
      </c>
      <c r="B4" s="203" t="n"/>
      <c r="C4" s="203" t="n"/>
      <c r="D4" s="203" t="n"/>
      <c r="E4" s="203" t="n"/>
      <c r="F4" s="203" t="n"/>
      <c r="G4" s="203" t="n"/>
    </row>
    <row r="5" ht="15.75" customHeight="1" s="205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203" t="n"/>
    </row>
    <row r="6" ht="15.75" customHeight="1" s="205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203" t="n"/>
    </row>
    <row r="7" ht="110.25" customHeight="1" s="205">
      <c r="A7" s="324" t="inlineStr">
        <is>
          <t>1.1</t>
        </is>
      </c>
      <c r="B7" s="3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6" t="inlineStr">
        <is>
          <t>С1ср</t>
        </is>
      </c>
      <c r="D7" s="326" t="inlineStr">
        <is>
          <t>-</t>
        </is>
      </c>
      <c r="E7" s="327" t="n">
        <v>47872.94</v>
      </c>
      <c r="F7" s="3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3" t="n"/>
    </row>
    <row r="8" ht="31.5" customHeight="1" s="205">
      <c r="A8" s="324" t="inlineStr">
        <is>
          <t>1.2</t>
        </is>
      </c>
      <c r="B8" s="325" t="inlineStr">
        <is>
          <t>Среднегодовое нормативное число часов работы одного рабочего в месяц, часы (ч.)</t>
        </is>
      </c>
      <c r="C8" s="326" t="inlineStr">
        <is>
          <t>tср</t>
        </is>
      </c>
      <c r="D8" s="326" t="inlineStr">
        <is>
          <t>1973ч/12мес.</t>
        </is>
      </c>
      <c r="E8" s="328">
        <f>1973/12</f>
        <v/>
      </c>
      <c r="F8" s="325" t="inlineStr">
        <is>
          <t>Производственный календарь 2023 год
(40-часов.неделя)</t>
        </is>
      </c>
      <c r="G8" s="200" t="n"/>
    </row>
    <row r="9" ht="15.75" customHeight="1" s="205">
      <c r="A9" s="324" t="inlineStr">
        <is>
          <t>1.3</t>
        </is>
      </c>
      <c r="B9" s="325" t="inlineStr">
        <is>
          <t>Коэффициент увеличения</t>
        </is>
      </c>
      <c r="C9" s="326" t="inlineStr">
        <is>
          <t>Кув</t>
        </is>
      </c>
      <c r="D9" s="326" t="inlineStr">
        <is>
          <t>-</t>
        </is>
      </c>
      <c r="E9" s="328" t="n">
        <v>1</v>
      </c>
      <c r="F9" s="325" t="n"/>
      <c r="G9" s="200" t="n"/>
    </row>
    <row r="10" ht="15.75" customHeight="1" s="205">
      <c r="A10" s="324" t="inlineStr">
        <is>
          <t>1.4</t>
        </is>
      </c>
      <c r="B10" s="325" t="inlineStr">
        <is>
          <t>Средний разряд работ</t>
        </is>
      </c>
      <c r="C10" s="326" t="n"/>
      <c r="D10" s="326" t="n"/>
      <c r="E10" s="352" t="n">
        <v>2.9</v>
      </c>
      <c r="F10" s="325" t="inlineStr">
        <is>
          <t>РТМ</t>
        </is>
      </c>
      <c r="G10" s="200" t="n"/>
    </row>
    <row r="11" ht="78.75" customHeight="1" s="205">
      <c r="A11" s="324" t="inlineStr">
        <is>
          <t>1.5</t>
        </is>
      </c>
      <c r="B11" s="325" t="inlineStr">
        <is>
          <t>Тарифный коэффициент среднего разряда работ</t>
        </is>
      </c>
      <c r="C11" s="326" t="inlineStr">
        <is>
          <t>КТ</t>
        </is>
      </c>
      <c r="D11" s="326" t="inlineStr">
        <is>
          <t>-</t>
        </is>
      </c>
      <c r="E11" s="353" t="n">
        <v>1.176</v>
      </c>
      <c r="F11" s="3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3" t="n"/>
    </row>
    <row r="12" ht="78.75" customHeight="1" s="205">
      <c r="A12" s="324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26" t="inlineStr">
        <is>
          <t>Кинф</t>
        </is>
      </c>
      <c r="D12" s="326" t="inlineStr">
        <is>
          <t>-</t>
        </is>
      </c>
      <c r="E12" s="354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n"/>
    </row>
    <row r="13" ht="63" customHeight="1" s="205">
      <c r="A13" s="324" t="inlineStr">
        <is>
          <t>1.7</t>
        </is>
      </c>
      <c r="B13" s="334" t="inlineStr">
        <is>
          <t>Размер средств на оплату труда рабочих-строителей в текущем уровне цен (ФОТр.тек.), руб/чел.-ч</t>
        </is>
      </c>
      <c r="C13" s="326" t="inlineStr">
        <is>
          <t>ФОТр.тек.</t>
        </is>
      </c>
      <c r="D13" s="326" t="inlineStr">
        <is>
          <t>(С1ср/tср*КТ*Т*Кув)*Кинф</t>
        </is>
      </c>
      <c r="E13" s="335">
        <f>((E7*E9/E8)*E11)*E12</f>
        <v/>
      </c>
      <c r="F13" s="3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2025-01-24T11:53:41Z</dcterms:modified>
  <cp:lastModifiedBy>Nikolay Ivanov</cp:lastModifiedBy>
  <cp:lastPrinted>2023-11-30T07:49:16Z</cp:lastPrinted>
</cp:coreProperties>
</file>