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2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3" fontId="2" fillId="0" borderId="0" applyAlignment="1" pivotButton="0" quotePrefix="0" xfId="0">
      <alignment vertical="center" wrapText="1"/>
    </xf>
    <xf numFmtId="168" fontId="1" fillId="0" borderId="6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168" fontId="1" fillId="0" borderId="6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Normal="55" zoomScaleSheetLayoutView="100" workbookViewId="0">
      <selection activeCell="D35" sqref="D35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2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24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94">
        <f>D22</f>
        <v/>
      </c>
    </row>
    <row r="9" ht="15.75" customHeight="1">
      <c r="B9" s="224" t="inlineStr">
        <is>
          <t>Единица измерения  — 1 км КЛ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24" t="n"/>
    </row>
    <row r="12">
      <c r="B12" s="227" t="n">
        <v>1</v>
      </c>
      <c r="C12" s="125" t="inlineStr">
        <is>
          <t>Наименование объекта-представителя</t>
        </is>
      </c>
      <c r="D12" s="227" t="inlineStr">
        <is>
          <t>КВЛ 110 кВ "Фили-Ходынка" 1 цепь</t>
        </is>
      </c>
    </row>
    <row r="13">
      <c r="B13" s="227" t="n">
        <v>2</v>
      </c>
      <c r="C13" s="125" t="inlineStr">
        <is>
          <t>Наименование субъекта Российской Федерации</t>
        </is>
      </c>
      <c r="D13" s="227" t="inlineStr">
        <is>
          <t>г. Москва</t>
        </is>
      </c>
    </row>
    <row r="14">
      <c r="B14" s="227" t="n">
        <v>3</v>
      </c>
      <c r="C14" s="125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25" t="inlineStr">
        <is>
          <t>Мощность объекта</t>
        </is>
      </c>
      <c r="D15" s="227" t="inlineStr">
        <is>
          <t>389 м2 = 0,2936 км КЛ</t>
        </is>
      </c>
    </row>
    <row r="16" ht="63" customHeight="1">
      <c r="B16" s="227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Земля растительная</t>
        </is>
      </c>
    </row>
    <row r="17" ht="63" customHeight="1">
      <c r="B17" s="227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5">
        <f>'Прил.2 Расч стоим'!F13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5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5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5">
        <f>D18*0.022+(D18*0.022+D18)*0.021</f>
        <v/>
      </c>
    </row>
    <row r="22">
      <c r="B22" s="227" t="n">
        <v>7</v>
      </c>
      <c r="C22" s="129" t="inlineStr">
        <is>
          <t>Сопоставимый уровень цен</t>
        </is>
      </c>
      <c r="D22" s="186" t="inlineStr">
        <is>
          <t>3 кв. 2015 г.</t>
        </is>
      </c>
      <c r="E22" s="130" t="n"/>
    </row>
    <row r="23" ht="78.75" customHeight="1">
      <c r="B23" s="227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27" t="n"/>
    </row>
    <row r="24" ht="31.5" customHeight="1">
      <c r="B24" s="227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5">
        <f>D23/0.2936</f>
        <v/>
      </c>
      <c r="E24" s="130" t="n"/>
    </row>
    <row r="25">
      <c r="B25" s="227" t="n">
        <v>10</v>
      </c>
      <c r="C25" s="125" t="inlineStr">
        <is>
          <t>Примечание</t>
        </is>
      </c>
      <c r="D25" s="227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4" zoomScaleNormal="70" workbookViewId="0">
      <selection activeCell="E18" sqref="E18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22" t="inlineStr">
        <is>
          <t>Приложение № 2</t>
        </is>
      </c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14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3 кв. 2015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47.25" customHeight="1">
      <c r="B12" s="187" t="n">
        <v>1</v>
      </c>
      <c r="C12" s="136">
        <f>'Прил.1 Сравнит табл'!D16</f>
        <v/>
      </c>
      <c r="D12" s="188" t="inlineStr">
        <is>
          <t>07-08-05</t>
        </is>
      </c>
      <c r="E12" s="125" t="inlineStr">
        <is>
          <t>Благоустройство территории. Кабельная линия  (1 этап)</t>
        </is>
      </c>
      <c r="F12" s="189" t="n">
        <v>321.57903</v>
      </c>
      <c r="G12" s="189" t="n"/>
      <c r="H12" s="189" t="n"/>
      <c r="I12" s="189" t="n"/>
      <c r="J12" s="190">
        <f>SUM(F12:I12)</f>
        <v/>
      </c>
      <c r="K12" s="191" t="n"/>
    </row>
    <row r="13" ht="15" customHeight="1">
      <c r="B13" s="226" t="inlineStr">
        <is>
          <t>Всего по объекту:</t>
        </is>
      </c>
      <c r="C13" s="307" t="n"/>
      <c r="D13" s="307" t="n"/>
      <c r="E13" s="308" t="n"/>
      <c r="F13" s="192">
        <f>SUM(F12:F12)</f>
        <v/>
      </c>
      <c r="G13" s="192">
        <f>SUM(G12:G12)</f>
        <v/>
      </c>
      <c r="H13" s="192">
        <f>SUM(H12:H12)</f>
        <v/>
      </c>
      <c r="I13" s="192" t="n"/>
      <c r="J13" s="192">
        <f>SUM(F13:I13)</f>
        <v/>
      </c>
      <c r="K13" s="193" t="n"/>
    </row>
    <row r="14" ht="15.75" customHeight="1">
      <c r="B14" s="226" t="inlineStr">
        <is>
          <t>Всего по объекту в сопоставимом уровне цен 3 кв. 2015 г. :</t>
        </is>
      </c>
      <c r="C14" s="307" t="n"/>
      <c r="D14" s="307" t="n"/>
      <c r="E14" s="308" t="n"/>
      <c r="F14" s="192">
        <f>F13</f>
        <v/>
      </c>
      <c r="G14" s="192">
        <f>G13</f>
        <v/>
      </c>
      <c r="H14" s="192">
        <f>H13</f>
        <v/>
      </c>
      <c r="I14" s="192">
        <f>'Прил.1 Сравнит табл'!D21</f>
        <v/>
      </c>
      <c r="J14" s="19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93"/>
  <sheetViews>
    <sheetView view="pageBreakPreview" zoomScale="55" zoomScaleSheetLayoutView="55" workbookViewId="0">
      <selection activeCell="F31" sqref="F31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34" t="n"/>
      <c r="B4" s="134" t="n"/>
      <c r="C4" s="229" t="n"/>
    </row>
    <row r="5">
      <c r="A5" s="224" t="n"/>
    </row>
    <row r="6" ht="33.75" customHeight="1">
      <c r="A6" s="228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8" t="n"/>
    </row>
    <row r="9" ht="40.7" customHeight="1">
      <c r="A9" s="310" t="n"/>
      <c r="B9" s="310" t="n"/>
      <c r="C9" s="310" t="n"/>
      <c r="D9" s="310" t="n"/>
      <c r="E9" s="310" t="n"/>
      <c r="F9" s="310" t="n"/>
      <c r="G9" s="227" t="inlineStr">
        <is>
          <t>на ед.изм.</t>
        </is>
      </c>
      <c r="H9" s="227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3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SUM(F12:F14)</f>
        <v/>
      </c>
      <c r="G11" s="10" t="n"/>
      <c r="H11" s="311">
        <f>SUM(H12:H14)</f>
        <v/>
      </c>
      <c r="I11" s="312" t="n"/>
      <c r="J11" s="312" t="n"/>
    </row>
    <row r="12">
      <c r="A12" s="262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62" t="inlineStr">
        <is>
          <t>чел.-ч</t>
        </is>
      </c>
      <c r="F12" s="313" t="n">
        <v>150.32</v>
      </c>
      <c r="G12" s="144" t="n">
        <v>8.17</v>
      </c>
      <c r="H12" s="144">
        <f>ROUND(F12*G12,2)</f>
        <v/>
      </c>
      <c r="M12" s="314" t="n"/>
    </row>
    <row r="13">
      <c r="A13" s="262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62" t="inlineStr">
        <is>
          <t>чел.-ч</t>
        </is>
      </c>
      <c r="F13" s="313" t="n">
        <v>128.7</v>
      </c>
      <c r="G13" s="144" t="n">
        <v>7.94</v>
      </c>
      <c r="H13" s="144">
        <f>ROUND(F13*G13,2)</f>
        <v/>
      </c>
    </row>
    <row r="14">
      <c r="A14" s="262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62" t="inlineStr">
        <is>
          <t>чел.-ч</t>
        </is>
      </c>
      <c r="F14" s="313" t="n">
        <v>23.3</v>
      </c>
      <c r="G14" s="144" t="n">
        <v>8.460000000000001</v>
      </c>
      <c r="H14" s="144">
        <f>ROUND(F14*G14,2)</f>
        <v/>
      </c>
    </row>
    <row r="15">
      <c r="A15" s="230" t="inlineStr">
        <is>
          <t>Затраты труда машинистов</t>
        </is>
      </c>
      <c r="B15" s="307" t="n"/>
      <c r="C15" s="307" t="n"/>
      <c r="D15" s="307" t="n"/>
      <c r="E15" s="308" t="n"/>
      <c r="F15" s="231" t="n"/>
      <c r="G15" s="147" t="n"/>
      <c r="H15" s="311">
        <f>H16</f>
        <v/>
      </c>
    </row>
    <row r="16">
      <c r="A16" s="262" t="n">
        <v>4</v>
      </c>
      <c r="B16" s="232" t="n"/>
      <c r="C16" s="141" t="n">
        <v>2</v>
      </c>
      <c r="D16" s="142" t="inlineStr">
        <is>
          <t>Затраты труда машинистов</t>
        </is>
      </c>
      <c r="E16" s="262" t="inlineStr">
        <is>
          <t>чел.-ч</t>
        </is>
      </c>
      <c r="F16" s="313" t="n">
        <v>21.53</v>
      </c>
      <c r="G16" s="144" t="n"/>
      <c r="H16" s="315" t="n">
        <v>250.13</v>
      </c>
    </row>
    <row r="17" customFormat="1" s="138">
      <c r="A17" s="231" t="inlineStr">
        <is>
          <t>Машины и механизмы</t>
        </is>
      </c>
      <c r="B17" s="307" t="n"/>
      <c r="C17" s="307" t="n"/>
      <c r="D17" s="307" t="n"/>
      <c r="E17" s="308" t="n"/>
      <c r="F17" s="231" t="n"/>
      <c r="G17" s="147" t="n"/>
      <c r="H17" s="311">
        <f>SUM(H18:H20)</f>
        <v/>
      </c>
      <c r="I17" s="312" t="n"/>
      <c r="J17" s="312" t="n"/>
    </row>
    <row r="18">
      <c r="A18" s="262" t="n">
        <v>5</v>
      </c>
      <c r="B18" s="232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62" t="inlineStr">
        <is>
          <t>маш.-ч</t>
        </is>
      </c>
      <c r="F18" s="262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62" t="n">
        <v>6</v>
      </c>
      <c r="B19" s="232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62" t="inlineStr">
        <is>
          <t>маш.-ч</t>
        </is>
      </c>
      <c r="F19" s="262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62" t="n">
        <v>7</v>
      </c>
      <c r="B20" s="232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62" t="inlineStr">
        <is>
          <t>маш.-ч</t>
        </is>
      </c>
      <c r="F20" s="262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30" t="inlineStr">
        <is>
          <t>Оборудование</t>
        </is>
      </c>
      <c r="B21" s="307" t="n"/>
      <c r="C21" s="307" t="n"/>
      <c r="D21" s="307" t="n"/>
      <c r="E21" s="308" t="n"/>
      <c r="F21" s="10" t="n"/>
      <c r="G21" s="10" t="n"/>
      <c r="H21" s="311" t="n"/>
    </row>
    <row r="22">
      <c r="A22" s="231" t="inlineStr">
        <is>
          <t>Материалы</t>
        </is>
      </c>
      <c r="B22" s="307" t="n"/>
      <c r="C22" s="307" t="n"/>
      <c r="D22" s="307" t="n"/>
      <c r="E22" s="308" t="n"/>
      <c r="F22" s="231" t="n"/>
      <c r="G22" s="147" t="n"/>
      <c r="H22" s="311" t="n">
        <v>12996.53</v>
      </c>
      <c r="I22" s="312" t="n"/>
      <c r="J22" s="312" t="n"/>
    </row>
    <row r="23">
      <c r="A23" s="152" t="n">
        <v>8</v>
      </c>
      <c r="B23" s="232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62" t="inlineStr">
        <is>
          <t>м3</t>
        </is>
      </c>
      <c r="F23" s="262" t="n">
        <v>46.85</v>
      </c>
      <c r="G23" s="144" t="n">
        <v>131.9</v>
      </c>
      <c r="H23" s="144" t="n">
        <v>6179.52</v>
      </c>
      <c r="I23" s="312" t="n"/>
      <c r="J23" s="312" t="n"/>
      <c r="K23" s="312" t="n"/>
    </row>
    <row r="24">
      <c r="A24" s="152" t="n">
        <v>9</v>
      </c>
      <c r="B24" s="232" t="n"/>
      <c r="C24" s="141" t="inlineStr">
        <is>
          <t>16.2.01.02-0001</t>
        </is>
      </c>
      <c r="D24" s="142" t="inlineStr">
        <is>
          <t>Земля растительная</t>
        </is>
      </c>
      <c r="E24" s="262" t="inlineStr">
        <is>
          <t>м3</t>
        </is>
      </c>
      <c r="F24" s="262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32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62" t="inlineStr">
        <is>
          <t>кг</t>
        </is>
      </c>
      <c r="F25" s="262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32" t="n"/>
      <c r="C26" s="141" t="inlineStr">
        <is>
          <t>01.7.03.01-0001</t>
        </is>
      </c>
      <c r="D26" s="142" t="inlineStr">
        <is>
          <t>Вода</t>
        </is>
      </c>
      <c r="E26" s="262" t="inlineStr">
        <is>
          <t>м3</t>
        </is>
      </c>
      <c r="F26" s="262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32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62" t="inlineStr">
        <is>
          <t>кг</t>
        </is>
      </c>
      <c r="F27" s="262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  <row r="193">
      <c r="D193" s="112" t="n">
        <v>7951</v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38.25" customHeight="1">
      <c r="B7" s="221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8">
      <c r="B8" s="237">
        <f>'Прил.1 Сравнит табл'!B9:D9</f>
        <v/>
      </c>
    </row>
    <row r="9">
      <c r="B9" s="15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/>
    </row>
    <row r="42">
      <c r="B42" s="117" t="n"/>
      <c r="C42" s="4" t="n"/>
      <c r="D42" s="4" t="n"/>
      <c r="E42" s="4" t="n"/>
      <c r="G42" s="157" t="n"/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8" zoomScale="115" zoomScaleSheetLayoutView="115" workbookViewId="0">
      <selection activeCell="D51" sqref="D5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4" t="n"/>
      <c r="D5" s="212" t="n"/>
      <c r="E5" s="212" t="n"/>
      <c r="F5" s="212" t="n"/>
      <c r="G5" s="212" t="n"/>
      <c r="H5" s="212" t="n"/>
      <c r="I5" s="212" t="n"/>
      <c r="J5" s="212" t="n"/>
    </row>
    <row r="6" ht="27.75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56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7" ht="12.75" customFormat="1" customHeight="1" s="4">
      <c r="A7" s="215">
        <f>'Прил.1 Сравнит табл'!B9</f>
        <v/>
      </c>
      <c r="I7" s="221" t="n"/>
      <c r="J7" s="221" t="n"/>
    </row>
    <row r="8" ht="13.7" customFormat="1" customHeight="1" s="4">
      <c r="A8" s="215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8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4" t="inlineStr">
        <is>
          <t>на ед. изм.</t>
        </is>
      </c>
      <c r="G11" s="244" t="inlineStr">
        <is>
          <t>общая</t>
        </is>
      </c>
      <c r="H11" s="310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62" t="n"/>
      <c r="J13" s="162" t="n"/>
    </row>
    <row r="14" ht="25.5" customHeight="1">
      <c r="A14" s="244" t="n">
        <v>1</v>
      </c>
      <c r="B14" s="163" t="inlineStr">
        <is>
          <t>1-2-4</t>
        </is>
      </c>
      <c r="C14" s="243" t="inlineStr">
        <is>
          <t>Затраты труда рабочих-строителей среднего разряда (2,4)</t>
        </is>
      </c>
      <c r="D14" s="244" t="inlineStr">
        <is>
          <t>чел.-ч.</t>
        </is>
      </c>
      <c r="E14" s="317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0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7">
        <f>SUM(E14)</f>
        <v/>
      </c>
      <c r="F15" s="32" t="n"/>
      <c r="G15" s="32">
        <f>SUM(G14:G14)</f>
        <v/>
      </c>
      <c r="H15" s="247" t="n">
        <v>1</v>
      </c>
      <c r="I15" s="162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62" t="n"/>
      <c r="J16" s="162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7" t="n">
        <v>21.53</v>
      </c>
      <c r="F17" s="32">
        <f>G17/E17</f>
        <v/>
      </c>
      <c r="G17" s="32">
        <f>Прил.3!H15</f>
        <v/>
      </c>
      <c r="H17" s="247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44" t="n"/>
      <c r="B18" s="23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62" t="n"/>
      <c r="J18" s="162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62" t="n"/>
      <c r="J19" s="162" t="n"/>
    </row>
    <row r="20" ht="14.25" customFormat="1" customHeight="1" s="12">
      <c r="A20" s="244" t="n">
        <v>3</v>
      </c>
      <c r="B20" s="163" t="inlineStr">
        <is>
          <t>91.13.01-038</t>
        </is>
      </c>
      <c r="C20" s="243" t="inlineStr">
        <is>
          <t>Машины поливомоечные 6000 л</t>
        </is>
      </c>
      <c r="D20" s="244" t="inlineStr">
        <is>
          <t>маш.-ч</t>
        </is>
      </c>
      <c r="E20" s="317" t="n">
        <v>21.33</v>
      </c>
      <c r="F20" s="246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43" t="inlineStr">
        <is>
          <t>Итого основные машины и механизмы</t>
        </is>
      </c>
      <c r="D21" s="244" t="n"/>
      <c r="E21" s="317" t="n"/>
      <c r="F21" s="32" t="n"/>
      <c r="G21" s="32">
        <f>SUM(G20:G20)</f>
        <v/>
      </c>
      <c r="H21" s="247">
        <f>G21/G25</f>
        <v/>
      </c>
      <c r="I21" s="167" t="n"/>
      <c r="J21" s="32">
        <f>SUM(J20:J20)</f>
        <v/>
      </c>
    </row>
    <row r="22" hidden="1" outlineLevel="1" ht="25.5" customFormat="1" customHeight="1" s="12">
      <c r="A22" s="244" t="n">
        <v>4</v>
      </c>
      <c r="B22" s="163" t="inlineStr">
        <is>
          <t>91.15.03-014</t>
        </is>
      </c>
      <c r="C22" s="243" t="inlineStr">
        <is>
          <t>Тракторы на пневмоколесном ходу, мощность 59 кВт (80 л.с.)</t>
        </is>
      </c>
      <c r="D22" s="244" t="inlineStr">
        <is>
          <t>маш.-ч</t>
        </is>
      </c>
      <c r="E22" s="317" t="n">
        <v>0.2</v>
      </c>
      <c r="F22" s="246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hidden="1" outlineLevel="1" ht="14.25" customFormat="1" customHeight="1" s="12">
      <c r="A23" s="244" t="n">
        <v>5</v>
      </c>
      <c r="B23" s="163" t="inlineStr">
        <is>
          <t>91.12.08-051</t>
        </is>
      </c>
      <c r="C23" s="243" t="inlineStr">
        <is>
          <t>Катки прицепные кольчатые 1 т</t>
        </is>
      </c>
      <c r="D23" s="244" t="inlineStr">
        <is>
          <t>маш.-ч</t>
        </is>
      </c>
      <c r="E23" s="317" t="n">
        <v>0.41</v>
      </c>
      <c r="F23" s="246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collapsed="1" ht="14.25" customFormat="1" customHeight="1" s="12">
      <c r="A24" s="244" t="n"/>
      <c r="B24" s="244" t="n"/>
      <c r="C24" s="243" t="inlineStr">
        <is>
          <t>Итого прочие машины и механизмы</t>
        </is>
      </c>
      <c r="D24" s="244" t="n"/>
      <c r="E24" s="245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44" t="n"/>
      <c r="B25" s="244" t="n"/>
      <c r="C25" s="230" t="inlineStr">
        <is>
          <t>Итого по разделу «Машины и механизмы»</t>
        </is>
      </c>
      <c r="D25" s="244" t="n"/>
      <c r="E25" s="245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44" t="n"/>
      <c r="B26" s="230" t="inlineStr">
        <is>
          <t>Оборудование</t>
        </is>
      </c>
      <c r="C26" s="307" t="n"/>
      <c r="D26" s="307" t="n"/>
      <c r="E26" s="307" t="n"/>
      <c r="F26" s="307" t="n"/>
      <c r="G26" s="307" t="n"/>
      <c r="H26" s="308" t="n"/>
      <c r="I26" s="162" t="n"/>
      <c r="J26" s="162" t="n"/>
    </row>
    <row r="27">
      <c r="A27" s="244" t="n"/>
      <c r="B27" s="243" t="inlineStr">
        <is>
          <t>Основное оборудование</t>
        </is>
      </c>
      <c r="C27" s="307" t="n"/>
      <c r="D27" s="307" t="n"/>
      <c r="E27" s="307" t="n"/>
      <c r="F27" s="307" t="n"/>
      <c r="G27" s="307" t="n"/>
      <c r="H27" s="308" t="n"/>
      <c r="I27" s="162" t="n"/>
      <c r="J27" s="162" t="n"/>
    </row>
    <row r="28">
      <c r="A28" s="244" t="n"/>
      <c r="B28" s="244" t="n"/>
      <c r="C28" s="243" t="inlineStr">
        <is>
          <t>Итого основное оборудование</t>
        </is>
      </c>
      <c r="D28" s="244" t="n"/>
      <c r="E28" s="318" t="n"/>
      <c r="F28" s="246" t="n"/>
      <c r="G28" s="32" t="n">
        <v>0</v>
      </c>
      <c r="H28" s="165" t="n">
        <v>0</v>
      </c>
      <c r="I28" s="167" t="n"/>
      <c r="J28" s="32" t="n">
        <v>0</v>
      </c>
    </row>
    <row r="29">
      <c r="A29" s="244" t="n"/>
      <c r="B29" s="244" t="n"/>
      <c r="C29" s="243" t="inlineStr">
        <is>
          <t>Итого прочее оборудование</t>
        </is>
      </c>
      <c r="D29" s="244" t="n"/>
      <c r="E29" s="317" t="n"/>
      <c r="F29" s="246" t="n"/>
      <c r="G29" s="32" t="n">
        <v>0</v>
      </c>
      <c r="H29" s="165" t="n">
        <v>0</v>
      </c>
      <c r="I29" s="167" t="n"/>
      <c r="J29" s="32" t="n">
        <v>0</v>
      </c>
    </row>
    <row r="30">
      <c r="A30" s="244" t="n"/>
      <c r="B30" s="244" t="n"/>
      <c r="C30" s="230" t="inlineStr">
        <is>
          <t>Итого по разделу «Оборудование»</t>
        </is>
      </c>
      <c r="D30" s="244" t="n"/>
      <c r="E30" s="245" t="n"/>
      <c r="F30" s="246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44" t="n"/>
      <c r="B31" s="244" t="n"/>
      <c r="C31" s="243" t="inlineStr">
        <is>
          <t>в том числе технологическое оборудование</t>
        </is>
      </c>
      <c r="D31" s="244" t="n"/>
      <c r="E31" s="318" t="n"/>
      <c r="F31" s="246" t="n"/>
      <c r="G31" s="32">
        <f>'Прил.6 Расчет ОБ'!G12</f>
        <v/>
      </c>
      <c r="H31" s="247" t="n"/>
      <c r="I31" s="167" t="n"/>
      <c r="J31" s="32">
        <f>J30</f>
        <v/>
      </c>
    </row>
    <row r="32" ht="14.25" customFormat="1" customHeight="1" s="12">
      <c r="A32" s="244" t="n"/>
      <c r="B32" s="230" t="inlineStr">
        <is>
          <t>Материалы</t>
        </is>
      </c>
      <c r="C32" s="307" t="n"/>
      <c r="D32" s="307" t="n"/>
      <c r="E32" s="307" t="n"/>
      <c r="F32" s="307" t="n"/>
      <c r="G32" s="307" t="n"/>
      <c r="H32" s="308" t="n"/>
      <c r="I32" s="162" t="n"/>
      <c r="J32" s="162" t="n"/>
    </row>
    <row r="33" ht="14.25" customFormat="1" customHeight="1" s="12">
      <c r="A33" s="239" t="n"/>
      <c r="B33" s="238" t="inlineStr">
        <is>
          <t>Основные материалы</t>
        </is>
      </c>
      <c r="C33" s="319" t="n"/>
      <c r="D33" s="319" t="n"/>
      <c r="E33" s="319" t="n"/>
      <c r="F33" s="319" t="n"/>
      <c r="G33" s="319" t="n"/>
      <c r="H33" s="320" t="n"/>
      <c r="I33" s="173" t="n"/>
      <c r="J33" s="173" t="n"/>
    </row>
    <row r="34" ht="25.5" customFormat="1" customHeight="1" s="12">
      <c r="A34" s="244" t="n">
        <v>6</v>
      </c>
      <c r="B34" s="244" t="inlineStr">
        <is>
          <t>16.2.01.02-0002</t>
        </is>
      </c>
      <c r="C34" s="243" t="inlineStr">
        <is>
          <t>Земля растительная механизированной заготовки</t>
        </is>
      </c>
      <c r="D34" s="244" t="inlineStr">
        <is>
          <t>м3</t>
        </is>
      </c>
      <c r="E34" s="318" t="n">
        <v>46.85</v>
      </c>
      <c r="F34" s="246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44" t="n">
        <v>7</v>
      </c>
      <c r="B35" s="244" t="inlineStr">
        <is>
          <t>16.2.01.02-0001</t>
        </is>
      </c>
      <c r="C35" s="243" t="inlineStr">
        <is>
          <t>Земля растительная</t>
        </is>
      </c>
      <c r="D35" s="244" t="inlineStr">
        <is>
          <t>м3</t>
        </is>
      </c>
      <c r="E35" s="318" t="n">
        <v>31.330386</v>
      </c>
      <c r="F35" s="246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44" t="n">
        <v>8</v>
      </c>
      <c r="B36" s="244" t="inlineStr">
        <is>
          <t>16.2.02.07-0161</t>
        </is>
      </c>
      <c r="C36" s="243" t="inlineStr">
        <is>
          <t>Семена газонных трав (смесь)</t>
        </is>
      </c>
      <c r="D36" s="244" t="inlineStr">
        <is>
          <t>кг</t>
        </is>
      </c>
      <c r="E36" s="318" t="n">
        <v>15.570055</v>
      </c>
      <c r="F36" s="246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55" t="n"/>
      <c r="B37" s="175" t="n"/>
      <c r="C37" s="176" t="inlineStr">
        <is>
          <t>Итого основные материалы</t>
        </is>
      </c>
      <c r="D37" s="255" t="n"/>
      <c r="E37" s="321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outlineLevel="1" ht="14.25" customFormat="1" customHeight="1" s="12">
      <c r="A38" s="244" t="n">
        <v>9</v>
      </c>
      <c r="B38" s="244" t="inlineStr">
        <is>
          <t>01.7.03.01-0001</t>
        </is>
      </c>
      <c r="C38" s="243" t="inlineStr">
        <is>
          <t>Вода</t>
        </is>
      </c>
      <c r="D38" s="244" t="inlineStr">
        <is>
          <t>м3</t>
        </is>
      </c>
      <c r="E38" s="318" t="n">
        <v>77.81999999999999</v>
      </c>
      <c r="F38" s="246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outlineLevel="1" ht="25.5" customFormat="1" customHeight="1" s="12">
      <c r="A39" s="244" t="n">
        <v>10</v>
      </c>
      <c r="B39" s="244" t="inlineStr">
        <is>
          <t>16.3.02.01-0002</t>
        </is>
      </c>
      <c r="C39" s="243" t="inlineStr">
        <is>
          <t>Удобрение комплексное на основе диаммонийфосфата</t>
        </is>
      </c>
      <c r="D39" s="244" t="inlineStr">
        <is>
          <t>кг</t>
        </is>
      </c>
      <c r="E39" s="318" t="n">
        <v>19.465316</v>
      </c>
      <c r="F39" s="246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ht="14.25" customFormat="1" customHeight="1" s="12">
      <c r="A40" s="244" t="n"/>
      <c r="B40" s="244" t="n"/>
      <c r="C40" s="243" t="inlineStr">
        <is>
          <t>Итого прочие материалы</t>
        </is>
      </c>
      <c r="D40" s="244" t="n"/>
      <c r="E40" s="245" t="n"/>
      <c r="F40" s="246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44" t="n"/>
      <c r="B41" s="244" t="n"/>
      <c r="C41" s="230" t="inlineStr">
        <is>
          <t>Итого по разделу «Материалы»</t>
        </is>
      </c>
      <c r="D41" s="244" t="n"/>
      <c r="E41" s="245" t="n"/>
      <c r="F41" s="246" t="n"/>
      <c r="G41" s="32">
        <f>G37+G40</f>
        <v/>
      </c>
      <c r="H41" s="247">
        <f>G41/$G$41</f>
        <v/>
      </c>
      <c r="I41" s="32" t="n"/>
      <c r="J41" s="32">
        <f>J37+J40</f>
        <v/>
      </c>
    </row>
    <row r="42" ht="14.25" customFormat="1" customHeight="1" s="12">
      <c r="A42" s="244" t="n"/>
      <c r="B42" s="244" t="n"/>
      <c r="C42" s="243" t="inlineStr">
        <is>
          <t>ИТОГО ПО РМ</t>
        </is>
      </c>
      <c r="D42" s="244" t="n"/>
      <c r="E42" s="245" t="n"/>
      <c r="F42" s="246" t="n"/>
      <c r="G42" s="32">
        <f>G15+G25+G41</f>
        <v/>
      </c>
      <c r="H42" s="247" t="n"/>
      <c r="I42" s="32" t="n"/>
      <c r="J42" s="32">
        <f>J15+J25+J41</f>
        <v/>
      </c>
    </row>
    <row r="43" ht="14.25" customFormat="1" customHeight="1" s="12">
      <c r="A43" s="244" t="n"/>
      <c r="B43" s="244" t="n"/>
      <c r="C43" s="243" t="inlineStr">
        <is>
          <t>Накладные расходы</t>
        </is>
      </c>
      <c r="D43" s="178">
        <f>ROUND(G43/(G$17+$G$15),2)</f>
        <v/>
      </c>
      <c r="E43" s="245" t="n"/>
      <c r="F43" s="246" t="n"/>
      <c r="G43" s="32" t="n">
        <v>3101.91</v>
      </c>
      <c r="H43" s="247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43" t="inlineStr">
        <is>
          <t>Сметная прибыль</t>
        </is>
      </c>
      <c r="D44" s="178">
        <f>ROUND(G44/(G$15+G$17),2)</f>
        <v/>
      </c>
      <c r="E44" s="245" t="n"/>
      <c r="F44" s="246" t="n"/>
      <c r="G44" s="32" t="n">
        <v>2427.58</v>
      </c>
      <c r="H44" s="247" t="n"/>
      <c r="I44" s="32" t="n"/>
      <c r="J44" s="32">
        <f>ROUND(D44*(J15+J17),2)</f>
        <v/>
      </c>
    </row>
    <row r="45" ht="14.25" customFormat="1" customHeight="1" s="12">
      <c r="A45" s="244" t="n"/>
      <c r="B45" s="244" t="n"/>
      <c r="C45" s="243" t="inlineStr">
        <is>
          <t>Итого СМР (с НР и СП)</t>
        </is>
      </c>
      <c r="D45" s="244" t="n"/>
      <c r="E45" s="245" t="n"/>
      <c r="F45" s="246" t="n"/>
      <c r="G45" s="32">
        <f>G15+G25+G41+G43+G44</f>
        <v/>
      </c>
      <c r="H45" s="247" t="n"/>
      <c r="I45" s="32" t="n"/>
      <c r="J45" s="32">
        <f>J15+J25+J41+J43+J44</f>
        <v/>
      </c>
    </row>
    <row r="46" ht="14.25" customFormat="1" customHeight="1" s="12">
      <c r="A46" s="244" t="n"/>
      <c r="B46" s="244" t="n"/>
      <c r="C46" s="243" t="inlineStr">
        <is>
          <t>ВСЕГО СМР + ОБОРУДОВАНИЕ</t>
        </is>
      </c>
      <c r="D46" s="239" t="n"/>
      <c r="E46" s="245" t="n"/>
      <c r="F46" s="246" t="n"/>
      <c r="G46" s="32">
        <f>G45+G30</f>
        <v/>
      </c>
      <c r="H46" s="247" t="n"/>
      <c r="I46" s="32" t="n"/>
      <c r="J46" s="32">
        <f>J45+J30</f>
        <v/>
      </c>
    </row>
    <row r="47" ht="14.25" customFormat="1" customHeight="1" s="12">
      <c r="A47" s="244" t="n"/>
      <c r="B47" s="244" t="n"/>
      <c r="C47" s="258" t="inlineStr">
        <is>
          <t>ИТОГО ПОКАЗАТЕЛЬ НА ЕД. ИЗМ.</t>
        </is>
      </c>
      <c r="D47" s="162" t="n"/>
      <c r="E47" s="322" t="n">
        <v>0.2936</v>
      </c>
      <c r="F47" s="246" t="n"/>
      <c r="G47" s="32">
        <f>G46/E47</f>
        <v/>
      </c>
      <c r="H47" s="247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23" t="n"/>
      <c r="H56" s="323" t="n"/>
      <c r="I56" s="323" t="n"/>
      <c r="J56" s="323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2" t="inlineStr">
        <is>
          <t>Расчет стоимости оборудования</t>
        </is>
      </c>
    </row>
    <row r="4" ht="27" customHeight="1">
      <c r="A4" s="215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4" t="n"/>
      <c r="B10" s="230" t="n"/>
      <c r="C10" s="243" t="inlineStr">
        <is>
          <t>ИТОГО ИНЖЕНЕРНОЕ ОБОРУДОВАНИЕ</t>
        </is>
      </c>
      <c r="D10" s="230" t="n"/>
      <c r="E10" s="119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2" t="inlineStr">
        <is>
          <t>Расчет показателя УНЦ</t>
        </is>
      </c>
    </row>
    <row r="4" ht="24.75" customHeight="1">
      <c r="A4" s="212" t="n"/>
      <c r="B4" s="212" t="n"/>
      <c r="C4" s="212" t="n"/>
      <c r="D4" s="212" t="n"/>
    </row>
    <row r="5" ht="89.25" customHeight="1">
      <c r="A5" s="215" t="inlineStr">
        <is>
          <t xml:space="preserve">Наименование разрабатываемого показателя УНЦ - </t>
        </is>
      </c>
      <c r="D5" s="215">
        <f>'Прил.5 Расчет СМР и ОБ'!D6:J6</f>
        <v/>
      </c>
    </row>
    <row r="6" ht="19.9" customHeight="1">
      <c r="A6" s="215">
        <f>'Прил.1 Сравнит табл'!B9</f>
        <v/>
      </c>
      <c r="D6" s="215" t="n"/>
    </row>
    <row r="7">
      <c r="A7" s="4" t="n"/>
      <c r="B7" s="4" t="n"/>
      <c r="C7" s="4" t="n"/>
      <c r="D7" s="4" t="n"/>
    </row>
    <row r="8" ht="14.45" customHeight="1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51" customHeight="1">
      <c r="A11" s="244" t="inlineStr">
        <is>
          <t>Б2-01-3</t>
        </is>
      </c>
      <c r="B11" s="244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79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31.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31.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27" t="n">
        <v>6.26</v>
      </c>
    </row>
    <row r="15" ht="89.45" customHeight="1">
      <c r="B15" s="227" t="inlineStr">
        <is>
          <t>Временные здания и сооружения</t>
        </is>
      </c>
      <c r="C15" s="227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1" t="n">
        <v>0.025</v>
      </c>
    </row>
    <row r="16" ht="78.7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1.7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81" t="n">
        <v>0.0214</v>
      </c>
    </row>
    <row r="18" ht="31.7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81" t="n">
        <v>0.002</v>
      </c>
    </row>
    <row r="19" ht="24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81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3" zoomScale="60" zoomScaleNormal="100" workbookViewId="0">
      <selection activeCell="D15" sqref="D15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12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12" t="n"/>
    </row>
    <row r="7" ht="110.25" customHeight="1">
      <c r="A7" s="200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203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200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204">
        <f>1973/12</f>
        <v/>
      </c>
      <c r="F8" s="201" t="inlineStr">
        <is>
          <t>Производственный календарь 2023 год
(40-часов.неделя)</t>
        </is>
      </c>
      <c r="G8" s="198" t="n"/>
    </row>
    <row r="9" ht="15.75" customHeight="1">
      <c r="A9" s="200" t="inlineStr">
        <is>
          <t>1.3</t>
        </is>
      </c>
      <c r="B9" s="201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204" t="n">
        <v>1</v>
      </c>
      <c r="F9" s="201" t="n"/>
      <c r="G9" s="198" t="n"/>
    </row>
    <row r="10" ht="15.75" customHeight="1">
      <c r="A10" s="200" t="inlineStr">
        <is>
          <t>1.4</t>
        </is>
      </c>
      <c r="B10" s="201" t="inlineStr">
        <is>
          <t>Средний разряд работ</t>
        </is>
      </c>
      <c r="C10" s="202" t="n"/>
      <c r="D10" s="202" t="n"/>
      <c r="E10" s="324" t="n">
        <v>2.4</v>
      </c>
      <c r="F10" s="201" t="inlineStr">
        <is>
          <t>РТМ</t>
        </is>
      </c>
      <c r="G10" s="198" t="n"/>
    </row>
    <row r="11" ht="78.75" customHeight="1">
      <c r="A11" s="200" t="inlineStr">
        <is>
          <t>1.5</t>
        </is>
      </c>
      <c r="B11" s="201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325" t="n">
        <v>1.125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200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326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0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211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2025-01-24T11:53:47Z</dcterms:modified>
  <cp:lastModifiedBy>112</cp:lastModifiedBy>
  <cp:lastPrinted>2023-11-24T12:04:13Z</cp:lastPrinted>
</cp:coreProperties>
</file>