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2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6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20-35 кВ.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06" t="inlineStr">
        <is>
          <t>Единица измерения  — 1 км КЛ</t>
        </is>
      </c>
    </row>
    <row r="10">
      <c r="B10" s="206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124" t="n"/>
    </row>
    <row r="12">
      <c r="B12" s="209" t="n">
        <v>1</v>
      </c>
      <c r="C12" s="125" t="inlineStr">
        <is>
          <t>Наименование объекта-представителя</t>
        </is>
      </c>
      <c r="D12" s="209" t="inlineStr">
        <is>
          <t>КВЛ 110 кВ "Фили-Ходынка" 1 цепь</t>
        </is>
      </c>
    </row>
    <row r="13">
      <c r="B13" s="209" t="n">
        <v>2</v>
      </c>
      <c r="C13" s="125" t="inlineStr">
        <is>
          <t>Наименование субъекта Российской Федерации</t>
        </is>
      </c>
      <c r="D13" s="209" t="inlineStr">
        <is>
          <t>г. Москва</t>
        </is>
      </c>
    </row>
    <row r="14">
      <c r="B14" s="209" t="n">
        <v>3</v>
      </c>
      <c r="C14" s="125" t="inlineStr">
        <is>
          <t>Климатический район и подрайон</t>
        </is>
      </c>
      <c r="D14" s="209" t="inlineStr">
        <is>
          <t>IIВ</t>
        </is>
      </c>
    </row>
    <row r="15">
      <c r="B15" s="209" t="n">
        <v>4</v>
      </c>
      <c r="C15" s="125" t="inlineStr">
        <is>
          <t>Мощность объекта</t>
        </is>
      </c>
      <c r="D15" s="209" t="inlineStr">
        <is>
          <t>389 м2 = 0,1569 км КЛ</t>
        </is>
      </c>
    </row>
    <row r="16" ht="63" customHeight="1">
      <c r="B16" s="209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Земля растительная</t>
        </is>
      </c>
    </row>
    <row r="17" ht="63" customHeight="1">
      <c r="B17" s="209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09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09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09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D23/0.1569</f>
        <v/>
      </c>
      <c r="E24" s="130" t="n"/>
    </row>
    <row r="25">
      <c r="B25" s="209" t="n">
        <v>10</v>
      </c>
      <c r="C25" s="125" t="inlineStr">
        <is>
          <t>Примечание</t>
        </is>
      </c>
      <c r="D25" s="209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F18" sqref="F18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04" t="inlineStr">
        <is>
          <t>Приложение № 2</t>
        </is>
      </c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29.25" customHeight="1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>
      <c r="B8" s="114" t="n"/>
    </row>
    <row r="9" ht="15.75" customHeight="1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>
      <c r="B12" s="187" t="n">
        <v>1</v>
      </c>
      <c r="C12" s="136">
        <f>'Прил.1 Сравнит табл'!D16</f>
        <v/>
      </c>
      <c r="D12" s="188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08" t="inlineStr">
        <is>
          <t>Всего по объекту:</t>
        </is>
      </c>
      <c r="C13" s="302" t="n"/>
      <c r="D13" s="302" t="n"/>
      <c r="E13" s="303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08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9" zoomScale="85" zoomScaleSheetLayoutView="85" workbookViewId="0">
      <selection activeCell="E30" sqref="E30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34" t="n"/>
      <c r="B4" s="134" t="n"/>
      <c r="C4" s="218" t="n"/>
    </row>
    <row r="5">
      <c r="A5" s="206" t="n"/>
    </row>
    <row r="6" ht="33.75" customHeight="1">
      <c r="A6" s="217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20-35 кВ.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303" t="n"/>
    </row>
    <row r="9" ht="40.7" customHeight="1">
      <c r="A9" s="305" t="n"/>
      <c r="B9" s="305" t="n"/>
      <c r="C9" s="305" t="n"/>
      <c r="D9" s="305" t="n"/>
      <c r="E9" s="305" t="n"/>
      <c r="F9" s="305" t="n"/>
      <c r="G9" s="209" t="inlineStr">
        <is>
          <t>на ед.изм.</t>
        </is>
      </c>
      <c r="H9" s="209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11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44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44" t="inlineStr">
        <is>
          <t>чел.-ч</t>
        </is>
      </c>
      <c r="F12" s="307" t="n">
        <v>150.32</v>
      </c>
      <c r="G12" s="144" t="n">
        <v>8.17</v>
      </c>
      <c r="H12" s="144">
        <f>ROUND(F12*G12,2)</f>
        <v/>
      </c>
      <c r="M12" s="308" t="n"/>
    </row>
    <row r="13">
      <c r="A13" s="244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44" t="inlineStr">
        <is>
          <t>чел.-ч</t>
        </is>
      </c>
      <c r="F13" s="307" t="n">
        <v>128.7</v>
      </c>
      <c r="G13" s="144" t="n">
        <v>7.94</v>
      </c>
      <c r="H13" s="144">
        <f>ROUND(F13*G13,2)</f>
        <v/>
      </c>
    </row>
    <row r="14">
      <c r="A14" s="244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44" t="inlineStr">
        <is>
          <t>чел.-ч</t>
        </is>
      </c>
      <c r="F14" s="307" t="n">
        <v>23.3</v>
      </c>
      <c r="G14" s="144" t="n">
        <v>8.460000000000001</v>
      </c>
      <c r="H14" s="144">
        <f>ROUND(F14*G14,2)</f>
        <v/>
      </c>
    </row>
    <row r="15">
      <c r="A15" s="210" t="inlineStr">
        <is>
          <t>Затраты труда машинистов</t>
        </is>
      </c>
      <c r="B15" s="302" t="n"/>
      <c r="C15" s="302" t="n"/>
      <c r="D15" s="302" t="n"/>
      <c r="E15" s="303" t="n"/>
      <c r="F15" s="211" t="n"/>
      <c r="G15" s="147" t="n"/>
      <c r="H15" s="306">
        <f>H16</f>
        <v/>
      </c>
    </row>
    <row r="16">
      <c r="A16" s="244" t="n">
        <v>4</v>
      </c>
      <c r="B16" s="212" t="n"/>
      <c r="C16" s="141" t="n">
        <v>2</v>
      </c>
      <c r="D16" s="142" t="inlineStr">
        <is>
          <t>Затраты труда машинистов</t>
        </is>
      </c>
      <c r="E16" s="244" t="inlineStr">
        <is>
          <t>чел.-ч</t>
        </is>
      </c>
      <c r="F16" s="307" t="n">
        <v>21.53</v>
      </c>
      <c r="G16" s="144" t="n"/>
      <c r="H16" s="309" t="n">
        <v>250.13</v>
      </c>
    </row>
    <row r="17" customFormat="1" s="138">
      <c r="A17" s="211" t="inlineStr">
        <is>
          <t>Машины и механизмы</t>
        </is>
      </c>
      <c r="B17" s="302" t="n"/>
      <c r="C17" s="302" t="n"/>
      <c r="D17" s="302" t="n"/>
      <c r="E17" s="303" t="n"/>
      <c r="F17" s="211" t="n"/>
      <c r="G17" s="147" t="n"/>
      <c r="H17" s="306">
        <f>SUM(H18:H20)</f>
        <v/>
      </c>
    </row>
    <row r="18">
      <c r="A18" s="244" t="n">
        <v>5</v>
      </c>
      <c r="B18" s="212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44" t="inlineStr">
        <is>
          <t>маш.-ч</t>
        </is>
      </c>
      <c r="F18" s="244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44" t="n">
        <v>6</v>
      </c>
      <c r="B19" s="212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44" t="inlineStr">
        <is>
          <t>маш.-ч</t>
        </is>
      </c>
      <c r="F19" s="244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44" t="n">
        <v>7</v>
      </c>
      <c r="B20" s="212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44" t="inlineStr">
        <is>
          <t>маш.-ч</t>
        </is>
      </c>
      <c r="F20" s="244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10" t="inlineStr">
        <is>
          <t>Оборудование</t>
        </is>
      </c>
      <c r="B21" s="302" t="n"/>
      <c r="C21" s="302" t="n"/>
      <c r="D21" s="302" t="n"/>
      <c r="E21" s="303" t="n"/>
      <c r="F21" s="10" t="n"/>
      <c r="G21" s="10" t="n"/>
      <c r="H21" s="306" t="n"/>
    </row>
    <row r="22">
      <c r="A22" s="211" t="inlineStr">
        <is>
          <t>Материалы</t>
        </is>
      </c>
      <c r="B22" s="302" t="n"/>
      <c r="C22" s="302" t="n"/>
      <c r="D22" s="302" t="n"/>
      <c r="E22" s="303" t="n"/>
      <c r="F22" s="211" t="n"/>
      <c r="G22" s="147" t="n"/>
      <c r="H22" s="306" t="n">
        <v>12996.53</v>
      </c>
    </row>
    <row r="23">
      <c r="A23" s="152" t="n">
        <v>8</v>
      </c>
      <c r="B23" s="212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44" t="inlineStr">
        <is>
          <t>м3</t>
        </is>
      </c>
      <c r="F23" s="244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12" t="n"/>
      <c r="C24" s="141" t="inlineStr">
        <is>
          <t>16.2.01.02-0001</t>
        </is>
      </c>
      <c r="D24" s="142" t="inlineStr">
        <is>
          <t>Земля растительная</t>
        </is>
      </c>
      <c r="E24" s="244" t="inlineStr">
        <is>
          <t>м3</t>
        </is>
      </c>
      <c r="F24" s="244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12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44" t="inlineStr">
        <is>
          <t>кг</t>
        </is>
      </c>
      <c r="F25" s="244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12" t="n"/>
      <c r="C26" s="141" t="inlineStr">
        <is>
          <t>01.7.03.01-0001</t>
        </is>
      </c>
      <c r="D26" s="142" t="inlineStr">
        <is>
          <t>Вода</t>
        </is>
      </c>
      <c r="E26" s="244" t="inlineStr">
        <is>
          <t>м3</t>
        </is>
      </c>
      <c r="F26" s="244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12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44" t="inlineStr">
        <is>
          <t>кг</t>
        </is>
      </c>
      <c r="F27" s="244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48" customHeight="1">
      <c r="B7" s="203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20-35 кВ. Восстановление газона</t>
        </is>
      </c>
    </row>
    <row r="8">
      <c r="B8" s="219" t="inlineStr">
        <is>
          <t>Единица измерения  — 1 км КЛ</t>
        </is>
      </c>
    </row>
    <row r="9">
      <c r="B9" s="154" t="n"/>
      <c r="C9" s="4" t="n"/>
      <c r="D9" s="4" t="n"/>
      <c r="E9" s="4" t="n"/>
    </row>
    <row r="10" ht="51" customHeight="1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9" zoomScaleSheetLayoutView="100" workbookViewId="0">
      <selection activeCell="F49" sqref="F4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46" t="n"/>
      <c r="D5" s="194" t="n"/>
      <c r="E5" s="194" t="n"/>
      <c r="F5" s="194" t="n"/>
      <c r="G5" s="194" t="n"/>
      <c r="H5" s="194" t="n"/>
      <c r="I5" s="194" t="n"/>
      <c r="J5" s="194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26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20-35 кВ. Восстановление газона</t>
        </is>
      </c>
    </row>
    <row r="7" ht="12.75" customFormat="1" customHeight="1" s="4">
      <c r="A7" s="197" t="inlineStr">
        <is>
          <t>Единица измерения  — 1 км КЛ</t>
        </is>
      </c>
      <c r="I7" s="203" t="n"/>
      <c r="J7" s="203" t="n"/>
    </row>
    <row r="8" ht="13.7" customFormat="1" customHeight="1" s="4">
      <c r="A8" s="197" t="n"/>
    </row>
    <row r="9" ht="13.15" customFormat="1" customHeight="1" s="4"/>
    <row r="10" ht="27" customHeight="1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303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23" t="inlineStr">
        <is>
          <t>на ед. изм.</t>
        </is>
      </c>
      <c r="G11" s="223" t="inlineStr">
        <is>
          <t>общая</t>
        </is>
      </c>
      <c r="H11" s="305" t="n"/>
      <c r="I11" s="223" t="inlineStr">
        <is>
          <t>на ед. изм.</t>
        </is>
      </c>
      <c r="J11" s="223" t="inlineStr">
        <is>
          <t>общая</t>
        </is>
      </c>
      <c r="M11" s="12" t="n"/>
      <c r="N11" s="12" t="n"/>
    </row>
    <row r="12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24" t="n">
        <v>9</v>
      </c>
      <c r="J12" s="224" t="n">
        <v>10</v>
      </c>
      <c r="M12" s="12" t="n"/>
      <c r="N12" s="12" t="n"/>
    </row>
    <row r="13">
      <c r="A13" s="223" t="n"/>
      <c r="B13" s="210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62" t="n"/>
      <c r="J13" s="162" t="n"/>
    </row>
    <row r="14" ht="25.5" customHeight="1">
      <c r="A14" s="223" t="n">
        <v>1</v>
      </c>
      <c r="B14" s="163" t="inlineStr">
        <is>
          <t>1-2-4</t>
        </is>
      </c>
      <c r="C14" s="231" t="inlineStr">
        <is>
          <t>Затраты труда рабочих-строителей среднего разряда (2,4)</t>
        </is>
      </c>
      <c r="D14" s="223" t="inlineStr">
        <is>
          <t>чел.-ч.</t>
        </is>
      </c>
      <c r="E14" s="311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23" t="n"/>
      <c r="B15" s="223" t="n"/>
      <c r="C15" s="210" t="inlineStr">
        <is>
          <t>Итого по разделу "Затраты труда рабочих-строителей"</t>
        </is>
      </c>
      <c r="D15" s="223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34" t="n">
        <v>1</v>
      </c>
      <c r="I15" s="162" t="n"/>
      <c r="J15" s="32">
        <f>SUM(J14:J14)</f>
        <v/>
      </c>
    </row>
    <row r="16" ht="14.25" customFormat="1" customHeight="1" s="12">
      <c r="A16" s="223" t="n"/>
      <c r="B16" s="231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62" t="n"/>
      <c r="J16" s="162" t="n"/>
    </row>
    <row r="17" ht="14.25" customFormat="1" customHeight="1" s="12">
      <c r="A17" s="223" t="n">
        <v>2</v>
      </c>
      <c r="B17" s="223" t="n">
        <v>2</v>
      </c>
      <c r="C17" s="231" t="inlineStr">
        <is>
          <t>Затраты труда машинистов</t>
        </is>
      </c>
      <c r="D17" s="223" t="inlineStr">
        <is>
          <t>чел.-ч.</t>
        </is>
      </c>
      <c r="E17" s="311" t="n">
        <v>21.53</v>
      </c>
      <c r="F17" s="32">
        <f>G17/E17</f>
        <v/>
      </c>
      <c r="G17" s="32">
        <f>Прил.3!H15</f>
        <v/>
      </c>
      <c r="H17" s="234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23" t="n"/>
      <c r="B18" s="210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62" t="n"/>
      <c r="J18" s="162" t="n"/>
    </row>
    <row r="19" ht="14.25" customFormat="1" customHeight="1" s="12">
      <c r="A19" s="223" t="n"/>
      <c r="B19" s="231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62" t="n"/>
      <c r="J19" s="162" t="n"/>
    </row>
    <row r="20" ht="14.25" customFormat="1" customHeight="1" s="12">
      <c r="A20" s="223" t="n">
        <v>3</v>
      </c>
      <c r="B20" s="163" t="inlineStr">
        <is>
          <t>91.13.01-038</t>
        </is>
      </c>
      <c r="C20" s="231" t="inlineStr">
        <is>
          <t>Машины поливомоечные 6000 л</t>
        </is>
      </c>
      <c r="D20" s="223" t="inlineStr">
        <is>
          <t>маш.-ч</t>
        </is>
      </c>
      <c r="E20" s="311" t="n">
        <v>21.33</v>
      </c>
      <c r="F20" s="233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23" t="n"/>
      <c r="B21" s="223" t="n"/>
      <c r="C21" s="231" t="inlineStr">
        <is>
          <t>Итого основные машины и механизмы</t>
        </is>
      </c>
      <c r="D21" s="223" t="n"/>
      <c r="E21" s="311" t="n"/>
      <c r="F21" s="32" t="n"/>
      <c r="G21" s="32">
        <f>SUM(G20:G20)</f>
        <v/>
      </c>
      <c r="H21" s="234">
        <f>G21/G25</f>
        <v/>
      </c>
      <c r="I21" s="167" t="n"/>
      <c r="J21" s="32">
        <f>SUM(J20:J20)</f>
        <v/>
      </c>
    </row>
    <row r="22" outlineLevel="1" ht="25.5" customFormat="1" customHeight="1" s="12">
      <c r="A22" s="223" t="n">
        <v>4</v>
      </c>
      <c r="B22" s="163" t="inlineStr">
        <is>
          <t>91.15.03-014</t>
        </is>
      </c>
      <c r="C22" s="231" t="inlineStr">
        <is>
          <t>Тракторы на пневмоколесном ходу, мощность 59 кВт (80 л.с.)</t>
        </is>
      </c>
      <c r="D22" s="223" t="inlineStr">
        <is>
          <t>маш.-ч</t>
        </is>
      </c>
      <c r="E22" s="311" t="n">
        <v>0.2</v>
      </c>
      <c r="F22" s="233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outlineLevel="1" ht="14.25" customFormat="1" customHeight="1" s="12">
      <c r="A23" s="223" t="n">
        <v>5</v>
      </c>
      <c r="B23" s="163" t="inlineStr">
        <is>
          <t>91.12.08-051</t>
        </is>
      </c>
      <c r="C23" s="231" t="inlineStr">
        <is>
          <t>Катки прицепные кольчатые 1 т</t>
        </is>
      </c>
      <c r="D23" s="223" t="inlineStr">
        <is>
          <t>маш.-ч</t>
        </is>
      </c>
      <c r="E23" s="311" t="n">
        <v>0.41</v>
      </c>
      <c r="F23" s="233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23" t="n"/>
      <c r="B24" s="223" t="n"/>
      <c r="C24" s="231" t="inlineStr">
        <is>
          <t>Итого прочие машины и механизмы</t>
        </is>
      </c>
      <c r="D24" s="223" t="n"/>
      <c r="E24" s="232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23" t="n"/>
      <c r="B25" s="223" t="n"/>
      <c r="C25" s="210" t="inlineStr">
        <is>
          <t>Итого по разделу «Машины и механизмы»</t>
        </is>
      </c>
      <c r="D25" s="223" t="n"/>
      <c r="E25" s="232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23" t="n"/>
      <c r="B26" s="210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62" t="n"/>
      <c r="J26" s="162" t="n"/>
    </row>
    <row r="27">
      <c r="A27" s="223" t="n"/>
      <c r="B27" s="231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62" t="n"/>
      <c r="J27" s="162" t="n"/>
    </row>
    <row r="28">
      <c r="A28" s="223" t="n"/>
      <c r="B28" s="223" t="n"/>
      <c r="C28" s="231" t="inlineStr">
        <is>
          <t>Итого основное оборудование</t>
        </is>
      </c>
      <c r="D28" s="223" t="n"/>
      <c r="E28" s="312" t="n"/>
      <c r="F28" s="233" t="n"/>
      <c r="G28" s="32" t="n">
        <v>0</v>
      </c>
      <c r="H28" s="165" t="n">
        <v>0</v>
      </c>
      <c r="I28" s="167" t="n"/>
      <c r="J28" s="32" t="n">
        <v>0</v>
      </c>
    </row>
    <row r="29">
      <c r="A29" s="223" t="n"/>
      <c r="B29" s="223" t="n"/>
      <c r="C29" s="231" t="inlineStr">
        <is>
          <t>Итого прочее оборудование</t>
        </is>
      </c>
      <c r="D29" s="223" t="n"/>
      <c r="E29" s="311" t="n"/>
      <c r="F29" s="233" t="n"/>
      <c r="G29" s="32" t="n">
        <v>0</v>
      </c>
      <c r="H29" s="165" t="n">
        <v>0</v>
      </c>
      <c r="I29" s="167" t="n"/>
      <c r="J29" s="32" t="n">
        <v>0</v>
      </c>
    </row>
    <row r="30">
      <c r="A30" s="223" t="n"/>
      <c r="B30" s="223" t="n"/>
      <c r="C30" s="210" t="inlineStr">
        <is>
          <t>Итого по разделу «Оборудование»</t>
        </is>
      </c>
      <c r="D30" s="223" t="n"/>
      <c r="E30" s="232" t="n"/>
      <c r="F30" s="233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23" t="n"/>
      <c r="B31" s="223" t="n"/>
      <c r="C31" s="231" t="inlineStr">
        <is>
          <t>в том числе технологическое оборудование</t>
        </is>
      </c>
      <c r="D31" s="223" t="n"/>
      <c r="E31" s="312" t="n"/>
      <c r="F31" s="233" t="n"/>
      <c r="G31" s="32">
        <f>'Прил.6 Расчет ОБ'!G12</f>
        <v/>
      </c>
      <c r="H31" s="234" t="n"/>
      <c r="I31" s="167" t="n"/>
      <c r="J31" s="32">
        <f>J30</f>
        <v/>
      </c>
    </row>
    <row r="32" ht="14.25" customFormat="1" customHeight="1" s="12">
      <c r="A32" s="223" t="n"/>
      <c r="B32" s="210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62" t="n"/>
      <c r="J32" s="162" t="n"/>
    </row>
    <row r="33" ht="14.25" customFormat="1" customHeight="1" s="12">
      <c r="A33" s="224" t="n"/>
      <c r="B33" s="227" t="inlineStr">
        <is>
          <t>Основные материалы</t>
        </is>
      </c>
      <c r="C33" s="313" t="n"/>
      <c r="D33" s="313" t="n"/>
      <c r="E33" s="313" t="n"/>
      <c r="F33" s="313" t="n"/>
      <c r="G33" s="313" t="n"/>
      <c r="H33" s="314" t="n"/>
      <c r="I33" s="173" t="n"/>
      <c r="J33" s="173" t="n"/>
    </row>
    <row r="34" ht="25.5" customFormat="1" customHeight="1" s="12">
      <c r="A34" s="223" t="n">
        <v>6</v>
      </c>
      <c r="B34" s="223" t="inlineStr">
        <is>
          <t>16.2.01.02-0002</t>
        </is>
      </c>
      <c r="C34" s="231" t="inlineStr">
        <is>
          <t>Земля растительная механизированной заготовки</t>
        </is>
      </c>
      <c r="D34" s="223" t="inlineStr">
        <is>
          <t>м3</t>
        </is>
      </c>
      <c r="E34" s="312" t="n">
        <v>46.85</v>
      </c>
      <c r="F34" s="233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23" t="n">
        <v>7</v>
      </c>
      <c r="B35" s="223" t="inlineStr">
        <is>
          <t>16.2.01.02-0001</t>
        </is>
      </c>
      <c r="C35" s="231" t="inlineStr">
        <is>
          <t>Земля растительная</t>
        </is>
      </c>
      <c r="D35" s="223" t="inlineStr">
        <is>
          <t>м3</t>
        </is>
      </c>
      <c r="E35" s="312" t="n">
        <v>31.330386</v>
      </c>
      <c r="F35" s="233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23" t="n">
        <v>8</v>
      </c>
      <c r="B36" s="223" t="inlineStr">
        <is>
          <t>16.2.02.07-0161</t>
        </is>
      </c>
      <c r="C36" s="231" t="inlineStr">
        <is>
          <t>Семена газонных трав (смесь)</t>
        </is>
      </c>
      <c r="D36" s="223" t="inlineStr">
        <is>
          <t>кг</t>
        </is>
      </c>
      <c r="E36" s="312" t="n">
        <v>15.570055</v>
      </c>
      <c r="F36" s="233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25" t="n"/>
      <c r="B37" s="175" t="n"/>
      <c r="C37" s="176" t="inlineStr">
        <is>
          <t>Итого основные материалы</t>
        </is>
      </c>
      <c r="D37" s="225" t="n"/>
      <c r="E37" s="315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outlineLevel="1" ht="14.25" customFormat="1" customHeight="1" s="12">
      <c r="A38" s="223" t="n">
        <v>9</v>
      </c>
      <c r="B38" s="223" t="inlineStr">
        <is>
          <t>01.7.03.01-0001</t>
        </is>
      </c>
      <c r="C38" s="231" t="inlineStr">
        <is>
          <t>Вода</t>
        </is>
      </c>
      <c r="D38" s="223" t="inlineStr">
        <is>
          <t>м3</t>
        </is>
      </c>
      <c r="E38" s="312" t="n">
        <v>77.81999999999999</v>
      </c>
      <c r="F38" s="233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outlineLevel="1" ht="25.5" customFormat="1" customHeight="1" s="12">
      <c r="A39" s="223" t="n">
        <v>10</v>
      </c>
      <c r="B39" s="223" t="inlineStr">
        <is>
          <t>16.3.02.01-0002</t>
        </is>
      </c>
      <c r="C39" s="231" t="inlineStr">
        <is>
          <t>Удобрение комплексное на основе диаммонийфосфата</t>
        </is>
      </c>
      <c r="D39" s="223" t="inlineStr">
        <is>
          <t>кг</t>
        </is>
      </c>
      <c r="E39" s="312" t="n">
        <v>19.465316</v>
      </c>
      <c r="F39" s="233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2">
      <c r="A40" s="223" t="n"/>
      <c r="B40" s="223" t="n"/>
      <c r="C40" s="231" t="inlineStr">
        <is>
          <t>Итого прочие материалы</t>
        </is>
      </c>
      <c r="D40" s="223" t="n"/>
      <c r="E40" s="232" t="n"/>
      <c r="F40" s="233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23" t="n"/>
      <c r="B41" s="223" t="n"/>
      <c r="C41" s="210" t="inlineStr">
        <is>
          <t>Итого по разделу «Материалы»</t>
        </is>
      </c>
      <c r="D41" s="223" t="n"/>
      <c r="E41" s="232" t="n"/>
      <c r="F41" s="233" t="n"/>
      <c r="G41" s="32">
        <f>G37+G40</f>
        <v/>
      </c>
      <c r="H41" s="234">
        <f>G41/$G$41</f>
        <v/>
      </c>
      <c r="I41" s="32" t="n"/>
      <c r="J41" s="32">
        <f>J37+J40</f>
        <v/>
      </c>
    </row>
    <row r="42" ht="14.25" customFormat="1" customHeight="1" s="12">
      <c r="A42" s="223" t="n"/>
      <c r="B42" s="223" t="n"/>
      <c r="C42" s="231" t="inlineStr">
        <is>
          <t>ИТОГО ПО РМ</t>
        </is>
      </c>
      <c r="D42" s="223" t="n"/>
      <c r="E42" s="232" t="n"/>
      <c r="F42" s="233" t="n"/>
      <c r="G42" s="32">
        <f>G15+G25+G41</f>
        <v/>
      </c>
      <c r="H42" s="234" t="n"/>
      <c r="I42" s="32" t="n"/>
      <c r="J42" s="32">
        <f>J15+J25+J41</f>
        <v/>
      </c>
    </row>
    <row r="43" ht="14.25" customFormat="1" customHeight="1" s="12">
      <c r="A43" s="223" t="n"/>
      <c r="B43" s="223" t="n"/>
      <c r="C43" s="231" t="inlineStr">
        <is>
          <t>Накладные расходы</t>
        </is>
      </c>
      <c r="D43" s="178">
        <f>ROUND(G43/(G$17+$G$15),2)</f>
        <v/>
      </c>
      <c r="E43" s="232" t="n"/>
      <c r="F43" s="233" t="n"/>
      <c r="G43" s="32" t="n">
        <v>3101.91</v>
      </c>
      <c r="H43" s="234" t="n"/>
      <c r="I43" s="32" t="n"/>
      <c r="J43" s="32">
        <f>ROUND(D43*(J15+J17),2)</f>
        <v/>
      </c>
    </row>
    <row r="44" ht="14.25" customFormat="1" customHeight="1" s="12">
      <c r="A44" s="223" t="n"/>
      <c r="B44" s="223" t="n"/>
      <c r="C44" s="231" t="inlineStr">
        <is>
          <t>Сметная прибыль</t>
        </is>
      </c>
      <c r="D44" s="178">
        <f>ROUND(G44/(G$15+G$17),2)</f>
        <v/>
      </c>
      <c r="E44" s="232" t="n"/>
      <c r="F44" s="233" t="n"/>
      <c r="G44" s="32" t="n">
        <v>2427.58</v>
      </c>
      <c r="H44" s="234" t="n"/>
      <c r="I44" s="32" t="n"/>
      <c r="J44" s="32">
        <f>ROUND(D44*(J15+J17),2)</f>
        <v/>
      </c>
    </row>
    <row r="45" ht="14.25" customFormat="1" customHeight="1" s="12">
      <c r="A45" s="223" t="n"/>
      <c r="B45" s="223" t="n"/>
      <c r="C45" s="231" t="inlineStr">
        <is>
          <t>Итого СМР (с НР и СП)</t>
        </is>
      </c>
      <c r="D45" s="223" t="n"/>
      <c r="E45" s="232" t="n"/>
      <c r="F45" s="233" t="n"/>
      <c r="G45" s="32">
        <f>G15+G25+G41+G43+G44</f>
        <v/>
      </c>
      <c r="H45" s="234" t="n"/>
      <c r="I45" s="32" t="n"/>
      <c r="J45" s="32">
        <f>J15+J25+J41+J43+J44</f>
        <v/>
      </c>
    </row>
    <row r="46" ht="14.25" customFormat="1" customHeight="1" s="12">
      <c r="A46" s="223" t="n"/>
      <c r="B46" s="223" t="n"/>
      <c r="C46" s="231" t="inlineStr">
        <is>
          <t>ВСЕГО СМР + ОБОРУДОВАНИЕ</t>
        </is>
      </c>
      <c r="D46" s="223" t="n"/>
      <c r="E46" s="232" t="n"/>
      <c r="F46" s="233" t="n"/>
      <c r="G46" s="32">
        <f>G45+G30</f>
        <v/>
      </c>
      <c r="H46" s="234" t="n"/>
      <c r="I46" s="32" t="n"/>
      <c r="J46" s="32">
        <f>J45+J30</f>
        <v/>
      </c>
    </row>
    <row r="47" ht="14.25" customFormat="1" customHeight="1" s="12">
      <c r="A47" s="223" t="n"/>
      <c r="B47" s="223" t="n"/>
      <c r="C47" s="231" t="inlineStr">
        <is>
          <t>ИТОГО ПОКАЗАТЕЛЬ НА ЕД. ИЗМ.</t>
        </is>
      </c>
      <c r="D47" s="223" t="inlineStr">
        <is>
          <t>2480 м2</t>
        </is>
      </c>
      <c r="E47" s="312" t="n">
        <v>0.15685483870968</v>
      </c>
      <c r="F47" s="233" t="n"/>
      <c r="G47" s="32">
        <f>G46/E47</f>
        <v/>
      </c>
      <c r="H47" s="234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6" t="n"/>
      <c r="H56" s="316" t="n"/>
      <c r="I56" s="316" t="n"/>
      <c r="J56" s="31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4" t="inlineStr">
        <is>
          <t>Расчет стоимости оборудования</t>
        </is>
      </c>
    </row>
    <row r="4" ht="27" customHeight="1">
      <c r="A4" s="197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20-35 кВ.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3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>
      <c r="A9" s="25" t="n"/>
      <c r="B9" s="231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23" t="n"/>
      <c r="B10" s="210" t="n"/>
      <c r="C10" s="231" t="inlineStr">
        <is>
          <t>ИТОГО ИНЖЕНЕРНОЕ ОБОРУДОВАНИЕ</t>
        </is>
      </c>
      <c r="D10" s="210" t="n"/>
      <c r="E10" s="119" t="n"/>
      <c r="F10" s="233" t="n"/>
      <c r="G10" s="233" t="n">
        <v>0</v>
      </c>
    </row>
    <row r="11">
      <c r="A11" s="223" t="n"/>
      <c r="B11" s="231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23" t="n"/>
      <c r="B12" s="231" t="n"/>
      <c r="C12" s="231" t="inlineStr">
        <is>
          <t>ИТОГО ТЕХНОЛОГИЧЕСКОЕ ОБОРУДОВАНИЕ</t>
        </is>
      </c>
      <c r="D12" s="231" t="n"/>
      <c r="E12" s="243" t="n"/>
      <c r="F12" s="233" t="n"/>
      <c r="G12" s="32" t="n">
        <v>0</v>
      </c>
    </row>
    <row r="13" ht="19.5" customHeight="1">
      <c r="A13" s="223" t="n"/>
      <c r="B13" s="231" t="n"/>
      <c r="C13" s="231" t="inlineStr">
        <is>
          <t>Всего по разделу «Оборудование»</t>
        </is>
      </c>
      <c r="D13" s="231" t="n"/>
      <c r="E13" s="243" t="n"/>
      <c r="F13" s="233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102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9.9" customHeight="1">
      <c r="A6" s="197" t="inlineStr">
        <is>
          <t>Единица измерения  — 1 км КЛ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23" t="n">
        <v>1</v>
      </c>
      <c r="B10" s="223" t="n">
        <v>2</v>
      </c>
      <c r="C10" s="223" t="n">
        <v>3</v>
      </c>
      <c r="D10" s="223" t="n">
        <v>4</v>
      </c>
    </row>
    <row r="11" ht="63.75" customHeight="1">
      <c r="A11" s="223" t="inlineStr">
        <is>
          <t>Б2-03-3</t>
        </is>
      </c>
      <c r="B11" s="223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04" t="inlineStr">
        <is>
          <t>Приложение № 10</t>
        </is>
      </c>
    </row>
    <row r="5" ht="18.75" customHeight="1">
      <c r="B5" s="179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>
      <c r="B10" s="209" t="n">
        <v>1</v>
      </c>
      <c r="C10" s="209" t="n">
        <v>2</v>
      </c>
      <c r="D10" s="209" t="n">
        <v>3</v>
      </c>
    </row>
    <row r="11" ht="45" customHeight="1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5" customHeight="1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10.77</v>
      </c>
    </row>
    <row r="13" ht="31.5" customHeight="1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4.39</v>
      </c>
    </row>
    <row r="14" ht="31.5" customHeight="1">
      <c r="B14" s="209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09" t="n">
        <v>6.26</v>
      </c>
    </row>
    <row r="15" ht="89.45" customHeight="1">
      <c r="B15" s="209" t="inlineStr">
        <is>
          <t>Временные здания и сооружения</t>
        </is>
      </c>
      <c r="C15" s="20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0.025</v>
      </c>
    </row>
    <row r="16" ht="78.75" customHeight="1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181" t="n">
        <v>0.002</v>
      </c>
    </row>
    <row r="19" ht="24" customHeight="1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3" zoomScale="60" zoomScaleNormal="100" workbookViewId="0">
      <selection activeCell="B10" sqref="B10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6.7109375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289" t="inlineStr">
        <is>
          <t>№ пп.</t>
        </is>
      </c>
      <c r="B5" s="289" t="inlineStr">
        <is>
          <t>Наименование элемента</t>
        </is>
      </c>
      <c r="C5" s="289" t="inlineStr">
        <is>
          <t>Обозначение</t>
        </is>
      </c>
      <c r="D5" s="289" t="inlineStr">
        <is>
          <t>Формула</t>
        </is>
      </c>
      <c r="E5" s="289" t="inlineStr">
        <is>
          <t>Величина элемента</t>
        </is>
      </c>
      <c r="F5" s="289" t="inlineStr">
        <is>
          <t>Наименования обосновывающих документов</t>
        </is>
      </c>
      <c r="G5" s="112" t="n"/>
    </row>
    <row r="6" ht="15.75" customHeight="1">
      <c r="A6" s="289" t="n">
        <v>1</v>
      </c>
      <c r="B6" s="289" t="n">
        <v>2</v>
      </c>
      <c r="C6" s="289" t="n">
        <v>3</v>
      </c>
      <c r="D6" s="289" t="n">
        <v>4</v>
      </c>
      <c r="E6" s="289" t="n">
        <v>5</v>
      </c>
      <c r="F6" s="289" t="n">
        <v>6</v>
      </c>
      <c r="G6" s="112" t="n"/>
    </row>
    <row r="7" ht="110.25" customHeight="1">
      <c r="A7" s="290" t="inlineStr">
        <is>
          <t>1.1</t>
        </is>
      </c>
      <c r="B7" s="2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93" t="n">
        <v>47872.94</v>
      </c>
      <c r="F7" s="2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290" t="inlineStr">
        <is>
          <t>1.2</t>
        </is>
      </c>
      <c r="B8" s="29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94">
        <f>1973/12</f>
        <v/>
      </c>
      <c r="F8" s="291" t="inlineStr">
        <is>
          <t>Производственный календарь 2023 год
(40-часов.неделя)</t>
        </is>
      </c>
      <c r="G8" s="193" t="n"/>
    </row>
    <row r="9" ht="15.75" customHeight="1">
      <c r="A9" s="290" t="inlineStr">
        <is>
          <t>1.3</t>
        </is>
      </c>
      <c r="B9" s="29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94" t="n">
        <v>1</v>
      </c>
      <c r="F9" s="291" t="n"/>
      <c r="G9" s="193" t="n"/>
    </row>
    <row r="10" ht="15.75" customHeight="1">
      <c r="A10" s="290" t="inlineStr">
        <is>
          <t>1.4</t>
        </is>
      </c>
      <c r="B10" s="291" t="inlineStr">
        <is>
          <t>Средний разряд работ</t>
        </is>
      </c>
      <c r="C10" s="292" t="n"/>
      <c r="D10" s="292" t="n"/>
      <c r="E10" s="317" t="n">
        <v>2.4</v>
      </c>
      <c r="F10" s="291" t="inlineStr">
        <is>
          <t>РТМ</t>
        </is>
      </c>
      <c r="G10" s="193" t="n"/>
    </row>
    <row r="11" ht="78.75" customHeight="1">
      <c r="A11" s="290" t="inlineStr">
        <is>
          <t>1.5</t>
        </is>
      </c>
      <c r="B11" s="29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18" t="n">
        <v>1.125</v>
      </c>
      <c r="F11" s="2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290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319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0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301">
        <f>((E7*E9/E8)*E11)*E12</f>
        <v/>
      </c>
      <c r="F13" s="2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2025-01-24T11:53:53Z</dcterms:modified>
  <cp:lastModifiedBy>112</cp:lastModifiedBy>
  <cp:lastPrinted>2023-11-27T08:09:25Z</cp:lastPrinted>
</cp:coreProperties>
</file>