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'Прил.3'!$A$10:$H$122</definedName>
    <definedName name="_xlnm.Print_Titles" localSheetId="2">'Прил.3'!$8:$10</definedName>
    <definedName name="_xlnm.Print_Area" localSheetId="2">'Прил.3'!$A$1:$H$130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ОБ'!$A$1:$J$140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FF0000"/>
      <sz val="11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3" fontId="22" fillId="0" borderId="0" pivotButton="0" quotePrefix="0" xfId="0"/>
    <xf numFmtId="169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43" fontId="22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6" min="1" max="2"/>
    <col width="51.7109375" customWidth="1" style="136" min="3" max="3"/>
    <col width="47" customWidth="1" style="136" min="4" max="4"/>
    <col width="37.42578125" customWidth="1" style="136" min="5" max="5"/>
    <col width="9.140625" customWidth="1" style="136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 ht="64.5" customHeight="1">
      <c r="B7" s="219" t="inlineStr">
        <is>
          <t>Наименование разрабатываемого показателя УНЦ - Укрепление котлованов и траншей 110-220 кВ (Все регионы за исключением Москвы и Санкт-Петербурга)</t>
        </is>
      </c>
    </row>
    <row r="8" ht="31.5" customHeight="1">
      <c r="B8" s="137" t="inlineStr">
        <is>
          <t xml:space="preserve">Сопоставимый уровень цен: </t>
        </is>
      </c>
      <c r="C8" s="137" t="n"/>
      <c r="D8" s="185">
        <f>D22</f>
        <v/>
      </c>
    </row>
    <row r="9" ht="15.75" customHeight="1">
      <c r="B9" s="220" t="inlineStr">
        <is>
          <t>Единица измерения  — 1 км</t>
        </is>
      </c>
    </row>
    <row r="10">
      <c r="B10" s="220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5" t="n"/>
    </row>
    <row r="12">
      <c r="B12" s="223" t="n">
        <v>1</v>
      </c>
      <c r="C12" s="140" t="inlineStr">
        <is>
          <t>Наименование объекта-представителя</t>
        </is>
      </c>
      <c r="D12" s="223" t="inlineStr">
        <is>
          <t>КЛ 220 кВ Хованская-Лесная, 1 и 2 цепь</t>
        </is>
      </c>
    </row>
    <row r="13">
      <c r="B13" s="223" t="n">
        <v>2</v>
      </c>
      <c r="C13" s="140" t="inlineStr">
        <is>
          <t>Наименование субъекта Российской Федерации</t>
        </is>
      </c>
      <c r="D13" s="223" t="inlineStr">
        <is>
          <t>г. Москва</t>
        </is>
      </c>
    </row>
    <row r="14">
      <c r="B14" s="223" t="n">
        <v>3</v>
      </c>
      <c r="C14" s="140" t="inlineStr">
        <is>
          <t>Климатический район и подрайон</t>
        </is>
      </c>
      <c r="D14" s="223" t="inlineStr">
        <is>
          <t>IIВ</t>
        </is>
      </c>
    </row>
    <row r="15">
      <c r="B15" s="223" t="n">
        <v>4</v>
      </c>
      <c r="C15" s="140" t="inlineStr">
        <is>
          <t>Мощность объекта</t>
        </is>
      </c>
      <c r="D15" s="223" t="n">
        <v>8.15</v>
      </c>
    </row>
    <row r="16" ht="63" customHeight="1">
      <c r="B16" s="223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Щиты: из досок толщиной 50 мм, плиты железобетонные для покрытий автомобильных дорог</t>
        </is>
      </c>
    </row>
    <row r="17" ht="63" customHeight="1">
      <c r="B17" s="223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9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86">
        <f>'Прил.2 Расч стоим'!F13</f>
        <v/>
      </c>
    </row>
    <row r="19">
      <c r="B19" s="144" t="inlineStr">
        <is>
          <t>6.2</t>
        </is>
      </c>
      <c r="C19" s="140" t="inlineStr">
        <is>
          <t>оборудование и инвентарь</t>
        </is>
      </c>
      <c r="D19" s="186" t="n">
        <v>0</v>
      </c>
    </row>
    <row r="20">
      <c r="B20" s="144" t="inlineStr">
        <is>
          <t>6.3</t>
        </is>
      </c>
      <c r="C20" s="140" t="inlineStr">
        <is>
          <t>пусконаладочные работы</t>
        </is>
      </c>
      <c r="D20" s="186" t="n">
        <v>0</v>
      </c>
    </row>
    <row r="21">
      <c r="B21" s="144" t="inlineStr">
        <is>
          <t>6.4</t>
        </is>
      </c>
      <c r="C21" s="143" t="inlineStr">
        <is>
          <t>прочие и лимитированные затраты</t>
        </is>
      </c>
      <c r="D21" s="186">
        <f>D18*0.022+(D18*0.022+D18)*0.021</f>
        <v/>
      </c>
    </row>
    <row r="22">
      <c r="B22" s="223" t="n">
        <v>7</v>
      </c>
      <c r="C22" s="143" t="inlineStr">
        <is>
          <t>Сопоставимый уровень цен</t>
        </is>
      </c>
      <c r="D22" s="187" t="inlineStr">
        <is>
          <t>3 кв. 2017 г.</t>
        </is>
      </c>
      <c r="E22" s="141" t="n"/>
    </row>
    <row r="23" ht="78.75" customHeight="1">
      <c r="B23" s="22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9" t="n"/>
    </row>
    <row r="24" ht="31.5" customHeight="1">
      <c r="B24" s="223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41" t="n"/>
    </row>
    <row r="25">
      <c r="B25" s="223" t="n">
        <v>10</v>
      </c>
      <c r="C25" s="140" t="inlineStr">
        <is>
          <t>Примечание</t>
        </is>
      </c>
      <c r="D25" s="223" t="n"/>
    </row>
    <row r="26">
      <c r="B26" s="139" t="n"/>
      <c r="C26" s="138" t="n"/>
      <c r="D26" s="138" t="n"/>
    </row>
    <row r="27" ht="37.5" customHeight="1">
      <c r="B27" s="137" t="n"/>
    </row>
    <row r="28">
      <c r="B28" s="136" t="inlineStr">
        <is>
          <t>Составил ______________________    Д.Ю. Нефедова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36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5.5703125" customWidth="1" style="136" min="6" max="6"/>
    <col width="14.85546875" customWidth="1" style="136" min="7" max="7"/>
    <col width="16.7109375" customWidth="1" style="136" min="8" max="8"/>
    <col width="13" customWidth="1" style="136" min="9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29.25" customHeight="1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14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54.75" customHeight="1">
      <c r="B12" s="188" t="n">
        <v>1</v>
      </c>
      <c r="C12" s="152">
        <f>'Прил.1 Сравнит табл'!D16</f>
        <v/>
      </c>
      <c r="D12" s="189" t="inlineStr">
        <is>
          <t>02-01-01</t>
        </is>
      </c>
      <c r="E12" s="140" t="inlineStr">
        <is>
          <t>Прокладка КЛ 220 кВ</t>
        </is>
      </c>
      <c r="F12" s="190" t="n">
        <v>14043.44865</v>
      </c>
      <c r="G12" s="190" t="n"/>
      <c r="H12" s="190" t="n"/>
      <c r="I12" s="190" t="n"/>
      <c r="J12" s="191">
        <f>SUM(F12:I12)</f>
        <v/>
      </c>
      <c r="K12" s="192" t="n"/>
    </row>
    <row r="13" ht="15" customHeight="1">
      <c r="B13" s="222" t="inlineStr">
        <is>
          <t>Всего по объекту:</t>
        </is>
      </c>
      <c r="C13" s="308" t="n"/>
      <c r="D13" s="308" t="n"/>
      <c r="E13" s="309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4" t="n"/>
    </row>
    <row r="14" ht="15.75" customHeight="1">
      <c r="B14" s="222" t="inlineStr">
        <is>
          <t>Всего по объекту в сопоставимом уровне цен 3 кв. 2017 г. :</t>
        </is>
      </c>
      <c r="C14" s="308" t="n"/>
      <c r="D14" s="308" t="n"/>
      <c r="E14" s="309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03" zoomScale="70" zoomScaleSheetLayoutView="70" workbookViewId="0">
      <selection activeCell="F124" sqref="F124"/>
    </sheetView>
  </sheetViews>
  <sheetFormatPr baseColWidth="8" defaultColWidth="9.140625" defaultRowHeight="15.75"/>
  <cols>
    <col width="9.140625" customWidth="1" style="136" min="1" max="1"/>
    <col width="12.5703125" customWidth="1" style="136" min="2" max="2"/>
    <col width="22.42578125" customWidth="1" style="136" min="3" max="3"/>
    <col width="49.7109375" customWidth="1" style="136" min="4" max="4"/>
    <col width="10.140625" customWidth="1" style="136" min="5" max="5"/>
    <col width="20.7109375" customWidth="1" style="136" min="6" max="6"/>
    <col width="20" customWidth="1" style="136" min="7" max="7"/>
    <col width="16.7109375" customWidth="1" style="136" min="8" max="8"/>
    <col width="13.140625" customWidth="1" style="136" min="9" max="9"/>
    <col width="14.42578125" customWidth="1" style="136" min="10" max="10"/>
    <col width="15.5703125" customWidth="1" style="136" min="11" max="11"/>
    <col width="9.140625" customWidth="1" style="136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3" t="n"/>
      <c r="B4" s="163" t="n"/>
      <c r="C4" s="225" t="n"/>
    </row>
    <row r="5">
      <c r="A5" s="220" t="n"/>
    </row>
    <row r="6" ht="33.75" customHeight="1">
      <c r="A6" s="224" t="inlineStr">
        <is>
          <t>Наименование разрабатываемого показателя УНЦ -  Укрепление котлованов и траншей 110-220 кВ (Все регионы за исключением Москвы и Санкт-Петербурга)</t>
        </is>
      </c>
    </row>
    <row r="7">
      <c r="A7" s="146" t="n"/>
      <c r="B7" s="146" t="n"/>
      <c r="C7" s="146" t="n"/>
      <c r="D7" s="146" t="n"/>
      <c r="E7" s="146" t="n"/>
      <c r="F7" s="146" t="n"/>
      <c r="G7" s="146" t="n"/>
      <c r="H7" s="146" t="n"/>
    </row>
    <row r="8" ht="38.25" customHeight="1">
      <c r="A8" s="223" t="inlineStr">
        <is>
          <t>п/п</t>
        </is>
      </c>
      <c r="B8" s="223" t="inlineStr">
        <is>
          <t>№ЛСР</t>
        </is>
      </c>
      <c r="C8" s="223" t="inlineStr">
        <is>
          <t>Код ресурса</t>
        </is>
      </c>
      <c r="D8" s="223" t="inlineStr">
        <is>
          <t>Наименование ресурса</t>
        </is>
      </c>
      <c r="E8" s="223" t="inlineStr">
        <is>
          <t>Ед. изм.</t>
        </is>
      </c>
      <c r="F8" s="223" t="inlineStr">
        <is>
          <t>Кол-во единиц по данным объекта-представителя</t>
        </is>
      </c>
      <c r="G8" s="223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23" t="inlineStr">
        <is>
          <t>на ед.изм.</t>
        </is>
      </c>
      <c r="H9" s="223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48">
      <c r="A11" s="227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SUM(F12:F23)</f>
        <v/>
      </c>
      <c r="G11" s="10" t="n"/>
      <c r="H11" s="312">
        <f>SUM(H12:H23)</f>
        <v/>
      </c>
      <c r="I11" s="313" t="n"/>
      <c r="J11" s="313" t="n"/>
    </row>
    <row r="12">
      <c r="A12" s="258" t="n">
        <v>1</v>
      </c>
      <c r="B12" s="151" t="n"/>
      <c r="C12" s="175" t="inlineStr">
        <is>
          <t>1-3-0</t>
        </is>
      </c>
      <c r="D12" s="176" t="inlineStr">
        <is>
          <t>Затраты труда рабочих (средний разряд работы 3,0)</t>
        </is>
      </c>
      <c r="E12" s="258" t="inlineStr">
        <is>
          <t>чел.-ч</t>
        </is>
      </c>
      <c r="F12" s="314" t="n">
        <v>9740.85</v>
      </c>
      <c r="G12" s="178" t="n">
        <v>8.529999999999999</v>
      </c>
      <c r="H12" s="178">
        <f>ROUND(F12*G12,2)</f>
        <v/>
      </c>
      <c r="M12" s="315" t="n"/>
    </row>
    <row r="13">
      <c r="A13" s="258" t="n">
        <v>2</v>
      </c>
      <c r="B13" s="151" t="n"/>
      <c r="C13" s="175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258" t="inlineStr">
        <is>
          <t>чел.-ч</t>
        </is>
      </c>
      <c r="F13" s="314" t="n">
        <v>565.03</v>
      </c>
      <c r="G13" s="178" t="n">
        <v>9.619999999999999</v>
      </c>
      <c r="H13" s="178">
        <f>ROUND(F13*G13,2)</f>
        <v/>
      </c>
    </row>
    <row r="14">
      <c r="A14" s="258" t="n">
        <v>3</v>
      </c>
      <c r="B14" s="151" t="n"/>
      <c r="C14" s="175" t="inlineStr">
        <is>
          <t>1-3-7</t>
        </is>
      </c>
      <c r="D14" s="176" t="inlineStr">
        <is>
          <t>Затраты труда рабочих (средний разряд работы 3,7)</t>
        </is>
      </c>
      <c r="E14" s="258" t="inlineStr">
        <is>
          <t>чел.-ч</t>
        </is>
      </c>
      <c r="F14" s="314" t="n">
        <v>479.6</v>
      </c>
      <c r="G14" s="178" t="n">
        <v>9.289999999999999</v>
      </c>
      <c r="H14" s="178">
        <f>ROUND(F14*G14,2)</f>
        <v/>
      </c>
    </row>
    <row r="15">
      <c r="A15" s="258" t="n">
        <v>4</v>
      </c>
      <c r="B15" s="151" t="n"/>
      <c r="C15" s="175" t="inlineStr">
        <is>
          <t>1-3-8</t>
        </is>
      </c>
      <c r="D15" s="176" t="inlineStr">
        <is>
          <t>Затраты труда рабочих (средний разряд работы 3,8)</t>
        </is>
      </c>
      <c r="E15" s="258" t="inlineStr">
        <is>
          <t>чел.-ч</t>
        </is>
      </c>
      <c r="F15" s="314" t="n">
        <v>179.21</v>
      </c>
      <c r="G15" s="178" t="n">
        <v>9.4</v>
      </c>
      <c r="H15" s="178">
        <f>ROUND(F15*G15,2)</f>
        <v/>
      </c>
    </row>
    <row r="16">
      <c r="A16" s="258" t="n">
        <v>5</v>
      </c>
      <c r="B16" s="151" t="n"/>
      <c r="C16" s="175" t="inlineStr">
        <is>
          <t>1-2-0</t>
        </is>
      </c>
      <c r="D16" s="176" t="inlineStr">
        <is>
          <t>Затраты труда рабочих (средний разряд работы 2,0)</t>
        </is>
      </c>
      <c r="E16" s="258" t="inlineStr">
        <is>
          <t>чел.-ч</t>
        </is>
      </c>
      <c r="F16" s="314" t="n">
        <v>114.3</v>
      </c>
      <c r="G16" s="178" t="n">
        <v>7.8</v>
      </c>
      <c r="H16" s="178">
        <f>ROUND(F16*G16,2)</f>
        <v/>
      </c>
    </row>
    <row r="17">
      <c r="A17" s="258" t="n">
        <v>6</v>
      </c>
      <c r="B17" s="151" t="n"/>
      <c r="C17" s="175" t="inlineStr">
        <is>
          <t>1-4-6</t>
        </is>
      </c>
      <c r="D17" s="176" t="inlineStr">
        <is>
          <t>Затраты труда рабочих (средний разряд работы 4,6)</t>
        </is>
      </c>
      <c r="E17" s="258" t="inlineStr">
        <is>
          <t>чел.-ч</t>
        </is>
      </c>
      <c r="F17" s="314" t="n">
        <v>44.15</v>
      </c>
      <c r="G17" s="178" t="n">
        <v>10.5</v>
      </c>
      <c r="H17" s="178">
        <f>ROUND(F17*G17,2)</f>
        <v/>
      </c>
    </row>
    <row r="18">
      <c r="A18" s="258" t="n">
        <v>7</v>
      </c>
      <c r="B18" s="151" t="n"/>
      <c r="C18" s="175" t="inlineStr">
        <is>
          <t>1-2-9</t>
        </is>
      </c>
      <c r="D18" s="176" t="inlineStr">
        <is>
          <t>Затраты труда рабочих (средний разряд работы 2,9)</t>
        </is>
      </c>
      <c r="E18" s="258" t="inlineStr">
        <is>
          <t>чел.-ч</t>
        </is>
      </c>
      <c r="F18" s="314" t="n">
        <v>44.63</v>
      </c>
      <c r="G18" s="178" t="n">
        <v>8.460000000000001</v>
      </c>
      <c r="H18" s="178">
        <f>ROUND(F18*G18,2)</f>
        <v/>
      </c>
    </row>
    <row r="19">
      <c r="A19" s="258" t="n">
        <v>8</v>
      </c>
      <c r="B19" s="151" t="n"/>
      <c r="C19" s="175" t="inlineStr">
        <is>
          <t>1-3-9</t>
        </is>
      </c>
      <c r="D19" s="176" t="inlineStr">
        <is>
          <t>Затраты труда рабочих (средний разряд работы 3,9)</t>
        </is>
      </c>
      <c r="E19" s="258" t="inlineStr">
        <is>
          <t>чел.-ч</t>
        </is>
      </c>
      <c r="F19" s="314" t="n">
        <v>14.12</v>
      </c>
      <c r="G19" s="178" t="n">
        <v>9.51</v>
      </c>
      <c r="H19" s="178">
        <f>ROUND(F19*G19,2)</f>
        <v/>
      </c>
    </row>
    <row r="20">
      <c r="A20" s="258" t="n">
        <v>9</v>
      </c>
      <c r="B20" s="151" t="n"/>
      <c r="C20" s="175" t="inlineStr">
        <is>
          <t>1-2-3</t>
        </is>
      </c>
      <c r="D20" s="176" t="inlineStr">
        <is>
          <t>Затраты труда рабочих (средний разряд работы 2,3)</t>
        </is>
      </c>
      <c r="E20" s="258" t="inlineStr">
        <is>
          <t>чел.-ч</t>
        </is>
      </c>
      <c r="F20" s="314" t="n">
        <v>12.39</v>
      </c>
      <c r="G20" s="178" t="n">
        <v>8.02</v>
      </c>
      <c r="H20" s="178">
        <f>ROUND(F20*G20,2)</f>
        <v/>
      </c>
    </row>
    <row r="21">
      <c r="A21" s="258" t="n">
        <v>10</v>
      </c>
      <c r="B21" s="151" t="n"/>
      <c r="C21" s="175" t="inlineStr">
        <is>
          <t>1-3-5</t>
        </is>
      </c>
      <c r="D21" s="176" t="inlineStr">
        <is>
          <t>Затраты труда рабочих (средний разряд работы 3,5)</t>
        </is>
      </c>
      <c r="E21" s="258" t="inlineStr">
        <is>
          <t>чел.-ч</t>
        </is>
      </c>
      <c r="F21" s="314" t="n">
        <v>8.619999999999999</v>
      </c>
      <c r="G21" s="178" t="n">
        <v>9.07</v>
      </c>
      <c r="H21" s="178">
        <f>ROUND(F21*G21,2)</f>
        <v/>
      </c>
    </row>
    <row r="22">
      <c r="A22" s="258" t="n">
        <v>11</v>
      </c>
      <c r="B22" s="151" t="n"/>
      <c r="C22" s="175" t="inlineStr">
        <is>
          <t>1-2-5</t>
        </is>
      </c>
      <c r="D22" s="176" t="inlineStr">
        <is>
          <t>Затраты труда рабочих (средний разряд работы 2,5)</t>
        </is>
      </c>
      <c r="E22" s="258" t="inlineStr">
        <is>
          <t>чел.-ч</t>
        </is>
      </c>
      <c r="F22" s="314" t="n">
        <v>1.73</v>
      </c>
      <c r="G22" s="178" t="n">
        <v>8.17</v>
      </c>
      <c r="H22" s="178">
        <f>ROUND(F22*G22,2)</f>
        <v/>
      </c>
      <c r="K22" s="148" t="n"/>
    </row>
    <row r="23">
      <c r="A23" s="258" t="n">
        <v>12</v>
      </c>
      <c r="B23" s="151" t="n"/>
      <c r="C23" s="175" t="inlineStr">
        <is>
          <t>1-3-4</t>
        </is>
      </c>
      <c r="D23" s="176" t="inlineStr">
        <is>
          <t>Затраты труда рабочих (средний разряд работы 3,4)</t>
        </is>
      </c>
      <c r="E23" s="258" t="inlineStr">
        <is>
          <t>чел.-ч</t>
        </is>
      </c>
      <c r="F23" s="314" t="n">
        <v>0.99</v>
      </c>
      <c r="G23" s="178" t="n">
        <v>8.970000000000001</v>
      </c>
      <c r="H23" s="178">
        <f>ROUND(F23*G23,2)</f>
        <v/>
      </c>
      <c r="I23" s="161" t="n"/>
      <c r="J23" s="161" t="n"/>
    </row>
    <row r="24">
      <c r="A24" s="226" t="inlineStr">
        <is>
          <t>Затраты труда машинистов</t>
        </is>
      </c>
      <c r="B24" s="308" t="n"/>
      <c r="C24" s="308" t="n"/>
      <c r="D24" s="308" t="n"/>
      <c r="E24" s="309" t="n"/>
      <c r="F24" s="227" t="n"/>
      <c r="G24" s="149" t="n"/>
      <c r="H24" s="312">
        <f>H25</f>
        <v/>
      </c>
      <c r="I24" s="161" t="n"/>
      <c r="J24" s="161" t="n"/>
    </row>
    <row r="25">
      <c r="A25" s="258" t="n">
        <v>13</v>
      </c>
      <c r="B25" s="228" t="n"/>
      <c r="C25" s="175" t="n">
        <v>2</v>
      </c>
      <c r="D25" s="176" t="inlineStr">
        <is>
          <t>Затраты труда машинистов</t>
        </is>
      </c>
      <c r="E25" s="258" t="inlineStr">
        <is>
          <t>чел.-ч</t>
        </is>
      </c>
      <c r="F25" s="314" t="n">
        <v>784.13</v>
      </c>
      <c r="G25" s="178" t="n"/>
      <c r="H25" s="316" t="n">
        <v>9987.09</v>
      </c>
      <c r="I25" s="161" t="n"/>
      <c r="J25" s="161" t="n"/>
      <c r="K25" s="161" t="n"/>
    </row>
    <row r="26" customFormat="1" s="148">
      <c r="A26" s="227" t="inlineStr">
        <is>
          <t>Машины и механизмы</t>
        </is>
      </c>
      <c r="B26" s="308" t="n"/>
      <c r="C26" s="308" t="n"/>
      <c r="D26" s="308" t="n"/>
      <c r="E26" s="309" t="n"/>
      <c r="F26" s="227" t="n"/>
      <c r="G26" s="149" t="n"/>
      <c r="H26" s="312">
        <f>SUM(H27:H57)</f>
        <v/>
      </c>
      <c r="I26" s="313" t="n"/>
      <c r="J26" s="313" t="n"/>
    </row>
    <row r="27">
      <c r="A27" s="258" t="n">
        <v>14</v>
      </c>
      <c r="B27" s="228" t="n"/>
      <c r="C27" s="175" t="inlineStr">
        <is>
          <t>91.14.02-001</t>
        </is>
      </c>
      <c r="D27" s="176" t="inlineStr">
        <is>
          <t>Автомобили бортовые, грузоподъемность: до 5 т</t>
        </is>
      </c>
      <c r="E27" s="258" t="inlineStr">
        <is>
          <t>маш.час</t>
        </is>
      </c>
      <c r="F27" s="258" t="n">
        <v>320.57</v>
      </c>
      <c r="G27" s="180" t="n">
        <v>65.70999999999999</v>
      </c>
      <c r="H27" s="178">
        <f>ROUND(F27*G27,2)</f>
        <v/>
      </c>
      <c r="I27" s="161" t="n"/>
      <c r="J27" s="161" t="n"/>
      <c r="K27" s="148" t="n"/>
      <c r="L27" s="161" t="n"/>
    </row>
    <row r="28" ht="25.5" customFormat="1" customHeight="1" s="148">
      <c r="A28" s="258" t="n">
        <v>15</v>
      </c>
      <c r="B28" s="228" t="n"/>
      <c r="C28" s="175" t="inlineStr">
        <is>
          <t>91.05.05-014</t>
        </is>
      </c>
      <c r="D28" s="176" t="inlineStr">
        <is>
          <t>Краны на автомобильном ходу, грузоподъемность 10 т</t>
        </is>
      </c>
      <c r="E28" s="258" t="inlineStr">
        <is>
          <t>маш.час</t>
        </is>
      </c>
      <c r="F28" s="258" t="n">
        <v>184.26</v>
      </c>
      <c r="G28" s="180" t="n">
        <v>111.99</v>
      </c>
      <c r="H28" s="178">
        <f>ROUND(F28*G28,2)</f>
        <v/>
      </c>
      <c r="I28" s="161" t="n"/>
      <c r="J28" s="161" t="n"/>
      <c r="L28" s="161" t="n"/>
    </row>
    <row r="29" ht="38.25" customFormat="1" customHeight="1" s="148">
      <c r="A29" s="258" t="n">
        <v>16</v>
      </c>
      <c r="B29" s="228" t="n"/>
      <c r="C29" s="175" t="inlineStr">
        <is>
          <t>91.04.01-078</t>
        </is>
      </c>
      <c r="D29" s="176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258" t="inlineStr">
        <is>
          <t>маш.час</t>
        </is>
      </c>
      <c r="F29" s="258" t="n">
        <v>42.91</v>
      </c>
      <c r="G29" s="180" t="n">
        <v>340</v>
      </c>
      <c r="H29" s="178">
        <f>ROUND(F29*G29,2)</f>
        <v/>
      </c>
      <c r="I29" s="161" t="n"/>
      <c r="J29" s="161" t="n"/>
      <c r="L29" s="161" t="n"/>
    </row>
    <row r="30" ht="25.5" customFormat="1" customHeight="1" s="148">
      <c r="A30" s="258" t="n">
        <v>17</v>
      </c>
      <c r="B30" s="228" t="n"/>
      <c r="C30" s="175" t="inlineStr">
        <is>
          <t>91.10.05-005</t>
        </is>
      </c>
      <c r="D30" s="176" t="inlineStr">
        <is>
          <t>Трубоукладчики для труб диаметром: до 700 мм, грузоподъемность 12,5 т</t>
        </is>
      </c>
      <c r="E30" s="258" t="inlineStr">
        <is>
          <t>маш.час</t>
        </is>
      </c>
      <c r="F30" s="258" t="n">
        <v>71.94</v>
      </c>
      <c r="G30" s="180" t="n">
        <v>152.5</v>
      </c>
      <c r="H30" s="178">
        <f>ROUND(F30*G30,2)</f>
        <v/>
      </c>
      <c r="I30" s="161" t="n"/>
      <c r="J30" s="161" t="n"/>
      <c r="L30" s="161" t="n"/>
    </row>
    <row r="31" ht="38.25" customFormat="1" customHeight="1" s="148">
      <c r="A31" s="258" t="n">
        <v>18</v>
      </c>
      <c r="B31" s="228" t="n"/>
      <c r="C31" s="175" t="inlineStr">
        <is>
          <t>91.04.01-021</t>
        </is>
      </c>
      <c r="D31" s="17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258" t="inlineStr">
        <is>
          <t>маш.час</t>
        </is>
      </c>
      <c r="F31" s="258" t="n">
        <v>102.07</v>
      </c>
      <c r="G31" s="180" t="n">
        <v>87.59999999999999</v>
      </c>
      <c r="H31" s="178">
        <f>ROUND(F31*G31,2)</f>
        <v/>
      </c>
      <c r="I31" s="161" t="n"/>
      <c r="J31" s="161" t="n"/>
      <c r="L31" s="161" t="n"/>
    </row>
    <row r="32" customFormat="1" s="148">
      <c r="A32" s="258" t="n">
        <v>19</v>
      </c>
      <c r="B32" s="228" t="n"/>
      <c r="C32" s="175" t="inlineStr">
        <is>
          <t>91.08.11-011</t>
        </is>
      </c>
      <c r="D32" s="176" t="inlineStr">
        <is>
          <t>Заливщик швов на базе автомобиля</t>
        </is>
      </c>
      <c r="E32" s="258" t="inlineStr">
        <is>
          <t>маш.час</t>
        </is>
      </c>
      <c r="F32" s="258" t="n">
        <v>22.17</v>
      </c>
      <c r="G32" s="180" t="n">
        <v>175.25</v>
      </c>
      <c r="H32" s="178">
        <f>ROUND(F32*G32,2)</f>
        <v/>
      </c>
      <c r="I32" s="161" t="n"/>
      <c r="J32" s="161" t="n"/>
      <c r="L32" s="161" t="n"/>
    </row>
    <row r="33" customFormat="1" s="148">
      <c r="A33" s="258" t="n">
        <v>20</v>
      </c>
      <c r="B33" s="228" t="n"/>
      <c r="C33" s="175" t="inlineStr">
        <is>
          <t>91.08.03-030</t>
        </is>
      </c>
      <c r="D33" s="176" t="inlineStr">
        <is>
          <t>Катки на пневмоколесном ходу, масса 30 т</t>
        </is>
      </c>
      <c r="E33" s="258" t="inlineStr">
        <is>
          <t>маш.час</t>
        </is>
      </c>
      <c r="F33" s="258" t="n">
        <v>5.58</v>
      </c>
      <c r="G33" s="180" t="n">
        <v>206.01</v>
      </c>
      <c r="H33" s="178">
        <f>ROUND(F33*G33,2)</f>
        <v/>
      </c>
      <c r="I33" s="161" t="n"/>
      <c r="J33" s="161" t="n"/>
      <c r="L33" s="161" t="n"/>
    </row>
    <row r="34" customFormat="1" s="148">
      <c r="A34" s="258" t="n">
        <v>21</v>
      </c>
      <c r="B34" s="228" t="n"/>
      <c r="C34" s="175" t="inlineStr">
        <is>
          <t>91.05.01-017</t>
        </is>
      </c>
      <c r="D34" s="176" t="inlineStr">
        <is>
          <t>Краны башенные, грузоподъемность 8 т</t>
        </is>
      </c>
      <c r="E34" s="258" t="inlineStr">
        <is>
          <t>маш.час</t>
        </is>
      </c>
      <c r="F34" s="258" t="n">
        <v>11.43</v>
      </c>
      <c r="G34" s="180" t="n">
        <v>86.40000000000001</v>
      </c>
      <c r="H34" s="178">
        <f>ROUND(F34*G34,2)</f>
        <v/>
      </c>
      <c r="I34" s="161" t="n"/>
      <c r="J34" s="161" t="n"/>
      <c r="L34" s="161" t="n"/>
    </row>
    <row r="35" customFormat="1" s="148">
      <c r="A35" s="258" t="n">
        <v>22</v>
      </c>
      <c r="B35" s="228" t="n"/>
      <c r="C35" s="175" t="inlineStr">
        <is>
          <t>91.05.06-007</t>
        </is>
      </c>
      <c r="D35" s="176" t="inlineStr">
        <is>
          <t>Краны на гусеничном ходу, грузоподъемность 25 т</t>
        </is>
      </c>
      <c r="E35" s="258" t="inlineStr">
        <is>
          <t>маш.час</t>
        </is>
      </c>
      <c r="F35" s="258" t="n">
        <v>3.29</v>
      </c>
      <c r="G35" s="180" t="n">
        <v>120.04</v>
      </c>
      <c r="H35" s="178">
        <f>ROUND(F35*G35,2)</f>
        <v/>
      </c>
      <c r="I35" s="161" t="n"/>
      <c r="J35" s="161" t="n"/>
      <c r="L35" s="161" t="n"/>
    </row>
    <row r="36" ht="25.5" customFormat="1" customHeight="1" s="148">
      <c r="A36" s="258" t="n">
        <v>23</v>
      </c>
      <c r="B36" s="228" t="n"/>
      <c r="C36" s="175" t="inlineStr">
        <is>
          <t>91.05.04-006</t>
        </is>
      </c>
      <c r="D36" s="176" t="inlineStr">
        <is>
          <t>Краны мостовые электрические, грузоподъемность 10 т</t>
        </is>
      </c>
      <c r="E36" s="258" t="inlineStr">
        <is>
          <t>маш.час</t>
        </is>
      </c>
      <c r="F36" s="258" t="n">
        <v>5.28</v>
      </c>
      <c r="G36" s="180" t="n">
        <v>73.12</v>
      </c>
      <c r="H36" s="178">
        <f>ROUND(F36*G36,2)</f>
        <v/>
      </c>
      <c r="L36" s="161" t="n"/>
    </row>
    <row r="37" ht="25.5" customFormat="1" customHeight="1" s="148">
      <c r="A37" s="258" t="n">
        <v>24</v>
      </c>
      <c r="B37" s="228" t="n"/>
      <c r="C37" s="175" t="inlineStr">
        <is>
          <t>91.17.04-233</t>
        </is>
      </c>
      <c r="D37" s="176" t="inlineStr">
        <is>
          <t>Установки для сварки: ручной дуговой (постоянного тока)</t>
        </is>
      </c>
      <c r="E37" s="258" t="inlineStr">
        <is>
          <t>маш.час</t>
        </is>
      </c>
      <c r="F37" s="258" t="n">
        <v>42.74</v>
      </c>
      <c r="G37" s="180" t="n">
        <v>8.1</v>
      </c>
      <c r="H37" s="178">
        <f>ROUND(F37*G37,2)</f>
        <v/>
      </c>
      <c r="L37" s="161" t="n"/>
    </row>
    <row r="38" customFormat="1" s="148">
      <c r="A38" s="258" t="n">
        <v>25</v>
      </c>
      <c r="B38" s="228" t="n"/>
      <c r="C38" s="175" t="inlineStr">
        <is>
          <t>91.06.05-011</t>
        </is>
      </c>
      <c r="D38" s="176" t="inlineStr">
        <is>
          <t>Погрузчик, грузоподъемность 5 т</t>
        </is>
      </c>
      <c r="E38" s="258" t="inlineStr">
        <is>
          <t>маш.час</t>
        </is>
      </c>
      <c r="F38" s="258" t="n">
        <v>3.5</v>
      </c>
      <c r="G38" s="180" t="n">
        <v>89.98999999999999</v>
      </c>
      <c r="H38" s="178">
        <f>ROUND(F38*G38,2)</f>
        <v/>
      </c>
      <c r="L38" s="161" t="n"/>
    </row>
    <row r="39" ht="25.5" customFormat="1" customHeight="1" s="148">
      <c r="A39" s="258" t="n">
        <v>26</v>
      </c>
      <c r="B39" s="228" t="n"/>
      <c r="C39" s="175" t="inlineStr">
        <is>
          <t>91.17.04-036</t>
        </is>
      </c>
      <c r="D39" s="176" t="inlineStr">
        <is>
          <t>Агрегаты сварочные передвижные номинальным сварочным током 250-400 А: с дизельным двигателем</t>
        </is>
      </c>
      <c r="E39" s="258" t="inlineStr">
        <is>
          <t>маш.час</t>
        </is>
      </c>
      <c r="F39" s="258" t="n">
        <v>16.2</v>
      </c>
      <c r="G39" s="180" t="n">
        <v>14</v>
      </c>
      <c r="H39" s="178">
        <f>ROUND(F39*G39,2)</f>
        <v/>
      </c>
      <c r="L39" s="161" t="n"/>
    </row>
    <row r="40" ht="25.5" customFormat="1" customHeight="1" s="148">
      <c r="A40" s="258" t="n">
        <v>27</v>
      </c>
      <c r="B40" s="228" t="n"/>
      <c r="C40" s="175" t="inlineStr">
        <is>
          <t>91.05.05-015</t>
        </is>
      </c>
      <c r="D40" s="176" t="inlineStr">
        <is>
          <t>Краны на автомобильном ходу, грузоподъемность 16 т</t>
        </is>
      </c>
      <c r="E40" s="258" t="inlineStr">
        <is>
          <t>маш.час</t>
        </is>
      </c>
      <c r="F40" s="258" t="n">
        <v>1.96</v>
      </c>
      <c r="G40" s="180" t="n">
        <v>115.4</v>
      </c>
      <c r="H40" s="178">
        <f>ROUND(F40*G40,2)</f>
        <v/>
      </c>
      <c r="I40" s="161" t="n"/>
      <c r="J40" s="161" t="n"/>
      <c r="L40" s="161" t="n"/>
    </row>
    <row r="41" customFormat="1" s="148">
      <c r="A41" s="258" t="n">
        <v>28</v>
      </c>
      <c r="B41" s="228" t="n"/>
      <c r="C41" s="175" t="inlineStr">
        <is>
          <t>91.05.06-012</t>
        </is>
      </c>
      <c r="D41" s="176" t="inlineStr">
        <is>
          <t>Краны на гусеничном ходу, грузоподъемность до 16 т</t>
        </is>
      </c>
      <c r="E41" s="258" t="inlineStr">
        <is>
          <t>маш.час</t>
        </is>
      </c>
      <c r="F41" s="258" t="n">
        <v>2.26</v>
      </c>
      <c r="G41" s="180" t="n">
        <v>96.89</v>
      </c>
      <c r="H41" s="178">
        <f>ROUND(F41*G41,2)</f>
        <v/>
      </c>
      <c r="I41" s="161" t="n"/>
      <c r="J41" s="161" t="n"/>
      <c r="L41" s="161" t="n"/>
    </row>
    <row r="42" customFormat="1" s="148">
      <c r="A42" s="258" t="n">
        <v>29</v>
      </c>
      <c r="B42" s="228" t="n"/>
      <c r="C42" s="175" t="inlineStr">
        <is>
          <t>91.14.02-003</t>
        </is>
      </c>
      <c r="D42" s="176" t="inlineStr">
        <is>
          <t>Автомобили бортовые, грузоподъемность: до 10 т</t>
        </is>
      </c>
      <c r="E42" s="258" t="inlineStr">
        <is>
          <t>маш.час</t>
        </is>
      </c>
      <c r="F42" s="258" t="n">
        <v>2.39</v>
      </c>
      <c r="G42" s="180" t="n">
        <v>80.44</v>
      </c>
      <c r="H42" s="178">
        <f>ROUND(F42*G42,2)</f>
        <v/>
      </c>
      <c r="I42" s="161" t="n"/>
      <c r="J42" s="161" t="n"/>
      <c r="L42" s="161" t="n"/>
    </row>
    <row r="43" ht="25.5" customFormat="1" customHeight="1" s="148">
      <c r="A43" s="258" t="n">
        <v>30</v>
      </c>
      <c r="B43" s="228" t="n"/>
      <c r="C43" s="175" t="inlineStr">
        <is>
          <t>91.01.02-004</t>
        </is>
      </c>
      <c r="D43" s="176" t="inlineStr">
        <is>
          <t>Автогрейдеры: среднего типа, мощность 99 кВт (135 л.с.)</t>
        </is>
      </c>
      <c r="E43" s="258" t="inlineStr">
        <is>
          <t>маш.час</t>
        </is>
      </c>
      <c r="F43" s="258" t="n">
        <v>1.4</v>
      </c>
      <c r="G43" s="180" t="n">
        <v>123</v>
      </c>
      <c r="H43" s="178">
        <f>ROUND(F43*G43,2)</f>
        <v/>
      </c>
      <c r="I43" s="161" t="n"/>
      <c r="J43" s="161" t="n"/>
      <c r="L43" s="161" t="n"/>
    </row>
    <row r="44" customFormat="1" s="148">
      <c r="A44" s="258" t="n">
        <v>31</v>
      </c>
      <c r="B44" s="228" t="n"/>
      <c r="C44" s="175" t="inlineStr">
        <is>
          <t>91.14.04-001</t>
        </is>
      </c>
      <c r="D44" s="176" t="inlineStr">
        <is>
          <t>Тягачи седельные, грузоподъемность: 12 т</t>
        </is>
      </c>
      <c r="E44" s="258" t="inlineStr">
        <is>
          <t>маш.час</t>
        </is>
      </c>
      <c r="F44" s="258" t="n">
        <v>0.92</v>
      </c>
      <c r="G44" s="180" t="n">
        <v>102.84</v>
      </c>
      <c r="H44" s="178">
        <f>ROUND(F44*G44,2)</f>
        <v/>
      </c>
      <c r="I44" s="161" t="n"/>
      <c r="J44" s="161" t="n"/>
      <c r="L44" s="161" t="n"/>
    </row>
    <row r="45" customFormat="1" s="148">
      <c r="A45" s="258" t="n">
        <v>32</v>
      </c>
      <c r="B45" s="228" t="n"/>
      <c r="C45" s="175" t="inlineStr">
        <is>
          <t>91.08.04-021</t>
        </is>
      </c>
      <c r="D45" s="176" t="inlineStr">
        <is>
          <t>Котлы битумные: передвижные 400 л</t>
        </is>
      </c>
      <c r="E45" s="258" t="inlineStr">
        <is>
          <t>маш.час</t>
        </is>
      </c>
      <c r="F45" s="258" t="n">
        <v>3.01</v>
      </c>
      <c r="G45" s="180" t="n">
        <v>30</v>
      </c>
      <c r="H45" s="178">
        <f>ROUND(F45*G45,2)</f>
        <v/>
      </c>
      <c r="I45" s="161" t="n"/>
      <c r="J45" s="161" t="n"/>
      <c r="L45" s="161" t="n"/>
    </row>
    <row r="46" ht="25.5" customFormat="1" customHeight="1" s="148">
      <c r="A46" s="258" t="n">
        <v>33</v>
      </c>
      <c r="B46" s="228" t="n"/>
      <c r="C46" s="175" t="inlineStr">
        <is>
          <t>91.17.04-171</t>
        </is>
      </c>
      <c r="D46" s="176" t="inlineStr">
        <is>
          <t>Преобразователи сварочные номинальным сварочным током 315-500 А</t>
        </is>
      </c>
      <c r="E46" s="258" t="inlineStr">
        <is>
          <t>маш.час</t>
        </is>
      </c>
      <c r="F46" s="258" t="n">
        <v>5.61</v>
      </c>
      <c r="G46" s="180" t="n">
        <v>12.31</v>
      </c>
      <c r="H46" s="178">
        <f>ROUND(F46*G46,2)</f>
        <v/>
      </c>
      <c r="I46" s="161" t="n"/>
      <c r="J46" s="161" t="n"/>
      <c r="L46" s="161" t="n"/>
    </row>
    <row r="47" customFormat="1" s="148">
      <c r="A47" s="258" t="n">
        <v>34</v>
      </c>
      <c r="B47" s="228" t="n"/>
      <c r="C47" s="175" t="inlineStr">
        <is>
          <t>91.13.01-038</t>
        </is>
      </c>
      <c r="D47" s="176" t="inlineStr">
        <is>
          <t>Машины поливомоечные 6000 л</t>
        </is>
      </c>
      <c r="E47" s="258" t="inlineStr">
        <is>
          <t>маш.час</t>
        </is>
      </c>
      <c r="F47" s="258" t="n">
        <v>0.58</v>
      </c>
      <c r="G47" s="180" t="n">
        <v>110</v>
      </c>
      <c r="H47" s="178">
        <f>ROUND(F47*G47,2)</f>
        <v/>
      </c>
      <c r="I47" s="161" t="n"/>
      <c r="J47" s="161" t="n"/>
      <c r="L47" s="161" t="n"/>
    </row>
    <row r="48" customFormat="1" s="148">
      <c r="A48" s="258" t="n">
        <v>35</v>
      </c>
      <c r="B48" s="228" t="n"/>
      <c r="C48" s="175" t="inlineStr">
        <is>
          <t>91.14.02-002</t>
        </is>
      </c>
      <c r="D48" s="176" t="inlineStr">
        <is>
          <t>Автомобили бортовые, грузоподъемность: до 8 т</t>
        </is>
      </c>
      <c r="E48" s="258" t="inlineStr">
        <is>
          <t>маш.час</t>
        </is>
      </c>
      <c r="F48" s="258" t="n">
        <v>0.5600000000000001</v>
      </c>
      <c r="G48" s="180" t="n">
        <v>85.84</v>
      </c>
      <c r="H48" s="178">
        <f>ROUND(F48*G48,2)</f>
        <v/>
      </c>
      <c r="I48" s="161" t="n"/>
      <c r="J48" s="161" t="n"/>
      <c r="L48" s="161" t="n"/>
    </row>
    <row r="49" customFormat="1" s="148">
      <c r="A49" s="258" t="n">
        <v>36</v>
      </c>
      <c r="B49" s="228" t="n"/>
      <c r="C49" s="175" t="inlineStr">
        <is>
          <t>91.06.01-003</t>
        </is>
      </c>
      <c r="D49" s="176" t="inlineStr">
        <is>
          <t>Домкраты гидравлические, грузоподъемность 63-100 т</t>
        </is>
      </c>
      <c r="E49" s="258" t="inlineStr">
        <is>
          <t>маш.час</t>
        </is>
      </c>
      <c r="F49" s="258" t="n">
        <v>35.71</v>
      </c>
      <c r="G49" s="180" t="n">
        <v>0.9</v>
      </c>
      <c r="H49" s="178">
        <f>ROUND(F49*G49,2)</f>
        <v/>
      </c>
      <c r="I49" s="161" t="n"/>
      <c r="J49" s="161" t="n"/>
      <c r="L49" s="161" t="n"/>
    </row>
    <row r="50" customFormat="1" s="148">
      <c r="A50" s="258" t="n">
        <v>37</v>
      </c>
      <c r="B50" s="228" t="n"/>
      <c r="C50" s="175" t="inlineStr">
        <is>
          <t>91.17.04-042</t>
        </is>
      </c>
      <c r="D50" s="176" t="inlineStr">
        <is>
          <t>Аппарат для газовой сварки и резки</t>
        </is>
      </c>
      <c r="E50" s="258" t="inlineStr">
        <is>
          <t>маш.час</t>
        </is>
      </c>
      <c r="F50" s="258" t="n">
        <v>14.86</v>
      </c>
      <c r="G50" s="180" t="n">
        <v>1.2</v>
      </c>
      <c r="H50" s="178">
        <f>ROUND(F50*G50,2)</f>
        <v/>
      </c>
      <c r="I50" s="161" t="n"/>
      <c r="J50" s="161" t="n"/>
      <c r="L50" s="161" t="n"/>
    </row>
    <row r="51" customFormat="1" s="148">
      <c r="A51" s="258" t="n">
        <v>38</v>
      </c>
      <c r="B51" s="228" t="n"/>
      <c r="C51" s="175" t="inlineStr">
        <is>
          <t>91.07.04-002</t>
        </is>
      </c>
      <c r="D51" s="176" t="inlineStr">
        <is>
          <t>Вибратор поверхностный</t>
        </is>
      </c>
      <c r="E51" s="258" t="inlineStr">
        <is>
          <t>маш.час</t>
        </is>
      </c>
      <c r="F51" s="258" t="n">
        <v>30.53</v>
      </c>
      <c r="G51" s="180" t="n">
        <v>0.5</v>
      </c>
      <c r="H51" s="178">
        <f>ROUND(F51*G51,2)</f>
        <v/>
      </c>
      <c r="I51" s="161" t="n"/>
      <c r="J51" s="161" t="n"/>
      <c r="L51" s="161" t="n"/>
    </row>
    <row r="52" customFormat="1" s="148">
      <c r="A52" s="258" t="n">
        <v>39</v>
      </c>
      <c r="B52" s="228" t="n"/>
      <c r="C52" s="175" t="inlineStr">
        <is>
          <t>91.21.16-001</t>
        </is>
      </c>
      <c r="D52" s="176" t="inlineStr">
        <is>
          <t>Пресс-ножницы комбинированные</t>
        </is>
      </c>
      <c r="E52" s="258" t="inlineStr">
        <is>
          <t>маш.час</t>
        </is>
      </c>
      <c r="F52" s="258" t="n">
        <v>0.95</v>
      </c>
      <c r="G52" s="180" t="n">
        <v>15.4</v>
      </c>
      <c r="H52" s="178">
        <f>ROUND(F52*G52,2)</f>
        <v/>
      </c>
      <c r="I52" s="161" t="n"/>
      <c r="J52" s="161" t="n"/>
      <c r="L52" s="161" t="n"/>
    </row>
    <row r="53" customFormat="1" s="148">
      <c r="A53" s="258" t="n">
        <v>40</v>
      </c>
      <c r="B53" s="228" t="n"/>
      <c r="C53" s="175" t="inlineStr">
        <is>
          <t>91.05.02-005</t>
        </is>
      </c>
      <c r="D53" s="176" t="inlineStr">
        <is>
          <t>Краны козловые, грузоподъемность 32 т</t>
        </is>
      </c>
      <c r="E53" s="258" t="inlineStr">
        <is>
          <t>маш.час</t>
        </is>
      </c>
      <c r="F53" s="258" t="n">
        <v>0.11</v>
      </c>
      <c r="G53" s="180" t="n">
        <v>120.24</v>
      </c>
      <c r="H53" s="178">
        <f>ROUND(F53*G53,2)</f>
        <v/>
      </c>
      <c r="I53" s="161" t="n"/>
      <c r="J53" s="161" t="n"/>
      <c r="L53" s="161" t="n"/>
    </row>
    <row r="54" ht="25.5" customFormat="1" customHeight="1" s="148">
      <c r="A54" s="258" t="n">
        <v>41</v>
      </c>
      <c r="B54" s="228" t="n"/>
      <c r="C54" s="175" t="inlineStr">
        <is>
          <t>91.14.05-011</t>
        </is>
      </c>
      <c r="D54" s="176" t="inlineStr">
        <is>
          <t>Полуприцепы общего назначения, грузоподъемность: 12 т</t>
        </is>
      </c>
      <c r="E54" s="258" t="inlineStr">
        <is>
          <t>маш.час</t>
        </is>
      </c>
      <c r="F54" s="258" t="n">
        <v>0.92</v>
      </c>
      <c r="G54" s="180" t="n">
        <v>12</v>
      </c>
      <c r="H54" s="178">
        <f>ROUND(F54*G54,2)</f>
        <v/>
      </c>
      <c r="I54" s="161" t="n"/>
      <c r="J54" s="161" t="n"/>
      <c r="L54" s="161" t="n"/>
    </row>
    <row r="55" ht="25.5" customFormat="1" customHeight="1" s="148">
      <c r="A55" s="258" t="n">
        <v>42</v>
      </c>
      <c r="B55" s="228" t="n"/>
      <c r="C55" s="175" t="inlineStr">
        <is>
          <t>91.06.03-062</t>
        </is>
      </c>
      <c r="D55" s="176" t="inlineStr">
        <is>
          <t>Лебедки электрические тяговым усилием: до 31,39 кН (3,2 т)</t>
        </is>
      </c>
      <c r="E55" s="258" t="inlineStr">
        <is>
          <t>маш.час</t>
        </is>
      </c>
      <c r="F55" s="258" t="n">
        <v>1.08</v>
      </c>
      <c r="G55" s="180" t="n">
        <v>6.9</v>
      </c>
      <c r="H55" s="178">
        <f>ROUND(F55*G55,2)</f>
        <v/>
      </c>
      <c r="I55" s="161" t="n"/>
      <c r="J55" s="161" t="n"/>
      <c r="L55" s="161" t="n"/>
    </row>
    <row r="56" customFormat="1" s="148">
      <c r="A56" s="258" t="n">
        <v>43</v>
      </c>
      <c r="B56" s="228" t="n"/>
      <c r="C56" s="175" t="inlineStr">
        <is>
          <t>91.07.04-001</t>
        </is>
      </c>
      <c r="D56" s="176" t="inlineStr">
        <is>
          <t>Вибратор глубинный</t>
        </is>
      </c>
      <c r="E56" s="258" t="inlineStr">
        <is>
          <t>маш.час</t>
        </is>
      </c>
      <c r="F56" s="258" t="n">
        <v>1.87</v>
      </c>
      <c r="G56" s="180" t="n">
        <v>1.9</v>
      </c>
      <c r="H56" s="178">
        <f>ROUND(F56*G56,2)</f>
        <v/>
      </c>
      <c r="I56" s="161" t="n"/>
      <c r="J56" s="161" t="n"/>
      <c r="L56" s="161" t="n"/>
    </row>
    <row r="57" ht="25.5" customFormat="1" customHeight="1" s="148">
      <c r="A57" s="258" t="n">
        <v>44</v>
      </c>
      <c r="B57" s="228" t="n"/>
      <c r="C57" s="175" t="inlineStr">
        <is>
          <t>91.21.01-012</t>
        </is>
      </c>
      <c r="D57" s="176" t="inlineStr">
        <is>
          <t>Агрегаты окрасочные высокого давления для окраски поверхностей конструкций, мощность 1 кВт</t>
        </is>
      </c>
      <c r="E57" s="258" t="inlineStr">
        <is>
          <t>маш.час</t>
        </is>
      </c>
      <c r="F57" s="258" t="n">
        <v>0.01</v>
      </c>
      <c r="G57" s="180" t="n">
        <v>6.82</v>
      </c>
      <c r="H57" s="178">
        <f>ROUND(F57*G57,2)</f>
        <v/>
      </c>
      <c r="I57" s="161" t="n"/>
      <c r="J57" s="161" t="n"/>
      <c r="L57" s="161" t="n"/>
    </row>
    <row r="58" ht="15" customHeight="1">
      <c r="A58" s="226" t="inlineStr">
        <is>
          <t>Оборудование</t>
        </is>
      </c>
      <c r="B58" s="308" t="n"/>
      <c r="C58" s="308" t="n"/>
      <c r="D58" s="308" t="n"/>
      <c r="E58" s="309" t="n"/>
      <c r="F58" s="10" t="n"/>
      <c r="G58" s="10" t="n"/>
      <c r="H58" s="312" t="n"/>
    </row>
    <row r="59">
      <c r="A59" s="227" t="inlineStr">
        <is>
          <t>Материалы</t>
        </is>
      </c>
      <c r="B59" s="308" t="n"/>
      <c r="C59" s="308" t="n"/>
      <c r="D59" s="308" t="n"/>
      <c r="E59" s="309" t="n"/>
      <c r="F59" s="227" t="n"/>
      <c r="G59" s="149" t="n"/>
      <c r="H59" s="312" t="n">
        <v>2217561.48</v>
      </c>
      <c r="I59" s="313" t="n"/>
      <c r="J59" s="313" t="n"/>
    </row>
    <row r="60" ht="38.25" customHeight="1">
      <c r="A60" s="181" t="n">
        <v>45</v>
      </c>
      <c r="B60" s="228" t="n"/>
      <c r="C60" s="175" t="inlineStr">
        <is>
          <t>24.3.05.07-0566</t>
        </is>
      </c>
      <c r="D60" s="176" t="inlineStr">
        <is>
          <t>Муфта термоусаживающаяся полиэтиленовая для стыков, номинальный наружный диаметр 800 мм, длина 700 мм</t>
        </is>
      </c>
      <c r="E60" s="258" t="inlineStr">
        <is>
          <t>шт.</t>
        </is>
      </c>
      <c r="F60" s="258" t="n">
        <v>872</v>
      </c>
      <c r="G60" s="178" t="n">
        <v>1303.38</v>
      </c>
      <c r="H60" s="178" t="n">
        <v>1136547.36</v>
      </c>
      <c r="I60" s="313" t="n"/>
      <c r="J60" s="313" t="n"/>
      <c r="K60" s="313" t="n"/>
    </row>
    <row r="61">
      <c r="A61" s="181" t="n">
        <v>46</v>
      </c>
      <c r="B61" s="228" t="n"/>
      <c r="C61" s="175" t="inlineStr">
        <is>
          <t>11.2.13.04-0013</t>
        </is>
      </c>
      <c r="D61" s="176" t="inlineStr">
        <is>
          <t>Щиты: из досок толщиной 50 мм</t>
        </is>
      </c>
      <c r="E61" s="258" t="inlineStr">
        <is>
          <t>м2</t>
        </is>
      </c>
      <c r="F61" s="258" t="n">
        <v>9187</v>
      </c>
      <c r="G61" s="178" t="n">
        <v>57.63</v>
      </c>
      <c r="H61" s="178" t="n">
        <v>529446.8100000001</v>
      </c>
    </row>
    <row r="62" ht="25.5" customHeight="1">
      <c r="A62" s="181" t="n">
        <v>47</v>
      </c>
      <c r="B62" s="228" t="n"/>
      <c r="C62" s="175" t="inlineStr">
        <is>
          <t>05.1.08.06-0071</t>
        </is>
      </c>
      <c r="D62" s="176" t="inlineStr">
        <is>
          <t>Плиты железобетонные для покрытий автомобильных дорог</t>
        </is>
      </c>
      <c r="E62" s="258" t="inlineStr">
        <is>
          <t>м3</t>
        </is>
      </c>
      <c r="F62" s="258" t="n">
        <v>132.444</v>
      </c>
      <c r="G62" s="178" t="n">
        <v>964</v>
      </c>
      <c r="H62" s="178" t="n">
        <v>127676.02</v>
      </c>
    </row>
    <row r="63" ht="25.5" customHeight="1">
      <c r="A63" s="181" t="n">
        <v>48</v>
      </c>
      <c r="B63" s="228" t="n"/>
      <c r="C63" s="175" t="inlineStr">
        <is>
          <t>20.2.02.07-0011</t>
        </is>
      </c>
      <c r="D63" s="176" t="inlineStr">
        <is>
          <t>Капа кабельная марки 102L055-R05/S, диаметром 65-95 мм</t>
        </is>
      </c>
      <c r="E63" s="258" t="inlineStr">
        <is>
          <t>100 шт</t>
        </is>
      </c>
      <c r="F63" s="258" t="n">
        <v>8.720000000000001</v>
      </c>
      <c r="G63" s="178" t="n">
        <v>12790</v>
      </c>
      <c r="H63" s="178" t="n">
        <v>111528.8</v>
      </c>
      <c r="I63" s="158" t="n"/>
      <c r="J63" s="161" t="n"/>
    </row>
    <row r="64">
      <c r="A64" s="181" t="n">
        <v>49</v>
      </c>
      <c r="B64" s="228" t="n"/>
      <c r="C64" s="175" t="inlineStr">
        <is>
          <t>01.7.14.01-0002</t>
        </is>
      </c>
      <c r="D64" s="176" t="inlineStr">
        <is>
          <t>Пенополиуретан (ППУ) полимер Вилан-405 (баллон 1л)</t>
        </is>
      </c>
      <c r="E64" s="258" t="inlineStr">
        <is>
          <t>шт</t>
        </is>
      </c>
      <c r="F64" s="258" t="n">
        <v>1744</v>
      </c>
      <c r="G64" s="178" t="n">
        <v>45.15</v>
      </c>
      <c r="H64" s="178" t="n">
        <v>78741.60000000001</v>
      </c>
      <c r="I64" s="158" t="n"/>
      <c r="J64" s="161" t="n"/>
    </row>
    <row r="65" ht="25.5" customHeight="1">
      <c r="A65" s="181" t="n">
        <v>50</v>
      </c>
      <c r="B65" s="228" t="n"/>
      <c r="C65" s="175" t="inlineStr">
        <is>
          <t>11.1.03.06-0087</t>
        </is>
      </c>
      <c r="D65" s="176" t="inlineStr">
        <is>
          <t>Доски обрезные хвойных пород длиной: 4-6,5 м, шириной 75-150 мм, толщиной 25 мм, III сорта</t>
        </is>
      </c>
      <c r="E65" s="258" t="inlineStr">
        <is>
          <t>м3</t>
        </is>
      </c>
      <c r="F65" s="258" t="n">
        <v>52.9919</v>
      </c>
      <c r="G65" s="178" t="n">
        <v>1100</v>
      </c>
      <c r="H65" s="178" t="n">
        <v>58291.09</v>
      </c>
      <c r="I65" s="158" t="n"/>
      <c r="J65" s="161" t="n"/>
    </row>
    <row r="66" ht="38.25" customHeight="1">
      <c r="A66" s="181" t="n">
        <v>51</v>
      </c>
      <c r="B66" s="228" t="n"/>
      <c r="C66" s="175" t="inlineStr">
        <is>
          <t>04.3.02.04-0155</t>
        </is>
      </c>
      <c r="D66" s="176" t="inlineStr">
        <is>
          <t>Смеси бетонные, БСГ, тяжелого бетона на гранитном щебне, фракция 5-20 мм, класс: В30 (М400), П3, F200, W8</t>
        </is>
      </c>
      <c r="E66" s="258" t="inlineStr">
        <is>
          <t>м3</t>
        </is>
      </c>
      <c r="F66" s="258" t="n">
        <v>63.1176</v>
      </c>
      <c r="G66" s="178" t="n">
        <v>787.34</v>
      </c>
      <c r="H66" s="178" t="n">
        <v>49695.01</v>
      </c>
      <c r="I66" s="158" t="n"/>
      <c r="J66" s="161" t="n"/>
      <c r="K66" s="161" t="n"/>
    </row>
    <row r="67" ht="51" customHeight="1">
      <c r="A67" s="181" t="n">
        <v>52</v>
      </c>
      <c r="B67" s="228" t="n"/>
      <c r="C67" s="175" t="inlineStr">
        <is>
          <t>07.2.07.12-0021</t>
        </is>
      </c>
      <c r="D67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7" s="258" t="inlineStr">
        <is>
          <t>т</t>
        </is>
      </c>
      <c r="F67" s="258" t="n">
        <v>4.594</v>
      </c>
      <c r="G67" s="178" t="n">
        <v>7008.5</v>
      </c>
      <c r="H67" s="178" t="n">
        <v>32197.05</v>
      </c>
      <c r="I67" s="158" t="n"/>
      <c r="J67" s="161" t="n"/>
      <c r="K67" s="161" t="n"/>
    </row>
    <row r="68" ht="25.5" customHeight="1">
      <c r="A68" s="181" t="n">
        <v>53</v>
      </c>
      <c r="B68" s="228" t="n"/>
      <c r="C68" s="175" t="inlineStr">
        <is>
          <t>11.1.02.04-0031</t>
        </is>
      </c>
      <c r="D68" s="176" t="inlineStr">
        <is>
          <t>Лесоматериалы круглые хвойных пород для строительства диаметром 14-24 см, длиной 3-6,5 м</t>
        </is>
      </c>
      <c r="E68" s="258" t="inlineStr">
        <is>
          <t>м3</t>
        </is>
      </c>
      <c r="F68" s="258" t="n">
        <v>23.6079</v>
      </c>
      <c r="G68" s="178" t="n">
        <v>558.33</v>
      </c>
      <c r="H68" s="178" t="n">
        <v>13181</v>
      </c>
      <c r="I68" s="158" t="n"/>
      <c r="J68" s="161" t="n"/>
      <c r="K68" s="161" t="n"/>
    </row>
    <row r="69" ht="25.5" customHeight="1">
      <c r="A69" s="181" t="n">
        <v>54</v>
      </c>
      <c r="B69" s="228" t="n"/>
      <c r="C69" s="175" t="inlineStr">
        <is>
          <t>24.3.05.02-0125</t>
        </is>
      </c>
      <c r="D69" s="176" t="inlineStr">
        <is>
          <t>Заглушка полиэтиленовая с удлиненным хвостовиком SDR 11, диаметр: 225 мм (ТУ2248-001-18425183-01)</t>
        </is>
      </c>
      <c r="E69" s="258" t="inlineStr">
        <is>
          <t>10 шт</t>
        </is>
      </c>
      <c r="F69" s="258" t="n">
        <v>2.4</v>
      </c>
      <c r="G69" s="178" t="n">
        <v>4275</v>
      </c>
      <c r="H69" s="178" t="n">
        <v>10260</v>
      </c>
      <c r="I69" s="158" t="n"/>
      <c r="J69" s="161" t="n"/>
      <c r="K69" s="161" t="n"/>
    </row>
    <row r="70" ht="51" customHeight="1">
      <c r="A70" s="181" t="n">
        <v>55</v>
      </c>
      <c r="B70" s="228" t="n"/>
      <c r="C70" s="175" t="inlineStr">
        <is>
          <t>07.2.07.12-0011</t>
        </is>
      </c>
      <c r="D70" s="176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0" s="258" t="inlineStr">
        <is>
          <t>т</t>
        </is>
      </c>
      <c r="F70" s="258" t="n">
        <v>0.828788</v>
      </c>
      <c r="G70" s="178" t="n">
        <v>11255</v>
      </c>
      <c r="H70" s="178" t="n">
        <v>9328.01</v>
      </c>
      <c r="I70" s="158" t="n"/>
      <c r="J70" s="161" t="n"/>
      <c r="K70" s="161" t="n"/>
    </row>
    <row r="71" ht="25.5" customHeight="1">
      <c r="A71" s="181" t="n">
        <v>56</v>
      </c>
      <c r="B71" s="228" t="n"/>
      <c r="C71" s="175" t="inlineStr">
        <is>
          <t>08.3.03.06-0002</t>
        </is>
      </c>
      <c r="D71" s="176" t="inlineStr">
        <is>
          <t>Проволока горячекатаная в мотках, диаметром 6,3-6,5 мм</t>
        </is>
      </c>
      <c r="E71" s="258" t="inlineStr">
        <is>
          <t>т</t>
        </is>
      </c>
      <c r="F71" s="258" t="n">
        <v>1.7039</v>
      </c>
      <c r="G71" s="178" t="n">
        <v>4455.2</v>
      </c>
      <c r="H71" s="178" t="n">
        <v>7591.22</v>
      </c>
      <c r="I71" s="158" t="n"/>
      <c r="J71" s="161" t="n"/>
      <c r="K71" s="161" t="n"/>
    </row>
    <row r="72" ht="38.25" customHeight="1">
      <c r="A72" s="181" t="n">
        <v>57</v>
      </c>
      <c r="B72" s="228" t="n"/>
      <c r="C72" s="175" t="inlineStr">
        <is>
          <t>04.3.02.04-0154</t>
        </is>
      </c>
      <c r="D72" s="176" t="inlineStr">
        <is>
          <t>Смеси бетонные, БСГ, тяжелого бетона на гранитном щебне, фракция 5-20 мм, класс: В25 (М350), П3, F150, W6</t>
        </is>
      </c>
      <c r="E72" s="258" t="inlineStr">
        <is>
          <t>м3</t>
        </is>
      </c>
      <c r="F72" s="258" t="n">
        <v>9.9876</v>
      </c>
      <c r="G72" s="178" t="n">
        <v>745.24</v>
      </c>
      <c r="H72" s="178" t="n">
        <v>7443.16</v>
      </c>
      <c r="I72" s="158" t="n"/>
      <c r="J72" s="161" t="n"/>
      <c r="K72" s="161" t="n"/>
    </row>
    <row r="73" ht="25.5" customHeight="1">
      <c r="A73" s="181" t="n">
        <v>58</v>
      </c>
      <c r="B73" s="228" t="n"/>
      <c r="C73" s="175" t="inlineStr">
        <is>
          <t>08.3.08.02-0052</t>
        </is>
      </c>
      <c r="D73" s="176" t="inlineStr">
        <is>
          <t>Сталь угловая равнополочная, марка стали: ВСт3кп2, размером 50x50x5 мм</t>
        </is>
      </c>
      <c r="E73" s="258" t="inlineStr">
        <is>
          <t>т</t>
        </is>
      </c>
      <c r="F73" s="258" t="n">
        <v>0.8857</v>
      </c>
      <c r="G73" s="178" t="n">
        <v>5763</v>
      </c>
      <c r="H73" s="178" t="n">
        <v>5104.29</v>
      </c>
      <c r="I73" s="158" t="n"/>
      <c r="J73" s="161" t="n"/>
      <c r="K73" s="161" t="n"/>
    </row>
    <row r="74" ht="25.5" customHeight="1">
      <c r="A74" s="181" t="n">
        <v>59</v>
      </c>
      <c r="B74" s="228" t="n"/>
      <c r="C74" s="175" t="inlineStr">
        <is>
          <t>02.3.01.02-0003</t>
        </is>
      </c>
      <c r="D74" s="176" t="inlineStr">
        <is>
          <t>Песок для строительных работ природный 50%; обогащенный 50%</t>
        </is>
      </c>
      <c r="E74" s="258" t="inlineStr">
        <is>
          <t>м3</t>
        </is>
      </c>
      <c r="F74" s="258" t="n">
        <v>86.724</v>
      </c>
      <c r="G74" s="178" t="n">
        <v>54.95</v>
      </c>
      <c r="H74" s="178" t="n">
        <v>4765.48</v>
      </c>
      <c r="I74" s="158" t="n"/>
      <c r="J74" s="161" t="n"/>
      <c r="K74" s="161" t="n"/>
    </row>
    <row r="75" ht="38.25" customHeight="1">
      <c r="A75" s="181" t="n">
        <v>60</v>
      </c>
      <c r="B75" s="228" t="n"/>
      <c r="C75" s="175" t="inlineStr">
        <is>
          <t>23.3.03.02-0159</t>
        </is>
      </c>
      <c r="D75" s="176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5" s="258" t="inlineStr">
        <is>
          <t>м</t>
        </is>
      </c>
      <c r="F75" s="258" t="n">
        <v>13.2192</v>
      </c>
      <c r="G75" s="178" t="n">
        <v>355.02</v>
      </c>
      <c r="H75" s="178" t="n">
        <v>4693.08</v>
      </c>
      <c r="I75" s="158" t="n"/>
      <c r="J75" s="161" t="n"/>
      <c r="K75" s="161" t="n"/>
    </row>
    <row r="76" ht="25.5" customHeight="1">
      <c r="A76" s="181" t="n">
        <v>61</v>
      </c>
      <c r="B76" s="228" t="n"/>
      <c r="C76" s="175" t="inlineStr">
        <is>
          <t>11.1.03.06-0095</t>
        </is>
      </c>
      <c r="D76" s="176" t="inlineStr">
        <is>
          <t>Доски обрезные хвойных пород длиной: 4-6,5 м, шириной 75-150 мм, толщиной 44 мм и более, III сорта</t>
        </is>
      </c>
      <c r="E76" s="258" t="inlineStr">
        <is>
          <t>м3</t>
        </is>
      </c>
      <c r="F76" s="258" t="n">
        <v>4.0324</v>
      </c>
      <c r="G76" s="178" t="n">
        <v>1056</v>
      </c>
      <c r="H76" s="178" t="n">
        <v>4258.21</v>
      </c>
      <c r="I76" s="158" t="n"/>
      <c r="J76" s="161" t="n"/>
      <c r="K76" s="161" t="n"/>
    </row>
    <row r="77">
      <c r="A77" s="181" t="n">
        <v>62</v>
      </c>
      <c r="B77" s="228" t="n"/>
      <c r="C77" s="175" t="inlineStr">
        <is>
          <t>01.7.15.06-0111</t>
        </is>
      </c>
      <c r="D77" s="176" t="inlineStr">
        <is>
          <t>Гвозди строительные</t>
        </is>
      </c>
      <c r="E77" s="258" t="inlineStr">
        <is>
          <t>т</t>
        </is>
      </c>
      <c r="F77" s="258" t="n">
        <v>0.2962</v>
      </c>
      <c r="G77" s="178" t="n">
        <v>11978</v>
      </c>
      <c r="H77" s="178" t="n">
        <v>3547.88</v>
      </c>
      <c r="I77" s="158" t="n"/>
      <c r="J77" s="161" t="n"/>
      <c r="K77" s="161" t="n"/>
    </row>
    <row r="78" ht="25.5" customHeight="1">
      <c r="A78" s="181" t="n">
        <v>63</v>
      </c>
      <c r="B78" s="228" t="n"/>
      <c r="C78" s="175" t="inlineStr">
        <is>
          <t>11.1.03.01-0075</t>
        </is>
      </c>
      <c r="D78" s="176" t="inlineStr">
        <is>
          <t>Бруски обрезные хвойных пород длиной: 2-6,5 м, толщиной 40-60 мм, II сорта</t>
        </is>
      </c>
      <c r="E78" s="258" t="inlineStr">
        <is>
          <t>м3</t>
        </is>
      </c>
      <c r="F78" s="258" t="n">
        <v>2.551</v>
      </c>
      <c r="G78" s="178" t="n">
        <v>1250</v>
      </c>
      <c r="H78" s="178" t="n">
        <v>3188.75</v>
      </c>
      <c r="I78" s="158" t="n"/>
      <c r="J78" s="161" t="n"/>
      <c r="K78" s="161" t="n"/>
    </row>
    <row r="79" ht="25.5" customHeight="1">
      <c r="A79" s="181" t="n">
        <v>64</v>
      </c>
      <c r="B79" s="228" t="n"/>
      <c r="C79" s="175" t="inlineStr">
        <is>
          <t>08.4.02.05-0001</t>
        </is>
      </c>
      <c r="D79" s="176" t="inlineStr">
        <is>
          <t>Сетка сварная с ячейкой 10 из арматурной стали: А-I и А-II преобладающим диаметром до 14 мм</t>
        </is>
      </c>
      <c r="E79" s="258" t="inlineStr">
        <is>
          <t>т</t>
        </is>
      </c>
      <c r="F79" s="258" t="n">
        <v>0.3888</v>
      </c>
      <c r="G79" s="178" t="n">
        <v>5830</v>
      </c>
      <c r="H79" s="178" t="n">
        <v>2266.7</v>
      </c>
      <c r="I79" s="158" t="n"/>
      <c r="J79" s="161" t="n"/>
      <c r="K79" s="161" t="n"/>
    </row>
    <row r="80">
      <c r="A80" s="181" t="n">
        <v>65</v>
      </c>
      <c r="B80" s="228" t="n"/>
      <c r="C80" s="175" t="inlineStr">
        <is>
          <t>Прайс из СД ОП</t>
        </is>
      </c>
      <c r="D80" s="176" t="inlineStr">
        <is>
          <t>Транспортные услуги</t>
        </is>
      </c>
      <c r="E80" s="258" t="inlineStr">
        <is>
          <t>шт.</t>
        </is>
      </c>
      <c r="F80" s="258" t="n">
        <v>1</v>
      </c>
      <c r="G80" s="178" t="n">
        <v>2262.07</v>
      </c>
      <c r="H80" s="178" t="n">
        <v>2262.07</v>
      </c>
      <c r="I80" s="158" t="n"/>
      <c r="J80" s="161" t="n"/>
      <c r="K80" s="161" t="n"/>
    </row>
    <row r="81" ht="51" customHeight="1">
      <c r="A81" s="181" t="n">
        <v>66</v>
      </c>
      <c r="B81" s="228" t="n"/>
      <c r="C81" s="175" t="inlineStr">
        <is>
          <t>07.2.07.12-0001</t>
        </is>
      </c>
      <c r="D81" s="176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1" s="258" t="inlineStr">
        <is>
          <t>т</t>
        </is>
      </c>
      <c r="F81" s="258" t="n">
        <v>0.334591</v>
      </c>
      <c r="G81" s="178" t="n">
        <v>6550</v>
      </c>
      <c r="H81" s="178" t="n">
        <v>2191.57</v>
      </c>
      <c r="I81" s="158" t="n"/>
      <c r="J81" s="161" t="n"/>
      <c r="K81" s="161" t="n"/>
    </row>
    <row r="82">
      <c r="A82" s="181" t="n">
        <v>67</v>
      </c>
      <c r="B82" s="228" t="n"/>
      <c r="C82" s="175" t="inlineStr">
        <is>
          <t>01.7.06.12-0004</t>
        </is>
      </c>
      <c r="D82" s="176" t="inlineStr">
        <is>
          <t>Лента киперная, ширина 40 мм</t>
        </is>
      </c>
      <c r="E82" s="258" t="inlineStr">
        <is>
          <t>100 м</t>
        </is>
      </c>
      <c r="F82" s="258" t="n">
        <v>17.44</v>
      </c>
      <c r="G82" s="178" t="n">
        <v>94</v>
      </c>
      <c r="H82" s="178" t="n">
        <v>1639.36</v>
      </c>
      <c r="I82" s="158" t="n"/>
      <c r="J82" s="161" t="n"/>
      <c r="K82" s="161" t="n"/>
    </row>
    <row r="83">
      <c r="A83" s="181" t="n">
        <v>68</v>
      </c>
      <c r="B83" s="228" t="n"/>
      <c r="C83" s="175" t="inlineStr">
        <is>
          <t>08.4.01.02-0001</t>
        </is>
      </c>
      <c r="D83" s="176" t="inlineStr">
        <is>
          <t>Детали закладные весом до 1 килограмма</t>
        </is>
      </c>
      <c r="E83" s="258" t="inlineStr">
        <is>
          <t>т</t>
        </is>
      </c>
      <c r="F83" s="258" t="n">
        <v>0.1123</v>
      </c>
      <c r="G83" s="178" t="n">
        <v>11684</v>
      </c>
      <c r="H83" s="178" t="n">
        <v>1312.11</v>
      </c>
      <c r="I83" s="158" t="n"/>
      <c r="J83" s="161" t="n"/>
      <c r="K83" s="161" t="n"/>
    </row>
    <row r="84">
      <c r="A84" s="181" t="n">
        <v>69</v>
      </c>
      <c r="B84" s="228" t="n"/>
      <c r="C84" s="175" t="inlineStr">
        <is>
          <t>14.4.04.11-0010</t>
        </is>
      </c>
      <c r="D84" s="176" t="inlineStr">
        <is>
          <t>Эмаль ХС-720 серебристая антикоррозийная</t>
        </is>
      </c>
      <c r="E84" s="258" t="inlineStr">
        <is>
          <t>т</t>
        </is>
      </c>
      <c r="F84" s="258" t="n">
        <v>0.0348</v>
      </c>
      <c r="G84" s="178" t="n">
        <v>35001</v>
      </c>
      <c r="H84" s="178" t="n">
        <v>1218.03</v>
      </c>
      <c r="I84" s="158" t="n"/>
      <c r="J84" s="161" t="n"/>
      <c r="K84" s="161" t="n"/>
    </row>
    <row r="85" ht="25.5" customHeight="1">
      <c r="A85" s="181" t="n">
        <v>70</v>
      </c>
      <c r="B85" s="228" t="n"/>
      <c r="C85" s="175" t="inlineStr">
        <is>
          <t>08.3.05.02-0101</t>
        </is>
      </c>
      <c r="D85" s="176" t="inlineStr">
        <is>
          <t>Сталь листовая углеродистая обыкновенного качества марки ВСт3пс5 толщиной: 4-6 мм</t>
        </is>
      </c>
      <c r="E85" s="258" t="inlineStr">
        <is>
          <t>т</t>
        </is>
      </c>
      <c r="F85" s="258" t="n">
        <v>0.1844</v>
      </c>
      <c r="G85" s="178" t="n">
        <v>5763</v>
      </c>
      <c r="H85" s="178" t="n">
        <v>1062.7</v>
      </c>
      <c r="I85" s="158" t="n"/>
      <c r="J85" s="161" t="n"/>
      <c r="K85" s="161" t="n"/>
    </row>
    <row r="86">
      <c r="A86" s="181" t="n">
        <v>71</v>
      </c>
      <c r="B86" s="228" t="n"/>
      <c r="C86" s="175" t="inlineStr">
        <is>
          <t>07.2.07.13-0081</t>
        </is>
      </c>
      <c r="D86" s="176" t="inlineStr">
        <is>
          <t>Конструкции стальные приспособлений: для монтажа</t>
        </is>
      </c>
      <c r="E86" s="258" t="inlineStr">
        <is>
          <t>т</t>
        </is>
      </c>
      <c r="F86" s="258" t="n">
        <v>0.137</v>
      </c>
      <c r="G86" s="178" t="n">
        <v>7441</v>
      </c>
      <c r="H86" s="178" t="n">
        <v>1019.42</v>
      </c>
      <c r="I86" s="158" t="n"/>
      <c r="J86" s="161" t="n"/>
      <c r="K86" s="161" t="n"/>
    </row>
    <row r="87" ht="25.5" customHeight="1">
      <c r="A87" s="181" t="n">
        <v>72</v>
      </c>
      <c r="B87" s="228" t="n"/>
      <c r="C87" s="175" t="inlineStr">
        <is>
          <t>04.3.02.04-0143</t>
        </is>
      </c>
      <c r="D87" s="176" t="inlineStr">
        <is>
          <t>Смеси бетонные, БСГ, тяжелого бетона на гранитном щебне, фракция 5-20 мм, класс: В7,5 (М100), П3</t>
        </is>
      </c>
      <c r="E87" s="258" t="inlineStr">
        <is>
          <t>м3</t>
        </is>
      </c>
      <c r="F87" s="258" t="n">
        <v>1.836</v>
      </c>
      <c r="G87" s="178" t="n">
        <v>517.14</v>
      </c>
      <c r="H87" s="178" t="n">
        <v>949.47</v>
      </c>
      <c r="I87" s="158" t="n"/>
      <c r="J87" s="161" t="n"/>
      <c r="K87" s="161" t="n"/>
    </row>
    <row r="88">
      <c r="A88" s="181" t="n">
        <v>73</v>
      </c>
      <c r="B88" s="228" t="n"/>
      <c r="C88" s="175" t="inlineStr">
        <is>
          <t>01.2.03.03-0045</t>
        </is>
      </c>
      <c r="D88" s="176" t="inlineStr">
        <is>
          <t>Мастика битумно-полимерная</t>
        </is>
      </c>
      <c r="E88" s="258" t="inlineStr">
        <is>
          <t>т</t>
        </is>
      </c>
      <c r="F88" s="258" t="n">
        <v>0.4768</v>
      </c>
      <c r="G88" s="178" t="n">
        <v>1500</v>
      </c>
      <c r="H88" s="178" t="n">
        <v>715.2</v>
      </c>
      <c r="I88" s="158" t="n"/>
      <c r="J88" s="161" t="n"/>
      <c r="K88" s="161" t="n"/>
    </row>
    <row r="89" ht="25.5" customHeight="1">
      <c r="A89" s="181" t="n">
        <v>74</v>
      </c>
      <c r="B89" s="228" t="n"/>
      <c r="C89" s="175" t="inlineStr">
        <is>
          <t>01.2.03.03-0107</t>
        </is>
      </c>
      <c r="D89" s="176" t="inlineStr">
        <is>
          <t>Мастика клеящая морозостойкая битумно-масляная МБ-50</t>
        </is>
      </c>
      <c r="E89" s="258" t="inlineStr">
        <is>
          <t>т</t>
        </is>
      </c>
      <c r="F89" s="258" t="n">
        <v>0.15984</v>
      </c>
      <c r="G89" s="178" t="n">
        <v>3960</v>
      </c>
      <c r="H89" s="178" t="n">
        <v>632.97</v>
      </c>
      <c r="I89" s="158" t="n"/>
      <c r="J89" s="161" t="n"/>
      <c r="K89" s="161" t="n"/>
    </row>
    <row r="90" ht="38.25" customHeight="1">
      <c r="A90" s="181" t="n">
        <v>75</v>
      </c>
      <c r="B90" s="228" t="n"/>
      <c r="C90" s="175" t="inlineStr">
        <is>
          <t>08.4.02.03-0021</t>
        </is>
      </c>
      <c r="D90" s="176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90" s="258" t="inlineStr">
        <is>
          <t>т</t>
        </is>
      </c>
      <c r="F90" s="258" t="n">
        <v>0.06660000000000001</v>
      </c>
      <c r="G90" s="178" t="n">
        <v>8817.17</v>
      </c>
      <c r="H90" s="178" t="n">
        <v>587.22</v>
      </c>
      <c r="I90" s="158" t="n"/>
      <c r="J90" s="161" t="n"/>
      <c r="K90" s="161" t="n"/>
    </row>
    <row r="91">
      <c r="A91" s="181" t="n">
        <v>76</v>
      </c>
      <c r="B91" s="228" t="n"/>
      <c r="C91" s="175" t="inlineStr">
        <is>
          <t>01.7.07.12-0024</t>
        </is>
      </c>
      <c r="D91" s="176" t="inlineStr">
        <is>
          <t>Пленка полиэтиленовая толщиной: 0,15 мм</t>
        </is>
      </c>
      <c r="E91" s="258" t="inlineStr">
        <is>
          <t>м2</t>
        </is>
      </c>
      <c r="F91" s="258" t="n">
        <v>159.7438</v>
      </c>
      <c r="G91" s="178" t="n">
        <v>3.62</v>
      </c>
      <c r="H91" s="178" t="n">
        <v>578.27</v>
      </c>
      <c r="I91" s="158" t="n"/>
      <c r="J91" s="161" t="n"/>
      <c r="K91" s="161" t="n"/>
    </row>
    <row r="92">
      <c r="A92" s="181" t="n">
        <v>77</v>
      </c>
      <c r="B92" s="228" t="n"/>
      <c r="C92" s="175" t="inlineStr">
        <is>
          <t>01.2.03.03-0013</t>
        </is>
      </c>
      <c r="D92" s="176" t="inlineStr">
        <is>
          <t>Мастика битумная кровельная горячая</t>
        </is>
      </c>
      <c r="E92" s="258" t="inlineStr">
        <is>
          <t>т</t>
        </is>
      </c>
      <c r="F92" s="258" t="n">
        <v>0.1598</v>
      </c>
      <c r="G92" s="178" t="n">
        <v>3390</v>
      </c>
      <c r="H92" s="178" t="n">
        <v>541.72</v>
      </c>
      <c r="I92" s="158" t="n"/>
      <c r="J92" s="161" t="n"/>
      <c r="K92" s="161" t="n"/>
    </row>
    <row r="93" ht="38.25" customHeight="1">
      <c r="A93" s="181" t="n">
        <v>78</v>
      </c>
      <c r="B93" s="228" t="n"/>
      <c r="C93" s="175" t="inlineStr">
        <is>
          <t>23.3.03.02-0077</t>
        </is>
      </c>
      <c r="D93" s="176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3" s="258" t="inlineStr">
        <is>
          <t>м</t>
        </is>
      </c>
      <c r="F93" s="258" t="n">
        <v>4.6</v>
      </c>
      <c r="G93" s="178" t="n">
        <v>111.05</v>
      </c>
      <c r="H93" s="178" t="n">
        <v>510.83</v>
      </c>
      <c r="I93" s="158" t="n"/>
      <c r="J93" s="161" t="n"/>
      <c r="K93" s="161" t="n"/>
    </row>
    <row r="94">
      <c r="A94" s="181" t="n">
        <v>79</v>
      </c>
      <c r="B94" s="228" t="n"/>
      <c r="C94" s="175" t="inlineStr">
        <is>
          <t>04.3.01.09-0023</t>
        </is>
      </c>
      <c r="D94" s="176" t="inlineStr">
        <is>
          <t>Раствор готовый отделочный тяжелый,: цементный 1:3</t>
        </is>
      </c>
      <c r="E94" s="258" t="inlineStr">
        <is>
          <t>м3</t>
        </is>
      </c>
      <c r="F94" s="258" t="n">
        <v>0.7549</v>
      </c>
      <c r="G94" s="178" t="n">
        <v>497</v>
      </c>
      <c r="H94" s="178" t="n">
        <v>375.19</v>
      </c>
      <c r="I94" s="158" t="n"/>
      <c r="J94" s="161" t="n"/>
      <c r="K94" s="161" t="n"/>
    </row>
    <row r="95">
      <c r="A95" s="181" t="n">
        <v>80</v>
      </c>
      <c r="B95" s="228" t="n"/>
      <c r="C95" s="175" t="inlineStr">
        <is>
          <t>01.7.11.07-0035</t>
        </is>
      </c>
      <c r="D95" s="176" t="inlineStr">
        <is>
          <t>Электроды диаметром: 4 мм Э46</t>
        </is>
      </c>
      <c r="E95" s="258" t="inlineStr">
        <is>
          <t>т</t>
        </is>
      </c>
      <c r="F95" s="258" t="n">
        <v>0.0349</v>
      </c>
      <c r="G95" s="178" t="n">
        <v>10749</v>
      </c>
      <c r="H95" s="178" t="n">
        <v>375.14</v>
      </c>
      <c r="I95" s="158" t="n"/>
      <c r="J95" s="161" t="n"/>
      <c r="K95" s="161" t="n"/>
    </row>
    <row r="96">
      <c r="A96" s="181" t="n">
        <v>81</v>
      </c>
      <c r="B96" s="228" t="n"/>
      <c r="C96" s="175" t="inlineStr">
        <is>
          <t>01.7.11.07-0032</t>
        </is>
      </c>
      <c r="D96" s="176" t="inlineStr">
        <is>
          <t>Электроды диаметром: 4 мм Э42</t>
        </is>
      </c>
      <c r="E96" s="258" t="inlineStr">
        <is>
          <t>т</t>
        </is>
      </c>
      <c r="F96" s="258" t="n">
        <v>0.0314</v>
      </c>
      <c r="G96" s="178" t="n">
        <v>10315.01</v>
      </c>
      <c r="H96" s="178" t="n">
        <v>323.89</v>
      </c>
      <c r="I96" s="158" t="n"/>
      <c r="J96" s="161" t="n"/>
      <c r="K96" s="161" t="n"/>
    </row>
    <row r="97">
      <c r="A97" s="181" t="n">
        <v>82</v>
      </c>
      <c r="B97" s="228" t="n"/>
      <c r="C97" s="175" t="inlineStr">
        <is>
          <t>04.1.02.05-0010</t>
        </is>
      </c>
      <c r="D97" s="176" t="inlineStr">
        <is>
          <t>Бетон тяжелый, класс: В27,5 (М350)</t>
        </is>
      </c>
      <c r="E97" s="258" t="inlineStr">
        <is>
          <t>м3</t>
        </is>
      </c>
      <c r="F97" s="258" t="n">
        <v>0.4371</v>
      </c>
      <c r="G97" s="178" t="n">
        <v>730</v>
      </c>
      <c r="H97" s="178" t="n">
        <v>319.08</v>
      </c>
      <c r="I97" s="158" t="n"/>
      <c r="J97" s="161" t="n"/>
      <c r="K97" s="161" t="n"/>
    </row>
    <row r="98">
      <c r="A98" s="181" t="n">
        <v>83</v>
      </c>
      <c r="B98" s="228" t="n"/>
      <c r="C98" s="175" t="inlineStr">
        <is>
          <t>01.7.11.07-0044</t>
        </is>
      </c>
      <c r="D98" s="176" t="inlineStr">
        <is>
          <t>Электроды диаметром: 5 мм Э42</t>
        </is>
      </c>
      <c r="E98" s="258" t="inlineStr">
        <is>
          <t>т</t>
        </is>
      </c>
      <c r="F98" s="258" t="n">
        <v>0.0242</v>
      </c>
      <c r="G98" s="178" t="n">
        <v>9765</v>
      </c>
      <c r="H98" s="178" t="n">
        <v>236.31</v>
      </c>
      <c r="I98" s="158" t="n"/>
      <c r="J98" s="161" t="n"/>
      <c r="K98" s="161" t="n"/>
    </row>
    <row r="99" ht="25.5" customHeight="1">
      <c r="A99" s="181" t="n">
        <v>84</v>
      </c>
      <c r="B99" s="228" t="n"/>
      <c r="C99" s="175" t="inlineStr">
        <is>
          <t>02.2.01.02-0013</t>
        </is>
      </c>
      <c r="D99" s="176" t="inlineStr">
        <is>
          <t>Гравий для строительных работ марка 400, фракция 20-40 мм</t>
        </is>
      </c>
      <c r="E99" s="258" t="inlineStr">
        <is>
          <t>м3</t>
        </is>
      </c>
      <c r="F99" s="258" t="n">
        <v>1.955</v>
      </c>
      <c r="G99" s="178" t="n">
        <v>110.77</v>
      </c>
      <c r="H99" s="178" t="n">
        <v>216.56</v>
      </c>
      <c r="I99" s="158" t="n"/>
      <c r="J99" s="161" t="n"/>
      <c r="K99" s="161" t="n"/>
    </row>
    <row r="100">
      <c r="A100" s="181" t="n">
        <v>85</v>
      </c>
      <c r="B100" s="228" t="n"/>
      <c r="C100" s="175" t="inlineStr">
        <is>
          <t>11.2.13.04-0011</t>
        </is>
      </c>
      <c r="D100" s="176" t="inlineStr">
        <is>
          <t>Щиты: из досок толщиной 25 мм</t>
        </is>
      </c>
      <c r="E100" s="258" t="inlineStr">
        <is>
          <t>м2</t>
        </is>
      </c>
      <c r="F100" s="258" t="n">
        <v>4.871</v>
      </c>
      <c r="G100" s="178" t="n">
        <v>35.53</v>
      </c>
      <c r="H100" s="178" t="n">
        <v>173.07</v>
      </c>
      <c r="I100" s="158" t="n"/>
      <c r="J100" s="161" t="n"/>
      <c r="K100" s="161" t="n"/>
    </row>
    <row r="101" ht="25.5" customHeight="1">
      <c r="A101" s="181" t="n">
        <v>86</v>
      </c>
      <c r="B101" s="228" t="n"/>
      <c r="C101" s="175" t="inlineStr">
        <is>
          <t>999-9950</t>
        </is>
      </c>
      <c r="D101" s="176" t="inlineStr">
        <is>
          <t>Вспомогательные ненормируемые ресурсы (2% от Оплаты труда рабочих)</t>
        </is>
      </c>
      <c r="E101" s="258" t="inlineStr">
        <is>
          <t>руб.</t>
        </is>
      </c>
      <c r="F101" s="258" t="n">
        <v>123.62</v>
      </c>
      <c r="G101" s="178" t="n">
        <v>1</v>
      </c>
      <c r="H101" s="178" t="n">
        <v>123.62</v>
      </c>
      <c r="I101" s="158" t="n"/>
      <c r="J101" s="161" t="n"/>
      <c r="K101" s="161" t="n"/>
    </row>
    <row r="102">
      <c r="A102" s="181" t="n">
        <v>87</v>
      </c>
      <c r="B102" s="228" t="n"/>
      <c r="C102" s="175" t="inlineStr">
        <is>
          <t>01.3.02.08-0001</t>
        </is>
      </c>
      <c r="D102" s="176" t="inlineStr">
        <is>
          <t>Кислород технический: газообразный</t>
        </is>
      </c>
      <c r="E102" s="258" t="inlineStr">
        <is>
          <t>м3</t>
        </is>
      </c>
      <c r="F102" s="258" t="n">
        <v>14.7754</v>
      </c>
      <c r="G102" s="178" t="n">
        <v>6.22</v>
      </c>
      <c r="H102" s="178" t="n">
        <v>91.90000000000001</v>
      </c>
      <c r="I102" s="158" t="n"/>
      <c r="J102" s="161" t="n"/>
      <c r="K102" s="161" t="n"/>
    </row>
    <row r="103">
      <c r="A103" s="181" t="n">
        <v>88</v>
      </c>
      <c r="B103" s="228" t="n"/>
      <c r="C103" s="175" t="inlineStr">
        <is>
          <t>01.3.02.03-0001</t>
        </is>
      </c>
      <c r="D103" s="176" t="inlineStr">
        <is>
          <t>Ацетилен газообразный технический</t>
        </is>
      </c>
      <c r="E103" s="258" t="inlineStr">
        <is>
          <t>м3</t>
        </is>
      </c>
      <c r="F103" s="258" t="n">
        <v>1.9293</v>
      </c>
      <c r="G103" s="178" t="n">
        <v>38.51</v>
      </c>
      <c r="H103" s="178" t="n">
        <v>74.3</v>
      </c>
      <c r="I103" s="158" t="n"/>
      <c r="J103" s="161" t="n"/>
      <c r="K103" s="161" t="n"/>
    </row>
    <row r="104">
      <c r="A104" s="181" t="n">
        <v>89</v>
      </c>
      <c r="B104" s="228" t="n"/>
      <c r="C104" s="175" t="inlineStr">
        <is>
          <t>01.7.11.07-0040</t>
        </is>
      </c>
      <c r="D104" s="176" t="inlineStr">
        <is>
          <t>Электроды диаметром: 4 мм Э50А</t>
        </is>
      </c>
      <c r="E104" s="258" t="inlineStr">
        <is>
          <t>т</t>
        </is>
      </c>
      <c r="F104" s="258" t="n">
        <v>0.0043</v>
      </c>
      <c r="G104" s="178" t="n">
        <v>11524</v>
      </c>
      <c r="H104" s="178" t="n">
        <v>49.55</v>
      </c>
      <c r="I104" s="158" t="n"/>
      <c r="J104" s="161" t="n"/>
      <c r="K104" s="161" t="n"/>
    </row>
    <row r="105" ht="51" customHeight="1">
      <c r="A105" s="181" t="n">
        <v>90</v>
      </c>
      <c r="B105" s="228" t="n"/>
      <c r="C105" s="175" t="inlineStr">
        <is>
          <t>07.2.07.12-0020</t>
        </is>
      </c>
      <c r="D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5" s="258" t="inlineStr">
        <is>
          <t>т</t>
        </is>
      </c>
      <c r="F105" s="258" t="n">
        <v>0.0056</v>
      </c>
      <c r="G105" s="178" t="n">
        <v>7712</v>
      </c>
      <c r="H105" s="178" t="n">
        <v>43.19</v>
      </c>
      <c r="I105" s="158" t="n"/>
      <c r="J105" s="161" t="n"/>
      <c r="K105" s="161" t="n"/>
    </row>
    <row r="106">
      <c r="A106" s="181" t="n">
        <v>91</v>
      </c>
      <c r="B106" s="228" t="n"/>
      <c r="C106" s="175" t="inlineStr">
        <is>
          <t>01.3.01.03-0002</t>
        </is>
      </c>
      <c r="D106" s="176" t="inlineStr">
        <is>
          <t>Керосин для технических целей марок КТ-1, КТ-2</t>
        </is>
      </c>
      <c r="E106" s="258" t="inlineStr">
        <is>
          <t>т</t>
        </is>
      </c>
      <c r="F106" s="258" t="n">
        <v>0.016</v>
      </c>
      <c r="G106" s="178" t="n">
        <v>2606.9</v>
      </c>
      <c r="H106" s="178" t="n">
        <v>41.71</v>
      </c>
      <c r="I106" s="158" t="n"/>
      <c r="J106" s="161" t="n"/>
      <c r="K106" s="161" t="n"/>
    </row>
    <row r="107">
      <c r="A107" s="181" t="n">
        <v>92</v>
      </c>
      <c r="B107" s="228" t="n"/>
      <c r="C107" s="175" t="inlineStr">
        <is>
          <t>01.7.15.03-0041</t>
        </is>
      </c>
      <c r="D107" s="176" t="inlineStr">
        <is>
          <t>Болты с гайками и шайбами строительные</t>
        </is>
      </c>
      <c r="E107" s="258" t="inlineStr">
        <is>
          <t>т</t>
        </is>
      </c>
      <c r="F107" s="258" t="n">
        <v>0.0045</v>
      </c>
      <c r="G107" s="178" t="n">
        <v>9040.01</v>
      </c>
      <c r="H107" s="178" t="n">
        <v>40.68</v>
      </c>
      <c r="I107" s="158" t="n"/>
      <c r="J107" s="161" t="n"/>
      <c r="K107" s="161" t="n"/>
    </row>
    <row r="108">
      <c r="A108" s="181" t="n">
        <v>93</v>
      </c>
      <c r="B108" s="228" t="n"/>
      <c r="C108" s="175" t="inlineStr">
        <is>
          <t>08.1.02.11-0001</t>
        </is>
      </c>
      <c r="D108" s="176" t="inlineStr">
        <is>
          <t>Поковки из квадратных заготовок, масса: 1,8 кг</t>
        </is>
      </c>
      <c r="E108" s="258" t="inlineStr">
        <is>
          <t>т</t>
        </is>
      </c>
      <c r="F108" s="258" t="n">
        <v>0.0029</v>
      </c>
      <c r="G108" s="178" t="n">
        <v>5989</v>
      </c>
      <c r="H108" s="178" t="n">
        <v>17.37</v>
      </c>
      <c r="I108" s="158" t="n"/>
      <c r="J108" s="161" t="n"/>
      <c r="K108" s="161" t="n"/>
    </row>
    <row r="109">
      <c r="A109" s="181" t="n">
        <v>94</v>
      </c>
      <c r="B109" s="228" t="n"/>
      <c r="C109" s="175" t="inlineStr">
        <is>
          <t>01.2.01.02-0054</t>
        </is>
      </c>
      <c r="D109" s="176" t="inlineStr">
        <is>
          <t>Битумы нефтяные строительные марки: БН-90/10</t>
        </is>
      </c>
      <c r="E109" s="258" t="inlineStr">
        <is>
          <t>т</t>
        </is>
      </c>
      <c r="F109" s="258" t="n">
        <v>0.0107</v>
      </c>
      <c r="G109" s="178" t="n">
        <v>1383.1</v>
      </c>
      <c r="H109" s="178" t="n">
        <v>14.8</v>
      </c>
      <c r="I109" s="158" t="n"/>
      <c r="J109" s="161" t="n"/>
      <c r="K109" s="161" t="n"/>
    </row>
    <row r="110">
      <c r="A110" s="181" t="n">
        <v>95</v>
      </c>
      <c r="B110" s="228" t="n"/>
      <c r="C110" s="175" t="inlineStr">
        <is>
          <t>08.3.11.01-0091</t>
        </is>
      </c>
      <c r="D110" s="176" t="inlineStr">
        <is>
          <t>Швеллеры № 40 из стали марки: Ст0</t>
        </is>
      </c>
      <c r="E110" s="258" t="inlineStr">
        <is>
          <t>т</t>
        </is>
      </c>
      <c r="F110" s="258" t="n">
        <v>0.0022</v>
      </c>
      <c r="G110" s="178" t="n">
        <v>4920</v>
      </c>
      <c r="H110" s="178" t="n">
        <v>10.82</v>
      </c>
      <c r="I110" s="158" t="n"/>
      <c r="J110" s="161" t="n"/>
      <c r="K110" s="161" t="n"/>
    </row>
    <row r="111">
      <c r="A111" s="181" t="n">
        <v>96</v>
      </c>
      <c r="B111" s="228" t="n"/>
      <c r="C111" s="175" t="inlineStr">
        <is>
          <t>01.7.03.01-0001</t>
        </is>
      </c>
      <c r="D111" s="176" t="inlineStr">
        <is>
          <t>Вода</t>
        </is>
      </c>
      <c r="E111" s="258" t="inlineStr">
        <is>
          <t>м3</t>
        </is>
      </c>
      <c r="F111" s="258" t="n">
        <v>4.358</v>
      </c>
      <c r="G111" s="178" t="n">
        <v>2.44</v>
      </c>
      <c r="H111" s="178" t="n">
        <v>10.63</v>
      </c>
      <c r="I111" s="158" t="n"/>
      <c r="J111" s="161" t="n"/>
      <c r="K111" s="161" t="n"/>
    </row>
    <row r="112" ht="25.5" customHeight="1">
      <c r="A112" s="181" t="n">
        <v>97</v>
      </c>
      <c r="B112" s="228" t="n"/>
      <c r="C112" s="175" t="inlineStr">
        <is>
          <t>11.1.03.01-0079</t>
        </is>
      </c>
      <c r="D112" s="176" t="inlineStr">
        <is>
          <t>Бруски обрезные хвойных пород длиной: 4-6,5 м, шириной 75-150 мм, толщиной 40-75 мм, III сорта</t>
        </is>
      </c>
      <c r="E112" s="258" t="inlineStr">
        <is>
          <t>м3</t>
        </is>
      </c>
      <c r="F112" s="258" t="n">
        <v>0.007900000000000001</v>
      </c>
      <c r="G112" s="178" t="n">
        <v>1287</v>
      </c>
      <c r="H112" s="178" t="n">
        <v>10.17</v>
      </c>
      <c r="I112" s="158" t="n"/>
      <c r="J112" s="161" t="n"/>
      <c r="K112" s="161" t="n"/>
    </row>
    <row r="113">
      <c r="A113" s="181" t="n">
        <v>98</v>
      </c>
      <c r="B113" s="228" t="n"/>
      <c r="C113" s="175" t="inlineStr">
        <is>
          <t>14.5.09.07-0029</t>
        </is>
      </c>
      <c r="D113" s="176" t="inlineStr">
        <is>
          <t>Растворитель марки: Р-4</t>
        </is>
      </c>
      <c r="E113" s="258" t="inlineStr">
        <is>
          <t>т</t>
        </is>
      </c>
      <c r="F113" s="258" t="n">
        <v>0.0008</v>
      </c>
      <c r="G113" s="178" t="n">
        <v>9420</v>
      </c>
      <c r="H113" s="178" t="n">
        <v>7.54</v>
      </c>
      <c r="I113" s="158" t="n"/>
      <c r="J113" s="161" t="n"/>
      <c r="K113" s="161" t="n"/>
    </row>
    <row r="114">
      <c r="A114" s="181" t="n">
        <v>99</v>
      </c>
      <c r="B114" s="228" t="n"/>
      <c r="C114" s="175" t="inlineStr">
        <is>
          <t>01.3.02.09-0022</t>
        </is>
      </c>
      <c r="D114" s="176" t="inlineStr">
        <is>
          <t>Пропан-бутан, смесь техническая</t>
        </is>
      </c>
      <c r="E114" s="258" t="inlineStr">
        <is>
          <t>кг</t>
        </is>
      </c>
      <c r="F114" s="258" t="n">
        <v>1.2287</v>
      </c>
      <c r="G114" s="178" t="n">
        <v>6.09</v>
      </c>
      <c r="H114" s="178" t="n">
        <v>7.48</v>
      </c>
      <c r="I114" s="158" t="n"/>
      <c r="J114" s="161" t="n"/>
      <c r="K114" s="161" t="n"/>
    </row>
    <row r="115">
      <c r="A115" s="181" t="n">
        <v>100</v>
      </c>
      <c r="B115" s="228" t="n"/>
      <c r="C115" s="175" t="inlineStr">
        <is>
          <t>14.4.04.09-0022</t>
        </is>
      </c>
      <c r="D115" s="176" t="inlineStr">
        <is>
          <t>Эмаль ХВ-785 белая</t>
        </is>
      </c>
      <c r="E115" s="258" t="inlineStr">
        <is>
          <t>т</t>
        </is>
      </c>
      <c r="F115" s="258" t="n">
        <v>0.0003</v>
      </c>
      <c r="G115" s="178" t="n">
        <v>24119</v>
      </c>
      <c r="H115" s="178" t="n">
        <v>7.24</v>
      </c>
      <c r="I115" s="158" t="n"/>
      <c r="J115" s="161" t="n"/>
      <c r="K115" s="161" t="n"/>
    </row>
    <row r="116">
      <c r="A116" s="181" t="n">
        <v>101</v>
      </c>
      <c r="B116" s="228" t="n"/>
      <c r="C116" s="175" t="inlineStr">
        <is>
          <t>14.4.01.01-0003</t>
        </is>
      </c>
      <c r="D116" s="176" t="inlineStr">
        <is>
          <t>Грунтовка: ГФ-021 красно-коричневая</t>
        </is>
      </c>
      <c r="E116" s="258" t="inlineStr">
        <is>
          <t>т</t>
        </is>
      </c>
      <c r="F116" s="258" t="n">
        <v>0.0003</v>
      </c>
      <c r="G116" s="178" t="n">
        <v>15620</v>
      </c>
      <c r="H116" s="178" t="n">
        <v>4.69</v>
      </c>
      <c r="I116" s="158" t="n"/>
      <c r="J116" s="161" t="n"/>
      <c r="K116" s="161" t="n"/>
    </row>
    <row r="117">
      <c r="A117" s="181" t="n">
        <v>102</v>
      </c>
      <c r="B117" s="228" t="n"/>
      <c r="C117" s="175" t="inlineStr">
        <is>
          <t>01.7.20.08-0071</t>
        </is>
      </c>
      <c r="D117" s="176" t="inlineStr">
        <is>
          <t>Канаты пеньковые пропитанные</t>
        </is>
      </c>
      <c r="E117" s="258" t="inlineStr">
        <is>
          <t>т</t>
        </is>
      </c>
      <c r="F117" s="258" t="n">
        <v>0.0001</v>
      </c>
      <c r="G117" s="178" t="n">
        <v>37900</v>
      </c>
      <c r="H117" s="178" t="n">
        <v>3.79</v>
      </c>
      <c r="I117" s="158" t="n"/>
      <c r="J117" s="161" t="n"/>
      <c r="K117" s="161" t="n"/>
    </row>
    <row r="118">
      <c r="A118" s="181" t="n">
        <v>103</v>
      </c>
      <c r="B118" s="228" t="n"/>
      <c r="C118" s="175" t="inlineStr">
        <is>
          <t>01.7.11.07-0054</t>
        </is>
      </c>
      <c r="D118" s="176" t="inlineStr">
        <is>
          <t>Электроды диаметром: 6 мм Э42</t>
        </is>
      </c>
      <c r="E118" s="258" t="inlineStr">
        <is>
          <t>т</t>
        </is>
      </c>
      <c r="F118" s="258" t="n">
        <v>0.0004</v>
      </c>
      <c r="G118" s="178" t="n">
        <v>9424</v>
      </c>
      <c r="H118" s="178" t="n">
        <v>3.77</v>
      </c>
      <c r="I118" s="158" t="n"/>
      <c r="J118" s="161" t="n"/>
      <c r="K118" s="161" t="n"/>
    </row>
    <row r="119">
      <c r="A119" s="181" t="n">
        <v>104</v>
      </c>
      <c r="B119" s="228" t="n"/>
      <c r="C119" s="175" t="inlineStr">
        <is>
          <t>03.1.02.03-0011</t>
        </is>
      </c>
      <c r="D119" s="176" t="inlineStr">
        <is>
          <t>Известь строительная: негашеная комовая, сорт I</t>
        </is>
      </c>
      <c r="E119" s="258" t="inlineStr">
        <is>
          <t>т</t>
        </is>
      </c>
      <c r="F119" s="258" t="n">
        <v>0.0045</v>
      </c>
      <c r="G119" s="178" t="n">
        <v>734.5</v>
      </c>
      <c r="H119" s="178" t="n">
        <v>3.31</v>
      </c>
      <c r="I119" s="158" t="n"/>
      <c r="J119" s="161" t="n"/>
      <c r="K119" s="161" t="n"/>
    </row>
    <row r="120" ht="25.5" customHeight="1">
      <c r="A120" s="181" t="n">
        <v>105</v>
      </c>
      <c r="B120" s="228" t="n"/>
      <c r="C120" s="175" t="inlineStr">
        <is>
          <t>11.1.03.01-0077</t>
        </is>
      </c>
      <c r="D120" s="176" t="inlineStr">
        <is>
          <t>Бруски обрезные хвойных пород длиной: 4-6,5 м, шириной 75-150 мм, толщиной 40-75 мм, I сорта</t>
        </is>
      </c>
      <c r="E120" s="258" t="inlineStr">
        <is>
          <t>м3</t>
        </is>
      </c>
      <c r="F120" s="258" t="n">
        <v>0.0012</v>
      </c>
      <c r="G120" s="178" t="n">
        <v>1700</v>
      </c>
      <c r="H120" s="178" t="n">
        <v>2.04</v>
      </c>
      <c r="I120" s="158" t="n"/>
      <c r="J120" s="161" t="n"/>
      <c r="K120" s="161" t="n"/>
    </row>
    <row r="121" ht="51" customHeight="1">
      <c r="A121" s="181" t="n">
        <v>106</v>
      </c>
      <c r="B121" s="228" t="n"/>
      <c r="C121" s="175" t="inlineStr">
        <is>
          <t>08.2.02.11-0007</t>
        </is>
      </c>
      <c r="D121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258" t="inlineStr">
        <is>
          <t>10 м</t>
        </is>
      </c>
      <c r="F121" s="258" t="n">
        <v>0.0211</v>
      </c>
      <c r="G121" s="178" t="n">
        <v>50.24</v>
      </c>
      <c r="H121" s="178" t="n">
        <v>1.06</v>
      </c>
      <c r="I121" s="158" t="n"/>
      <c r="J121" s="161" t="n"/>
      <c r="K121" s="161" t="n"/>
    </row>
    <row r="122">
      <c r="A122" s="181" t="n">
        <v>107</v>
      </c>
      <c r="B122" s="228" t="n"/>
      <c r="C122" s="175" t="inlineStr">
        <is>
          <t>01.7.20.08-0051</t>
        </is>
      </c>
      <c r="D122" s="176" t="inlineStr">
        <is>
          <t>Ветошь</t>
        </is>
      </c>
      <c r="E122" s="258" t="inlineStr">
        <is>
          <t>кг</t>
        </is>
      </c>
      <c r="F122" s="258" t="n">
        <v>0.06660000000000001</v>
      </c>
      <c r="G122" s="178" t="n">
        <v>1.82</v>
      </c>
      <c r="H122" s="178" t="n">
        <v>0.12</v>
      </c>
      <c r="I122" s="158" t="n"/>
      <c r="J122" s="161" t="n"/>
      <c r="K122" s="161" t="n"/>
    </row>
    <row r="125">
      <c r="B125" s="136" t="inlineStr">
        <is>
          <t>Составил ______________________     Д.Ю. Нефедова</t>
        </is>
      </c>
    </row>
    <row r="126">
      <c r="B126" s="137" t="inlineStr">
        <is>
          <t xml:space="preserve">                         (подпись, инициалы, фамилия)</t>
        </is>
      </c>
    </row>
    <row r="128">
      <c r="B128" s="136" t="inlineStr">
        <is>
          <t>Проверил ______________________        А.В. Костянецкая</t>
        </is>
      </c>
    </row>
    <row r="129">
      <c r="B129" s="137" t="inlineStr">
        <is>
          <t xml:space="preserve">                        (подпись, инициалы, фамилия)</t>
        </is>
      </c>
    </row>
  </sheetData>
  <autoFilter ref="A10:H122"/>
  <mergeCells count="16">
    <mergeCell ref="A3:H3"/>
    <mergeCell ref="A59:E59"/>
    <mergeCell ref="A8:A9"/>
    <mergeCell ref="A26:E26"/>
    <mergeCell ref="A24:E24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38.25" customHeight="1">
      <c r="B7" s="216" t="inlineStr">
        <is>
          <t>Наименование разрабатываемого показателя УНЦ —Укрепление котлованов и траншей 110-220 кВ (Все регионы за исключением Москвы и Санкт-Петербурга)</t>
        </is>
      </c>
    </row>
    <row r="8">
      <c r="B8" s="233" t="inlineStr">
        <is>
          <t>Единица измерения  — 1 км.</t>
        </is>
      </c>
    </row>
    <row r="9">
      <c r="B9" s="157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ОБ'!J52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ОБ'!J126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ОБ'!D130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ОБ'!D129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ОБ'!J59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ОБ'!E133</f>
        <v/>
      </c>
      <c r="D41" s="25" t="n"/>
      <c r="E41" s="25" t="n"/>
      <c r="G41" s="155" t="n"/>
    </row>
    <row r="42">
      <c r="B42" s="153" t="n"/>
      <c r="C42" s="4" t="n"/>
      <c r="D42" s="4" t="n"/>
      <c r="E42" s="4" t="n"/>
      <c r="G42" s="155" t="n"/>
    </row>
    <row r="43">
      <c r="B43" s="153" t="inlineStr">
        <is>
          <t>Составил ____________________________ Д.Ю. Нефедова</t>
        </is>
      </c>
      <c r="C43" s="4" t="n"/>
      <c r="D43" s="4" t="n"/>
      <c r="E43" s="4" t="n"/>
      <c r="G43" s="158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60" zoomScale="85" workbookViewId="0">
      <selection activeCell="E136" sqref="E13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4.71093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0" t="n"/>
      <c r="D5" s="207" t="n"/>
      <c r="E5" s="207" t="n"/>
      <c r="F5" s="207" t="n"/>
      <c r="G5" s="207" t="n"/>
      <c r="H5" s="207" t="n"/>
      <c r="I5" s="207" t="n"/>
      <c r="J5" s="207" t="n"/>
    </row>
    <row r="6" ht="27.75" customFormat="1" customHeight="1" s="4">
      <c r="A6" s="172" t="inlineStr">
        <is>
          <t>Наименование разрабатываемого показателя УНЦ</t>
        </is>
      </c>
      <c r="B6" s="173" t="n"/>
      <c r="C6" s="173" t="n"/>
      <c r="D6" s="252" t="inlineStr">
        <is>
          <t>Укрепление котлованов и траншей 110-220 кВ (Все регионы за исключением Москвы и Санкт-Петербурга)</t>
        </is>
      </c>
    </row>
    <row r="7" ht="12.75" customFormat="1" customHeight="1" s="4">
      <c r="A7" s="210" t="inlineStr">
        <is>
          <t>Единица измерения  — 1 км.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9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0" t="inlineStr">
        <is>
          <t>на ед. изм.</t>
        </is>
      </c>
      <c r="G11" s="240" t="inlineStr">
        <is>
          <t>общая</t>
        </is>
      </c>
      <c r="H11" s="311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35" t="n">
        <v>9</v>
      </c>
      <c r="J12" s="235" t="n">
        <v>10</v>
      </c>
      <c r="M12" s="12" t="n"/>
      <c r="N12" s="12" t="n"/>
    </row>
    <row r="13">
      <c r="A13" s="240" t="n"/>
      <c r="B13" s="226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3" t="n"/>
      <c r="J13" s="123" t="n"/>
    </row>
    <row r="14" ht="25.5" customHeight="1">
      <c r="A14" s="240" t="n">
        <v>1</v>
      </c>
      <c r="B14" s="179" t="inlineStr">
        <is>
          <t>1-3-1</t>
        </is>
      </c>
      <c r="C14" s="239" t="inlineStr">
        <is>
          <t>Затраты труда рабочих-строителей среднего разряда (3,1)</t>
        </is>
      </c>
      <c r="D14" s="240" t="inlineStr">
        <is>
          <t>чел.-ч.</t>
        </is>
      </c>
      <c r="E14" s="318">
        <f>G14/F14</f>
        <v/>
      </c>
      <c r="F14" s="32" t="n">
        <v>8.640000000000001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26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8">
        <f>SUM(E14)</f>
        <v/>
      </c>
      <c r="F15" s="32" t="n"/>
      <c r="G15" s="32">
        <f>SUM(G14:G14)</f>
        <v/>
      </c>
      <c r="H15" s="243" t="n">
        <v>1</v>
      </c>
      <c r="I15" s="123" t="n"/>
      <c r="J15" s="32">
        <f>SUM(J14:J14)</f>
        <v/>
      </c>
      <c r="K15" s="319" t="n"/>
    </row>
    <row r="16" ht="14.25" customFormat="1" customHeight="1" s="12">
      <c r="A16" s="240" t="n"/>
      <c r="B16" s="23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3" t="n"/>
      <c r="J16" s="123" t="n"/>
    </row>
    <row r="17" ht="14.25" customFormat="1" customHeight="1" s="12">
      <c r="A17" s="240" t="n">
        <v>2</v>
      </c>
      <c r="B17" s="240" t="n">
        <v>2</v>
      </c>
      <c r="C17" s="239" t="inlineStr">
        <is>
          <t>Затраты труда машинистов</t>
        </is>
      </c>
      <c r="D17" s="240" t="inlineStr">
        <is>
          <t>чел.-ч.</t>
        </is>
      </c>
      <c r="E17" s="318" t="n">
        <v>784.13</v>
      </c>
      <c r="F17" s="32">
        <f>G17/E17</f>
        <v/>
      </c>
      <c r="G17" s="32">
        <f>Прил.3!H24</f>
        <v/>
      </c>
      <c r="H17" s="243" t="n">
        <v>1</v>
      </c>
      <c r="I17" s="32">
        <f>ROUND(F17*Прил.10!D11,2)</f>
        <v/>
      </c>
      <c r="J17" s="32">
        <f>ROUND(I17*E17,2)</f>
        <v/>
      </c>
      <c r="K17" s="319" t="n"/>
    </row>
    <row r="18" ht="14.25" customFormat="1" customHeight="1" s="12">
      <c r="A18" s="240" t="n"/>
      <c r="B18" s="226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3" t="n"/>
      <c r="J18" s="123" t="n"/>
    </row>
    <row r="19" ht="14.25" customFormat="1" customHeight="1" s="12">
      <c r="A19" s="240" t="n"/>
      <c r="B19" s="23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3" t="n"/>
      <c r="J19" s="123" t="n"/>
    </row>
    <row r="20" ht="25.5" customFormat="1" customHeight="1" s="12">
      <c r="A20" s="240" t="n">
        <v>3</v>
      </c>
      <c r="B20" s="179" t="inlineStr">
        <is>
          <t>91.14.02-001</t>
        </is>
      </c>
      <c r="C20" s="239" t="inlineStr">
        <is>
          <t>Автомобили бортовые, грузоподъемность: до 5 т</t>
        </is>
      </c>
      <c r="D20" s="240" t="inlineStr">
        <is>
          <t>маш.час</t>
        </is>
      </c>
      <c r="E20" s="318" t="n">
        <v>320.57</v>
      </c>
      <c r="F20" s="242" t="n">
        <v>65.70999999999999</v>
      </c>
      <c r="G20" s="32">
        <f>ROUND(E20*F20,2)</f>
        <v/>
      </c>
      <c r="H20" s="126">
        <f>G20/$G$53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40" t="n">
        <v>4</v>
      </c>
      <c r="B21" s="179" t="inlineStr">
        <is>
          <t>91.05.05-014</t>
        </is>
      </c>
      <c r="C21" s="239" t="inlineStr">
        <is>
          <t>Краны на автомобильном ходу, грузоподъемность 10 т</t>
        </is>
      </c>
      <c r="D21" s="240" t="inlineStr">
        <is>
          <t>маш.час</t>
        </is>
      </c>
      <c r="E21" s="318" t="n">
        <v>184.26</v>
      </c>
      <c r="F21" s="242" t="n">
        <v>111.99</v>
      </c>
      <c r="G21" s="32">
        <f>ROUND(E21*F21,2)</f>
        <v/>
      </c>
      <c r="H21" s="126">
        <f>G21/$G$53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40" t="n">
        <v>5</v>
      </c>
      <c r="B22" s="179" t="inlineStr">
        <is>
          <t>91.04.01-078</t>
        </is>
      </c>
      <c r="C22" s="239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240" t="inlineStr">
        <is>
          <t>маш.час</t>
        </is>
      </c>
      <c r="E22" s="318" t="n">
        <v>42.91</v>
      </c>
      <c r="F22" s="242" t="n">
        <v>340</v>
      </c>
      <c r="G22" s="32">
        <f>ROUND(E22*F22,2)</f>
        <v/>
      </c>
      <c r="H22" s="126">
        <f>G22/$G$53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40" t="n">
        <v>6</v>
      </c>
      <c r="B23" s="179" t="inlineStr">
        <is>
          <t>91.10.05-005</t>
        </is>
      </c>
      <c r="C23" s="239" t="inlineStr">
        <is>
          <t>Трубоукладчики для труб диаметром: до 700 мм, грузоподъемность 12,5 т</t>
        </is>
      </c>
      <c r="D23" s="240" t="inlineStr">
        <is>
          <t>маш.час</t>
        </is>
      </c>
      <c r="E23" s="318" t="n">
        <v>71.94</v>
      </c>
      <c r="F23" s="242" t="n">
        <v>152.5</v>
      </c>
      <c r="G23" s="32">
        <f>ROUND(E23*F23,2)</f>
        <v/>
      </c>
      <c r="H23" s="126">
        <f>G23/$G$53</f>
        <v/>
      </c>
      <c r="I23" s="32">
        <f>ROUND(F23*Прил.10!$D$12,2)</f>
        <v/>
      </c>
      <c r="J23" s="32">
        <f>ROUND(I23*E23,2)</f>
        <v/>
      </c>
    </row>
    <row r="24" ht="51" customFormat="1" customHeight="1" s="12">
      <c r="A24" s="240" t="n">
        <v>7</v>
      </c>
      <c r="B24" s="179" t="inlineStr">
        <is>
          <t>91.04.01-021</t>
        </is>
      </c>
      <c r="C24" s="23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240" t="inlineStr">
        <is>
          <t>маш.час</t>
        </is>
      </c>
      <c r="E24" s="318" t="n">
        <v>102.07</v>
      </c>
      <c r="F24" s="242" t="n">
        <v>87.59999999999999</v>
      </c>
      <c r="G24" s="32">
        <f>ROUND(E24*F24,2)</f>
        <v/>
      </c>
      <c r="H24" s="126">
        <f>G24/$G$53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40" t="n"/>
      <c r="B25" s="240" t="n"/>
      <c r="C25" s="239" t="inlineStr">
        <is>
          <t>Итого основные машины и механизмы</t>
        </is>
      </c>
      <c r="D25" s="240" t="n"/>
      <c r="E25" s="318" t="n"/>
      <c r="F25" s="32" t="n"/>
      <c r="G25" s="32">
        <f>SUM(G20:G24)</f>
        <v/>
      </c>
      <c r="H25" s="243">
        <f>G25/G53</f>
        <v/>
      </c>
      <c r="I25" s="125" t="n"/>
      <c r="J25" s="32">
        <f>SUM(J20:J24)</f>
        <v/>
      </c>
    </row>
    <row r="26" hidden="1" outlineLevel="1" ht="14.25" customFormat="1" customHeight="1" s="12">
      <c r="A26" s="240" t="n">
        <v>8</v>
      </c>
      <c r="B26" s="179" t="inlineStr">
        <is>
          <t>91.08.11-011</t>
        </is>
      </c>
      <c r="C26" s="239" t="inlineStr">
        <is>
          <t>Заливщик швов на базе автомобиля</t>
        </is>
      </c>
      <c r="D26" s="240" t="inlineStr">
        <is>
          <t>маш.час</t>
        </is>
      </c>
      <c r="E26" s="318" t="n">
        <v>22.17</v>
      </c>
      <c r="F26" s="242" t="n">
        <v>175.25</v>
      </c>
      <c r="G26" s="32">
        <f>ROUND(E26*F26,2)</f>
        <v/>
      </c>
      <c r="H26" s="126">
        <f>G26/$G$53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40" t="n">
        <v>9</v>
      </c>
      <c r="B27" s="179" t="inlineStr">
        <is>
          <t>91.08.03-030</t>
        </is>
      </c>
      <c r="C27" s="239" t="inlineStr">
        <is>
          <t>Катки на пневмоколесном ходу, масса 30 т</t>
        </is>
      </c>
      <c r="D27" s="240" t="inlineStr">
        <is>
          <t>маш.час</t>
        </is>
      </c>
      <c r="E27" s="318" t="n">
        <v>5.58</v>
      </c>
      <c r="F27" s="242" t="n">
        <v>206.01</v>
      </c>
      <c r="G27" s="32">
        <f>ROUND(E27*F27,2)</f>
        <v/>
      </c>
      <c r="H27" s="126">
        <f>G27/$G$53</f>
        <v/>
      </c>
      <c r="I27" s="32">
        <f>ROUND(F27*Прил.10!$D$12,2)</f>
        <v/>
      </c>
      <c r="J27" s="32">
        <f>ROUND(I27*E27,2)</f>
        <v/>
      </c>
    </row>
    <row r="28" hidden="1" outlineLevel="1" ht="14.25" customFormat="1" customHeight="1" s="12">
      <c r="A28" s="240" t="n">
        <v>10</v>
      </c>
      <c r="B28" s="179" t="inlineStr">
        <is>
          <t>91.05.01-017</t>
        </is>
      </c>
      <c r="C28" s="239" t="inlineStr">
        <is>
          <t>Краны башенные, грузоподъемность 8 т</t>
        </is>
      </c>
      <c r="D28" s="240" t="inlineStr">
        <is>
          <t>маш.час</t>
        </is>
      </c>
      <c r="E28" s="318" t="n">
        <v>11.43</v>
      </c>
      <c r="F28" s="242" t="n">
        <v>86.40000000000001</v>
      </c>
      <c r="G28" s="32">
        <f>ROUND(E28*F28,2)</f>
        <v/>
      </c>
      <c r="H28" s="126">
        <f>G28/$G$53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40" t="n">
        <v>11</v>
      </c>
      <c r="B29" s="179" t="inlineStr">
        <is>
          <t>91.05.06-007</t>
        </is>
      </c>
      <c r="C29" s="239" t="inlineStr">
        <is>
          <t>Краны на гусеничном ходу, грузоподъемность 25 т</t>
        </is>
      </c>
      <c r="D29" s="240" t="inlineStr">
        <is>
          <t>маш.час</t>
        </is>
      </c>
      <c r="E29" s="318" t="n">
        <v>3.29</v>
      </c>
      <c r="F29" s="242" t="n">
        <v>120.04</v>
      </c>
      <c r="G29" s="32">
        <f>ROUND(E29*F29,2)</f>
        <v/>
      </c>
      <c r="H29" s="126">
        <f>G29/$G$53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40" t="n">
        <v>12</v>
      </c>
      <c r="B30" s="179" t="inlineStr">
        <is>
          <t>91.05.04-006</t>
        </is>
      </c>
      <c r="C30" s="239" t="inlineStr">
        <is>
          <t>Краны мостовые электрические, грузоподъемность 10 т</t>
        </is>
      </c>
      <c r="D30" s="240" t="inlineStr">
        <is>
          <t>маш.час</t>
        </is>
      </c>
      <c r="E30" s="318" t="n">
        <v>5.28</v>
      </c>
      <c r="F30" s="242" t="n">
        <v>73.12</v>
      </c>
      <c r="G30" s="32">
        <f>ROUND(E30*F30,2)</f>
        <v/>
      </c>
      <c r="H30" s="126">
        <f>G30/$G$53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40" t="n">
        <v>13</v>
      </c>
      <c r="B31" s="179" t="inlineStr">
        <is>
          <t>91.17.04-233</t>
        </is>
      </c>
      <c r="C31" s="239" t="inlineStr">
        <is>
          <t>Установки для сварки: ручной дуговой (постоянного тока)</t>
        </is>
      </c>
      <c r="D31" s="240" t="inlineStr">
        <is>
          <t>маш.час</t>
        </is>
      </c>
      <c r="E31" s="318" t="n">
        <v>42.74</v>
      </c>
      <c r="F31" s="242" t="n">
        <v>8.1</v>
      </c>
      <c r="G31" s="32">
        <f>ROUND(E31*F31,2)</f>
        <v/>
      </c>
      <c r="H31" s="126">
        <f>G31/$G$53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40" t="n">
        <v>14</v>
      </c>
      <c r="B32" s="179" t="inlineStr">
        <is>
          <t>91.06.05-011</t>
        </is>
      </c>
      <c r="C32" s="239" t="inlineStr">
        <is>
          <t>Погрузчик, грузоподъемность 5 т</t>
        </is>
      </c>
      <c r="D32" s="240" t="inlineStr">
        <is>
          <t>маш.час</t>
        </is>
      </c>
      <c r="E32" s="318" t="n">
        <v>3.5</v>
      </c>
      <c r="F32" s="242" t="n">
        <v>89.98999999999999</v>
      </c>
      <c r="G32" s="32">
        <f>ROUND(E32*F32,2)</f>
        <v/>
      </c>
      <c r="H32" s="126">
        <f>G32/$G$53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2">
      <c r="A33" s="240" t="n">
        <v>15</v>
      </c>
      <c r="B33" s="179" t="inlineStr">
        <is>
          <t>91.17.04-036</t>
        </is>
      </c>
      <c r="C33" s="239" t="inlineStr">
        <is>
          <t>Агрегаты сварочные передвижные номинальным сварочным током 250-400 А: с дизельным двигателем</t>
        </is>
      </c>
      <c r="D33" s="240" t="inlineStr">
        <is>
          <t>маш.час</t>
        </is>
      </c>
      <c r="E33" s="318" t="n">
        <v>16.2</v>
      </c>
      <c r="F33" s="242" t="n">
        <v>14</v>
      </c>
      <c r="G33" s="32">
        <f>ROUND(E33*F33,2)</f>
        <v/>
      </c>
      <c r="H33" s="126">
        <f>G33/$G$53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40" t="n">
        <v>16</v>
      </c>
      <c r="B34" s="179" t="inlineStr">
        <is>
          <t>91.05.05-015</t>
        </is>
      </c>
      <c r="C34" s="239" t="inlineStr">
        <is>
          <t>Краны на автомобильном ходу, грузоподъемность 16 т</t>
        </is>
      </c>
      <c r="D34" s="240" t="inlineStr">
        <is>
          <t>маш.час</t>
        </is>
      </c>
      <c r="E34" s="318" t="n">
        <v>1.96</v>
      </c>
      <c r="F34" s="242" t="n">
        <v>115.4</v>
      </c>
      <c r="G34" s="32">
        <f>ROUND(E34*F34,2)</f>
        <v/>
      </c>
      <c r="H34" s="126">
        <f>G34/$G$53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40" t="n">
        <v>17</v>
      </c>
      <c r="B35" s="179" t="inlineStr">
        <is>
          <t>91.05.06-012</t>
        </is>
      </c>
      <c r="C35" s="239" t="inlineStr">
        <is>
          <t>Краны на гусеничном ходу, грузоподъемность до 16 т</t>
        </is>
      </c>
      <c r="D35" s="240" t="inlineStr">
        <is>
          <t>маш.час</t>
        </is>
      </c>
      <c r="E35" s="318" t="n">
        <v>2.26</v>
      </c>
      <c r="F35" s="242" t="n">
        <v>96.89</v>
      </c>
      <c r="G35" s="32">
        <f>ROUND(E35*F35,2)</f>
        <v/>
      </c>
      <c r="H35" s="126">
        <f>G35/$G$53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12">
      <c r="A36" s="240" t="n">
        <v>18</v>
      </c>
      <c r="B36" s="179" t="inlineStr">
        <is>
          <t>91.14.02-003</t>
        </is>
      </c>
      <c r="C36" s="239" t="inlineStr">
        <is>
          <t>Автомобили бортовые, грузоподъемность: до 10 т</t>
        </is>
      </c>
      <c r="D36" s="240" t="inlineStr">
        <is>
          <t>маш.час</t>
        </is>
      </c>
      <c r="E36" s="318" t="n">
        <v>2.39</v>
      </c>
      <c r="F36" s="242" t="n">
        <v>80.44</v>
      </c>
      <c r="G36" s="32">
        <f>ROUND(E36*F36,2)</f>
        <v/>
      </c>
      <c r="H36" s="126">
        <f>G36/$G$53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40" t="n">
        <v>19</v>
      </c>
      <c r="B37" s="179" t="inlineStr">
        <is>
          <t>91.01.02-004</t>
        </is>
      </c>
      <c r="C37" s="239" t="inlineStr">
        <is>
          <t>Автогрейдеры: среднего типа, мощность 99 кВт (135 л.с.)</t>
        </is>
      </c>
      <c r="D37" s="240" t="inlineStr">
        <is>
          <t>маш.час</t>
        </is>
      </c>
      <c r="E37" s="318" t="n">
        <v>1.4</v>
      </c>
      <c r="F37" s="242" t="n">
        <v>123</v>
      </c>
      <c r="G37" s="32">
        <f>ROUND(E37*F37,2)</f>
        <v/>
      </c>
      <c r="H37" s="126">
        <f>G37/$G$53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12">
      <c r="A38" s="240" t="n">
        <v>20</v>
      </c>
      <c r="B38" s="179" t="inlineStr">
        <is>
          <t>91.14.04-001</t>
        </is>
      </c>
      <c r="C38" s="239" t="inlineStr">
        <is>
          <t>Тягачи седельные, грузоподъемность: 12 т</t>
        </is>
      </c>
      <c r="D38" s="240" t="inlineStr">
        <is>
          <t>маш.час</t>
        </is>
      </c>
      <c r="E38" s="318" t="n">
        <v>0.92</v>
      </c>
      <c r="F38" s="242" t="n">
        <v>102.84</v>
      </c>
      <c r="G38" s="32">
        <f>ROUND(E38*F38,2)</f>
        <v/>
      </c>
      <c r="H38" s="126">
        <f>G38/$G$53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12">
      <c r="A39" s="240" t="n">
        <v>21</v>
      </c>
      <c r="B39" s="179" t="inlineStr">
        <is>
          <t>91.08.04-021</t>
        </is>
      </c>
      <c r="C39" s="239" t="inlineStr">
        <is>
          <t>Котлы битумные: передвижные 400 л</t>
        </is>
      </c>
      <c r="D39" s="240" t="inlineStr">
        <is>
          <t>маш.час</t>
        </is>
      </c>
      <c r="E39" s="318" t="n">
        <v>3.01</v>
      </c>
      <c r="F39" s="242" t="n">
        <v>30</v>
      </c>
      <c r="G39" s="32">
        <f>ROUND(E39*F39,2)</f>
        <v/>
      </c>
      <c r="H39" s="126">
        <f>G39/$G$53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40" t="n">
        <v>22</v>
      </c>
      <c r="B40" s="179" t="inlineStr">
        <is>
          <t>91.17.04-171</t>
        </is>
      </c>
      <c r="C40" s="239" t="inlineStr">
        <is>
          <t>Преобразователи сварочные номинальным сварочным током 315-500 А</t>
        </is>
      </c>
      <c r="D40" s="240" t="inlineStr">
        <is>
          <t>маш.час</t>
        </is>
      </c>
      <c r="E40" s="318" t="n">
        <v>5.61</v>
      </c>
      <c r="F40" s="242" t="n">
        <v>12.31</v>
      </c>
      <c r="G40" s="32">
        <f>ROUND(E40*F40,2)</f>
        <v/>
      </c>
      <c r="H40" s="126">
        <f>G40/$G$53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40" t="n">
        <v>23</v>
      </c>
      <c r="B41" s="179" t="inlineStr">
        <is>
          <t>91.13.01-038</t>
        </is>
      </c>
      <c r="C41" s="239" t="inlineStr">
        <is>
          <t>Машины поливомоечные 6000 л</t>
        </is>
      </c>
      <c r="D41" s="240" t="inlineStr">
        <is>
          <t>маш.час</t>
        </is>
      </c>
      <c r="E41" s="318" t="n">
        <v>0.58</v>
      </c>
      <c r="F41" s="242" t="n">
        <v>110</v>
      </c>
      <c r="G41" s="32">
        <f>ROUND(E41*F41,2)</f>
        <v/>
      </c>
      <c r="H41" s="126">
        <f>G41/$G$53</f>
        <v/>
      </c>
      <c r="I41" s="32">
        <f>ROUND(F41*Прил.10!$D$12,2)</f>
        <v/>
      </c>
      <c r="J41" s="32">
        <f>ROUND(I41*E41,2)</f>
        <v/>
      </c>
    </row>
    <row r="42" hidden="1" outlineLevel="1" ht="25.5" customFormat="1" customHeight="1" s="12">
      <c r="A42" s="240" t="n">
        <v>24</v>
      </c>
      <c r="B42" s="179" t="inlineStr">
        <is>
          <t>91.14.02-002</t>
        </is>
      </c>
      <c r="C42" s="239" t="inlineStr">
        <is>
          <t>Автомобили бортовые, грузоподъемность: до 8 т</t>
        </is>
      </c>
      <c r="D42" s="240" t="inlineStr">
        <is>
          <t>маш.час</t>
        </is>
      </c>
      <c r="E42" s="318" t="n">
        <v>0.5600000000000001</v>
      </c>
      <c r="F42" s="242" t="n">
        <v>85.84</v>
      </c>
      <c r="G42" s="32">
        <f>ROUND(E42*F42,2)</f>
        <v/>
      </c>
      <c r="H42" s="126">
        <f>G42/$G$53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40" t="n">
        <v>25</v>
      </c>
      <c r="B43" s="179" t="inlineStr">
        <is>
          <t>91.06.01-003</t>
        </is>
      </c>
      <c r="C43" s="239" t="inlineStr">
        <is>
          <t>Домкраты гидравлические, грузоподъемность 63-100 т</t>
        </is>
      </c>
      <c r="D43" s="240" t="inlineStr">
        <is>
          <t>маш.час</t>
        </is>
      </c>
      <c r="E43" s="318" t="n">
        <v>35.71</v>
      </c>
      <c r="F43" s="242" t="n">
        <v>0.9</v>
      </c>
      <c r="G43" s="32">
        <f>ROUND(E43*F43,2)</f>
        <v/>
      </c>
      <c r="H43" s="126">
        <f>G43/$G$53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2">
      <c r="A44" s="240" t="n">
        <v>26</v>
      </c>
      <c r="B44" s="179" t="inlineStr">
        <is>
          <t>91.17.04-042</t>
        </is>
      </c>
      <c r="C44" s="239" t="inlineStr">
        <is>
          <t>Аппарат для газовой сварки и резки</t>
        </is>
      </c>
      <c r="D44" s="240" t="inlineStr">
        <is>
          <t>маш.час</t>
        </is>
      </c>
      <c r="E44" s="318" t="n">
        <v>14.86</v>
      </c>
      <c r="F44" s="242" t="n">
        <v>1.2</v>
      </c>
      <c r="G44" s="32">
        <f>ROUND(E44*F44,2)</f>
        <v/>
      </c>
      <c r="H44" s="126">
        <f>G44/$G$53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2">
      <c r="A45" s="240" t="n">
        <v>27</v>
      </c>
      <c r="B45" s="179" t="inlineStr">
        <is>
          <t>91.07.04-002</t>
        </is>
      </c>
      <c r="C45" s="239" t="inlineStr">
        <is>
          <t>Вибратор поверхностный</t>
        </is>
      </c>
      <c r="D45" s="240" t="inlineStr">
        <is>
          <t>маш.час</t>
        </is>
      </c>
      <c r="E45" s="318" t="n">
        <v>30.53</v>
      </c>
      <c r="F45" s="242" t="n">
        <v>0.5</v>
      </c>
      <c r="G45" s="32">
        <f>ROUND(E45*F45,2)</f>
        <v/>
      </c>
      <c r="H45" s="126">
        <f>G45/$G$53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40" t="n">
        <v>28</v>
      </c>
      <c r="B46" s="179" t="inlineStr">
        <is>
          <t>91.21.16-001</t>
        </is>
      </c>
      <c r="C46" s="239" t="inlineStr">
        <is>
          <t>Пресс-ножницы комбинированные</t>
        </is>
      </c>
      <c r="D46" s="240" t="inlineStr">
        <is>
          <t>маш.час</t>
        </is>
      </c>
      <c r="E46" s="318" t="n">
        <v>0.95</v>
      </c>
      <c r="F46" s="242" t="n">
        <v>15.4</v>
      </c>
      <c r="G46" s="32">
        <f>ROUND(E46*F46,2)</f>
        <v/>
      </c>
      <c r="H46" s="126">
        <f>G46/$G$53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12">
      <c r="A47" s="240" t="n">
        <v>29</v>
      </c>
      <c r="B47" s="179" t="inlineStr">
        <is>
          <t>91.05.02-005</t>
        </is>
      </c>
      <c r="C47" s="239" t="inlineStr">
        <is>
          <t>Краны козловые, грузоподъемность 32 т</t>
        </is>
      </c>
      <c r="D47" s="240" t="inlineStr">
        <is>
          <t>маш.час</t>
        </is>
      </c>
      <c r="E47" s="318" t="n">
        <v>0.11</v>
      </c>
      <c r="F47" s="242" t="n">
        <v>120.24</v>
      </c>
      <c r="G47" s="32">
        <f>ROUND(E47*F47,2)</f>
        <v/>
      </c>
      <c r="H47" s="126">
        <f>G47/$G$53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2">
      <c r="A48" s="240" t="n">
        <v>30</v>
      </c>
      <c r="B48" s="179" t="inlineStr">
        <is>
          <t>91.14.05-011</t>
        </is>
      </c>
      <c r="C48" s="239" t="inlineStr">
        <is>
          <t>Полуприцепы общего назначения, грузоподъемность: 12 т</t>
        </is>
      </c>
      <c r="D48" s="240" t="inlineStr">
        <is>
          <t>маш.час</t>
        </is>
      </c>
      <c r="E48" s="318" t="n">
        <v>0.92</v>
      </c>
      <c r="F48" s="242" t="n">
        <v>12</v>
      </c>
      <c r="G48" s="32">
        <f>ROUND(E48*F48,2)</f>
        <v/>
      </c>
      <c r="H48" s="126">
        <f>G48/$G$53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2">
      <c r="A49" s="240" t="n">
        <v>31</v>
      </c>
      <c r="B49" s="179" t="inlineStr">
        <is>
          <t>91.06.03-062</t>
        </is>
      </c>
      <c r="C49" s="239" t="inlineStr">
        <is>
          <t>Лебедки электрические тяговым усилием: до 31,39 кН (3,2 т)</t>
        </is>
      </c>
      <c r="D49" s="240" t="inlineStr">
        <is>
          <t>маш.час</t>
        </is>
      </c>
      <c r="E49" s="318" t="n">
        <v>1.08</v>
      </c>
      <c r="F49" s="242" t="n">
        <v>6.9</v>
      </c>
      <c r="G49" s="32">
        <f>ROUND(E49*F49,2)</f>
        <v/>
      </c>
      <c r="H49" s="126">
        <f>G49/$G$53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12">
      <c r="A50" s="240" t="n">
        <v>32</v>
      </c>
      <c r="B50" s="179" t="inlineStr">
        <is>
          <t>91.07.04-001</t>
        </is>
      </c>
      <c r="C50" s="239" t="inlineStr">
        <is>
          <t>Вибратор глубинный</t>
        </is>
      </c>
      <c r="D50" s="240" t="inlineStr">
        <is>
          <t>маш.час</t>
        </is>
      </c>
      <c r="E50" s="318" t="n">
        <v>1.87</v>
      </c>
      <c r="F50" s="242" t="n">
        <v>1.9</v>
      </c>
      <c r="G50" s="32">
        <f>ROUND(E50*F50,2)</f>
        <v/>
      </c>
      <c r="H50" s="126">
        <f>G50/$G$53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40" t="n">
        <v>33</v>
      </c>
      <c r="B51" s="179" t="inlineStr">
        <is>
          <t>91.21.01-012</t>
        </is>
      </c>
      <c r="C51" s="239" t="inlineStr">
        <is>
          <t>Агрегаты окрасочные высокого давления для окраски поверхностей конструкций, мощность 1 кВт</t>
        </is>
      </c>
      <c r="D51" s="240" t="inlineStr">
        <is>
          <t>маш.час</t>
        </is>
      </c>
      <c r="E51" s="318" t="n">
        <v>0.01</v>
      </c>
      <c r="F51" s="242" t="n">
        <v>6.82</v>
      </c>
      <c r="G51" s="32">
        <f>ROUND(E51*F51,2)</f>
        <v/>
      </c>
      <c r="H51" s="126">
        <f>G51/$G$53</f>
        <v/>
      </c>
      <c r="I51" s="32">
        <f>ROUND(F51*Прил.10!$D$12,2)</f>
        <v/>
      </c>
      <c r="J51" s="32">
        <f>ROUND(I51*E51,2)</f>
        <v/>
      </c>
    </row>
    <row r="52" collapsed="1" ht="14.25" customFormat="1" customHeight="1" s="12">
      <c r="A52" s="240" t="n"/>
      <c r="B52" s="240" t="n"/>
      <c r="C52" s="239" t="inlineStr">
        <is>
          <t>Итого прочие машины и механизмы</t>
        </is>
      </c>
      <c r="D52" s="240" t="n"/>
      <c r="E52" s="241" t="n"/>
      <c r="F52" s="32" t="n"/>
      <c r="G52" s="125">
        <f>SUM(G26:G51)</f>
        <v/>
      </c>
      <c r="H52" s="126">
        <f>G52/G53</f>
        <v/>
      </c>
      <c r="I52" s="32" t="n"/>
      <c r="J52" s="32">
        <f>SUM(J26:J51)</f>
        <v/>
      </c>
    </row>
    <row r="53" ht="25.5" customFormat="1" customHeight="1" s="12">
      <c r="A53" s="240" t="n"/>
      <c r="B53" s="240" t="n"/>
      <c r="C53" s="226" t="inlineStr">
        <is>
          <t>Итого по разделу «Машины и механизмы»</t>
        </is>
      </c>
      <c r="D53" s="240" t="n"/>
      <c r="E53" s="241" t="n"/>
      <c r="F53" s="32" t="n"/>
      <c r="G53" s="32">
        <f>G52+G25</f>
        <v/>
      </c>
      <c r="H53" s="127" t="n">
        <v>1</v>
      </c>
      <c r="I53" s="128" t="n"/>
      <c r="J53" s="129">
        <f>J52+J25</f>
        <v/>
      </c>
      <c r="K53" s="319" t="n"/>
    </row>
    <row r="54" ht="14.25" customFormat="1" customHeight="1" s="12">
      <c r="A54" s="240" t="n"/>
      <c r="B54" s="226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23" t="n"/>
      <c r="J54" s="123" t="n"/>
    </row>
    <row r="55">
      <c r="A55" s="240" t="n"/>
      <c r="B55" s="23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23" t="n"/>
      <c r="J55" s="123" t="n"/>
    </row>
    <row r="56">
      <c r="A56" s="240" t="n"/>
      <c r="B56" s="240" t="n"/>
      <c r="C56" s="239" t="inlineStr">
        <is>
          <t>Итого основное оборудование</t>
        </is>
      </c>
      <c r="D56" s="240" t="n"/>
      <c r="E56" s="320" t="n"/>
      <c r="F56" s="242" t="n"/>
      <c r="G56" s="32" t="n">
        <v>0</v>
      </c>
      <c r="H56" s="126" t="n">
        <v>0</v>
      </c>
      <c r="I56" s="125" t="n"/>
      <c r="J56" s="32" t="n">
        <v>0</v>
      </c>
    </row>
    <row r="57">
      <c r="A57" s="240" t="n"/>
      <c r="B57" s="240" t="n"/>
      <c r="C57" s="239" t="inlineStr">
        <is>
          <t>Итого прочее оборудование</t>
        </is>
      </c>
      <c r="D57" s="240" t="n"/>
      <c r="E57" s="318" t="n"/>
      <c r="F57" s="242" t="n"/>
      <c r="G57" s="32" t="n">
        <v>0</v>
      </c>
      <c r="H57" s="126" t="n">
        <v>0</v>
      </c>
      <c r="I57" s="125" t="n"/>
      <c r="J57" s="32" t="n">
        <v>0</v>
      </c>
    </row>
    <row r="58">
      <c r="A58" s="240" t="n"/>
      <c r="B58" s="240" t="n"/>
      <c r="C58" s="226" t="inlineStr">
        <is>
          <t>Итого по разделу «Оборудование»</t>
        </is>
      </c>
      <c r="D58" s="240" t="n"/>
      <c r="E58" s="241" t="n"/>
      <c r="F58" s="242" t="n"/>
      <c r="G58" s="32">
        <f>G56+G57</f>
        <v/>
      </c>
      <c r="H58" s="126" t="n">
        <v>0</v>
      </c>
      <c r="I58" s="125" t="n"/>
      <c r="J58" s="32">
        <f>J57+J56</f>
        <v/>
      </c>
    </row>
    <row r="59" ht="25.5" customHeight="1">
      <c r="A59" s="240" t="n"/>
      <c r="B59" s="240" t="n"/>
      <c r="C59" s="239" t="inlineStr">
        <is>
          <t>в том числе технологическое оборудование</t>
        </is>
      </c>
      <c r="D59" s="240" t="n"/>
      <c r="E59" s="320" t="n"/>
      <c r="F59" s="242" t="n"/>
      <c r="G59" s="32">
        <f>'Прил.6 Расчет ОБ'!G12</f>
        <v/>
      </c>
      <c r="H59" s="243" t="n"/>
      <c r="I59" s="125" t="n"/>
      <c r="J59" s="32">
        <f>J58</f>
        <v/>
      </c>
    </row>
    <row r="60" ht="14.25" customFormat="1" customHeight="1" s="12">
      <c r="A60" s="240" t="n"/>
      <c r="B60" s="226" t="inlineStr">
        <is>
          <t>Материалы</t>
        </is>
      </c>
      <c r="C60" s="308" t="n"/>
      <c r="D60" s="308" t="n"/>
      <c r="E60" s="308" t="n"/>
      <c r="F60" s="308" t="n"/>
      <c r="G60" s="308" t="n"/>
      <c r="H60" s="309" t="n"/>
      <c r="I60" s="123" t="n"/>
      <c r="J60" s="123" t="n"/>
    </row>
    <row r="61" ht="14.25" customFormat="1" customHeight="1" s="12">
      <c r="A61" s="235" t="n"/>
      <c r="B61" s="234" t="inlineStr">
        <is>
          <t>Основные материалы</t>
        </is>
      </c>
      <c r="C61" s="321" t="n"/>
      <c r="D61" s="321" t="n"/>
      <c r="E61" s="321" t="n"/>
      <c r="F61" s="321" t="n"/>
      <c r="G61" s="321" t="n"/>
      <c r="H61" s="322" t="n"/>
      <c r="I61" s="131" t="n"/>
      <c r="J61" s="131" t="n"/>
    </row>
    <row r="62" ht="38.25" customFormat="1" customHeight="1" s="12">
      <c r="A62" s="240" t="n">
        <v>34</v>
      </c>
      <c r="B62" s="240" t="inlineStr">
        <is>
          <t>24.3.05.07-0566</t>
        </is>
      </c>
      <c r="C62" s="239" t="inlineStr">
        <is>
          <t>Муфта термоусаживающаяся полиэтиленовая для стыков, номинальный наружный диаметр 800 мм, длина 700 мм</t>
        </is>
      </c>
      <c r="D62" s="240" t="inlineStr">
        <is>
          <t>шт.</t>
        </is>
      </c>
      <c r="E62" s="320" t="n">
        <v>872</v>
      </c>
      <c r="F62" s="242" t="n">
        <v>1303.38</v>
      </c>
      <c r="G62" s="32">
        <f>ROUND(E62*F62,2)</f>
        <v/>
      </c>
      <c r="H62" s="126">
        <f>G62/$G$127</f>
        <v/>
      </c>
      <c r="I62" s="32">
        <f>ROUND(F62*Прил.10!$D$13,2)</f>
        <v/>
      </c>
      <c r="J62" s="32">
        <f>ROUND(I62*E62,2)</f>
        <v/>
      </c>
    </row>
    <row r="63" ht="14.25" customFormat="1" customHeight="1" s="12">
      <c r="A63" s="240" t="n">
        <v>35</v>
      </c>
      <c r="B63" s="240" t="inlineStr">
        <is>
          <t>11.2.13.04-0013</t>
        </is>
      </c>
      <c r="C63" s="239" t="inlineStr">
        <is>
          <t>Щиты: из досок толщиной 50 мм</t>
        </is>
      </c>
      <c r="D63" s="240" t="inlineStr">
        <is>
          <t>м2</t>
        </is>
      </c>
      <c r="E63" s="320" t="n">
        <v>9187</v>
      </c>
      <c r="F63" s="242" t="n">
        <v>57.63</v>
      </c>
      <c r="G63" s="32">
        <f>ROUND(E63*F63,2)</f>
        <v/>
      </c>
      <c r="H63" s="126">
        <f>G63/$G$127</f>
        <v/>
      </c>
      <c r="I63" s="32">
        <f>ROUND(F63*Прил.10!$D$13,2)</f>
        <v/>
      </c>
      <c r="J63" s="32">
        <f>ROUND(I63*E63,2)</f>
        <v/>
      </c>
    </row>
    <row r="64" ht="25.5" customFormat="1" customHeight="1" s="12">
      <c r="A64" s="240" t="n">
        <v>36</v>
      </c>
      <c r="B64" s="240" t="inlineStr">
        <is>
          <t>05.1.08.06-0071</t>
        </is>
      </c>
      <c r="C64" s="239" t="inlineStr">
        <is>
          <t>Плиты железобетонные для покрытий автомобильных дорог</t>
        </is>
      </c>
      <c r="D64" s="240" t="inlineStr">
        <is>
          <t>м3</t>
        </is>
      </c>
      <c r="E64" s="320" t="n">
        <v>132.444</v>
      </c>
      <c r="F64" s="242" t="n">
        <v>964</v>
      </c>
      <c r="G64" s="32">
        <f>ROUND(E64*F64,2)</f>
        <v/>
      </c>
      <c r="H64" s="126">
        <f>G64/$G$127</f>
        <v/>
      </c>
      <c r="I64" s="32">
        <f>ROUND(F64*Прил.10!$D$13,2)</f>
        <v/>
      </c>
      <c r="J64" s="32">
        <f>ROUND(I64*E64,2)</f>
        <v/>
      </c>
    </row>
    <row r="65" ht="25.5" customFormat="1" customHeight="1" s="12">
      <c r="A65" s="240" t="n">
        <v>37</v>
      </c>
      <c r="B65" s="240" t="inlineStr">
        <is>
          <t>20.2.02.07-0011</t>
        </is>
      </c>
      <c r="C65" s="239" t="inlineStr">
        <is>
          <t>Капа кабельная марки 102L055-R05/S, диаметром 65-95 мм</t>
        </is>
      </c>
      <c r="D65" s="240" t="inlineStr">
        <is>
          <t>100 шт</t>
        </is>
      </c>
      <c r="E65" s="320" t="n">
        <v>8.720000000000001</v>
      </c>
      <c r="F65" s="242" t="n">
        <v>12790</v>
      </c>
      <c r="G65" s="32">
        <f>ROUND(E65*F65,2)</f>
        <v/>
      </c>
      <c r="H65" s="126">
        <f>G65/$G$127</f>
        <v/>
      </c>
      <c r="I65" s="32">
        <f>ROUND(F65*Прил.10!$D$13,2)</f>
        <v/>
      </c>
      <c r="J65" s="32">
        <f>ROUND(I65*E65,2)</f>
        <v/>
      </c>
    </row>
    <row r="66" ht="25.5" customFormat="1" customHeight="1" s="12">
      <c r="A66" s="240" t="n">
        <v>38</v>
      </c>
      <c r="B66" s="240" t="inlineStr">
        <is>
          <t>01.7.14.01-0002</t>
        </is>
      </c>
      <c r="C66" s="239" t="inlineStr">
        <is>
          <t>Пенополиуретан (ППУ) полимер Вилан-405 (баллон 1л)</t>
        </is>
      </c>
      <c r="D66" s="240" t="inlineStr">
        <is>
          <t>шт</t>
        </is>
      </c>
      <c r="E66" s="320" t="n">
        <v>1744</v>
      </c>
      <c r="F66" s="242" t="n">
        <v>45.15</v>
      </c>
      <c r="G66" s="32">
        <f>ROUND(E66*F66,2)</f>
        <v/>
      </c>
      <c r="H66" s="126">
        <f>G66/$G$127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51" t="n"/>
      <c r="B67" s="133" t="n"/>
      <c r="C67" s="134" t="inlineStr">
        <is>
          <t>Итого основные материалы</t>
        </is>
      </c>
      <c r="D67" s="251" t="n"/>
      <c r="E67" s="323" t="n"/>
      <c r="F67" s="129" t="n"/>
      <c r="G67" s="129">
        <f>SUM(G62:G66)</f>
        <v/>
      </c>
      <c r="H67" s="126">
        <f>G67/$G$127</f>
        <v/>
      </c>
      <c r="I67" s="32" t="n"/>
      <c r="J67" s="129">
        <f>SUM(J62:J66)</f>
        <v/>
      </c>
    </row>
    <row r="68" hidden="1" outlineLevel="1" ht="38.25" customFormat="1" customHeight="1" s="12">
      <c r="A68" s="240" t="n">
        <v>39</v>
      </c>
      <c r="B68" s="240" t="inlineStr">
        <is>
          <t>11.1.03.06-0087</t>
        </is>
      </c>
      <c r="C68" s="239" t="inlineStr">
        <is>
          <t>Доски обрезные хвойных пород длиной: 4-6,5 м, шириной 75-150 мм, толщиной 25 мм, III сорта</t>
        </is>
      </c>
      <c r="D68" s="240" t="inlineStr">
        <is>
          <t>м3</t>
        </is>
      </c>
      <c r="E68" s="320" t="n">
        <v>52.9919</v>
      </c>
      <c r="F68" s="242" t="n">
        <v>1100</v>
      </c>
      <c r="G68" s="32">
        <f>ROUND(E68*F68,2)</f>
        <v/>
      </c>
      <c r="H68" s="126">
        <f>G68/$G$127</f>
        <v/>
      </c>
      <c r="I68" s="32">
        <f>ROUND(F68*Прил.10!$D$13,2)</f>
        <v/>
      </c>
      <c r="J68" s="32">
        <f>ROUND(I68*E68,2)</f>
        <v/>
      </c>
    </row>
    <row r="69" hidden="1" outlineLevel="1" ht="38.25" customFormat="1" customHeight="1" s="12">
      <c r="A69" s="240" t="n">
        <v>40</v>
      </c>
      <c r="B69" s="240" t="inlineStr">
        <is>
          <t>04.3.02.04-0155</t>
        </is>
      </c>
      <c r="C69" s="239" t="inlineStr">
        <is>
          <t>Смеси бетонные, БСГ, тяжелого бетона на гранитном щебне, фракция 5-20 мм, класс: В30 (М400), П3, F200, W8</t>
        </is>
      </c>
      <c r="D69" s="240" t="inlineStr">
        <is>
          <t>м3</t>
        </is>
      </c>
      <c r="E69" s="320" t="n">
        <v>63.1176</v>
      </c>
      <c r="F69" s="242" t="n">
        <v>787.34</v>
      </c>
      <c r="G69" s="32">
        <f>ROUND(E69*F69,2)</f>
        <v/>
      </c>
      <c r="H69" s="126">
        <f>G69/$G$127</f>
        <v/>
      </c>
      <c r="I69" s="32">
        <f>ROUND(F69*Прил.10!$D$13,2)</f>
        <v/>
      </c>
      <c r="J69" s="32">
        <f>ROUND(I69*E69,2)</f>
        <v/>
      </c>
    </row>
    <row r="70" hidden="1" outlineLevel="1" ht="51" customFormat="1" customHeight="1" s="12">
      <c r="A70" s="240" t="n">
        <v>41</v>
      </c>
      <c r="B70" s="240" t="inlineStr">
        <is>
          <t>07.2.07.12-0021</t>
        </is>
      </c>
      <c r="C70" s="23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70" s="240" t="inlineStr">
        <is>
          <t>т</t>
        </is>
      </c>
      <c r="E70" s="320" t="n">
        <v>4.594</v>
      </c>
      <c r="F70" s="242" t="n">
        <v>7008.5</v>
      </c>
      <c r="G70" s="32">
        <f>ROUND(E70*F70,2)</f>
        <v/>
      </c>
      <c r="H70" s="126">
        <f>G70/$G$127</f>
        <v/>
      </c>
      <c r="I70" s="32">
        <f>ROUND(F70*Прил.10!$D$13,2)</f>
        <v/>
      </c>
      <c r="J70" s="32">
        <f>ROUND(I70*E70,2)</f>
        <v/>
      </c>
    </row>
    <row r="71" hidden="1" outlineLevel="1" ht="38.25" customFormat="1" customHeight="1" s="12">
      <c r="A71" s="240" t="n">
        <v>42</v>
      </c>
      <c r="B71" s="240" t="inlineStr">
        <is>
          <t>11.1.02.04-0031</t>
        </is>
      </c>
      <c r="C71" s="239" t="inlineStr">
        <is>
          <t>Лесоматериалы круглые хвойных пород для строительства диаметром 14-24 см, длиной 3-6,5 м</t>
        </is>
      </c>
      <c r="D71" s="240" t="inlineStr">
        <is>
          <t>м3</t>
        </is>
      </c>
      <c r="E71" s="320" t="n">
        <v>23.6079</v>
      </c>
      <c r="F71" s="242" t="n">
        <v>558.33</v>
      </c>
      <c r="G71" s="32">
        <f>ROUND(E71*F71,2)</f>
        <v/>
      </c>
      <c r="H71" s="126">
        <f>G71/$G$127</f>
        <v/>
      </c>
      <c r="I71" s="32">
        <f>ROUND(F71*Прил.10!$D$13,2)</f>
        <v/>
      </c>
      <c r="J71" s="32">
        <f>ROUND(I71*E71,2)</f>
        <v/>
      </c>
    </row>
    <row r="72" hidden="1" outlineLevel="1" ht="38.25" customFormat="1" customHeight="1" s="12">
      <c r="A72" s="240" t="n">
        <v>43</v>
      </c>
      <c r="B72" s="240" t="inlineStr">
        <is>
          <t>24.3.05.02-0125</t>
        </is>
      </c>
      <c r="C72" s="239" t="inlineStr">
        <is>
          <t>Заглушка полиэтиленовая с удлиненным хвостовиком SDR 11, диаметр: 225 мм (ТУ2248-001-18425183-01)</t>
        </is>
      </c>
      <c r="D72" s="240" t="inlineStr">
        <is>
          <t>10 шт</t>
        </is>
      </c>
      <c r="E72" s="320" t="n">
        <v>2.4</v>
      </c>
      <c r="F72" s="242" t="n">
        <v>4275</v>
      </c>
      <c r="G72" s="32">
        <f>ROUND(E72*F72,2)</f>
        <v/>
      </c>
      <c r="H72" s="126">
        <f>G72/$G$127</f>
        <v/>
      </c>
      <c r="I72" s="32">
        <f>ROUND(F72*Прил.10!$D$13,2)</f>
        <v/>
      </c>
      <c r="J72" s="32">
        <f>ROUND(I72*E72,2)</f>
        <v/>
      </c>
    </row>
    <row r="73" hidden="1" outlineLevel="1" ht="63.75" customFormat="1" customHeight="1" s="12">
      <c r="A73" s="240" t="n">
        <v>44</v>
      </c>
      <c r="B73" s="240" t="inlineStr">
        <is>
          <t>07.2.07.12-0011</t>
        </is>
      </c>
      <c r="C73" s="239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3" s="240" t="inlineStr">
        <is>
          <t>т</t>
        </is>
      </c>
      <c r="E73" s="320" t="n">
        <v>0.828788</v>
      </c>
      <c r="F73" s="242" t="n">
        <v>11255</v>
      </c>
      <c r="G73" s="32">
        <f>ROUND(E73*F73,2)</f>
        <v/>
      </c>
      <c r="H73" s="126">
        <f>G73/$G$127</f>
        <v/>
      </c>
      <c r="I73" s="32">
        <f>ROUND(F73*Прил.10!$D$13,2)</f>
        <v/>
      </c>
      <c r="J73" s="32">
        <f>ROUND(I73*E73,2)</f>
        <v/>
      </c>
    </row>
    <row r="74" hidden="1" outlineLevel="1" ht="25.5" customFormat="1" customHeight="1" s="12">
      <c r="A74" s="240" t="n">
        <v>45</v>
      </c>
      <c r="B74" s="240" t="inlineStr">
        <is>
          <t>08.3.03.06-0002</t>
        </is>
      </c>
      <c r="C74" s="239" t="inlineStr">
        <is>
          <t>Проволока горячекатаная в мотках, диаметром 6,3-6,5 мм</t>
        </is>
      </c>
      <c r="D74" s="240" t="inlineStr">
        <is>
          <t>т</t>
        </is>
      </c>
      <c r="E74" s="320" t="n">
        <v>1.7039</v>
      </c>
      <c r="F74" s="242" t="n">
        <v>4455.2</v>
      </c>
      <c r="G74" s="32">
        <f>ROUND(E74*F74,2)</f>
        <v/>
      </c>
      <c r="H74" s="126">
        <f>G74/$G$127</f>
        <v/>
      </c>
      <c r="I74" s="32">
        <f>ROUND(F74*Прил.10!$D$13,2)</f>
        <v/>
      </c>
      <c r="J74" s="32">
        <f>ROUND(I74*E74,2)</f>
        <v/>
      </c>
    </row>
    <row r="75" hidden="1" outlineLevel="1" ht="38.25" customFormat="1" customHeight="1" s="12">
      <c r="A75" s="240" t="n">
        <v>46</v>
      </c>
      <c r="B75" s="240" t="inlineStr">
        <is>
          <t>04.3.02.04-0154</t>
        </is>
      </c>
      <c r="C75" s="239" t="inlineStr">
        <is>
          <t>Смеси бетонные, БСГ, тяжелого бетона на гранитном щебне, фракция 5-20 мм, класс: В25 (М350), П3, F150, W6</t>
        </is>
      </c>
      <c r="D75" s="240" t="inlineStr">
        <is>
          <t>м3</t>
        </is>
      </c>
      <c r="E75" s="320" t="n">
        <v>9.9876</v>
      </c>
      <c r="F75" s="242" t="n">
        <v>745.24</v>
      </c>
      <c r="G75" s="32">
        <f>ROUND(E75*F75,2)</f>
        <v/>
      </c>
      <c r="H75" s="126">
        <f>G75/$G$127</f>
        <v/>
      </c>
      <c r="I75" s="32">
        <f>ROUND(F75*Прил.10!$D$13,2)</f>
        <v/>
      </c>
      <c r="J75" s="32">
        <f>ROUND(I75*E75,2)</f>
        <v/>
      </c>
    </row>
    <row r="76" hidden="1" outlineLevel="1" ht="25.5" customFormat="1" customHeight="1" s="12">
      <c r="A76" s="240" t="n">
        <v>47</v>
      </c>
      <c r="B76" s="240" t="inlineStr">
        <is>
          <t>08.3.08.02-0052</t>
        </is>
      </c>
      <c r="C76" s="239" t="inlineStr">
        <is>
          <t>Сталь угловая равнополочная, марка стали: ВСт3кп2, размером 50x50x5 мм</t>
        </is>
      </c>
      <c r="D76" s="240" t="inlineStr">
        <is>
          <t>т</t>
        </is>
      </c>
      <c r="E76" s="320" t="n">
        <v>0.8857</v>
      </c>
      <c r="F76" s="242" t="n">
        <v>5763</v>
      </c>
      <c r="G76" s="32">
        <f>ROUND(E76*F76,2)</f>
        <v/>
      </c>
      <c r="H76" s="126">
        <f>G76/$G$127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40" t="n">
        <v>48</v>
      </c>
      <c r="B77" s="240" t="inlineStr">
        <is>
          <t>02.3.01.02-0003</t>
        </is>
      </c>
      <c r="C77" s="239" t="inlineStr">
        <is>
          <t>Песок для строительных работ природный 50%; обогащенный 50%</t>
        </is>
      </c>
      <c r="D77" s="240" t="inlineStr">
        <is>
          <t>м3</t>
        </is>
      </c>
      <c r="E77" s="320" t="n">
        <v>86.724</v>
      </c>
      <c r="F77" s="242" t="n">
        <v>54.95</v>
      </c>
      <c r="G77" s="32">
        <f>ROUND(E77*F77,2)</f>
        <v/>
      </c>
      <c r="H77" s="126">
        <f>G77/$G$127</f>
        <v/>
      </c>
      <c r="I77" s="32">
        <f>ROUND(F77*Прил.10!$D$13,2)</f>
        <v/>
      </c>
      <c r="J77" s="32">
        <f>ROUND(I77*E77,2)</f>
        <v/>
      </c>
    </row>
    <row r="78" hidden="1" outlineLevel="1" ht="63.75" customFormat="1" customHeight="1" s="12">
      <c r="A78" s="240" t="n">
        <v>49</v>
      </c>
      <c r="B78" s="240" t="inlineStr">
        <is>
          <t>23.3.03.02-0159</t>
        </is>
      </c>
      <c r="C78" s="239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8" s="240" t="inlineStr">
        <is>
          <t>м</t>
        </is>
      </c>
      <c r="E78" s="320" t="n">
        <v>13.2192</v>
      </c>
      <c r="F78" s="242" t="n">
        <v>355.02</v>
      </c>
      <c r="G78" s="32">
        <f>ROUND(E78*F78,2)</f>
        <v/>
      </c>
      <c r="H78" s="126">
        <f>G78/$G$127</f>
        <v/>
      </c>
      <c r="I78" s="32">
        <f>ROUND(F78*Прил.10!$D$13,2)</f>
        <v/>
      </c>
      <c r="J78" s="32">
        <f>ROUND(I78*E78,2)</f>
        <v/>
      </c>
    </row>
    <row r="79" hidden="1" outlineLevel="1" ht="38.25" customFormat="1" customHeight="1" s="12">
      <c r="A79" s="240" t="n">
        <v>50</v>
      </c>
      <c r="B79" s="240" t="inlineStr">
        <is>
          <t>11.1.03.06-0095</t>
        </is>
      </c>
      <c r="C79" s="239" t="inlineStr">
        <is>
          <t>Доски обрезные хвойных пород длиной: 4-6,5 м, шириной 75-150 мм, толщиной 44 мм и более, III сорта</t>
        </is>
      </c>
      <c r="D79" s="240" t="inlineStr">
        <is>
          <t>м3</t>
        </is>
      </c>
      <c r="E79" s="320" t="n">
        <v>4.0324</v>
      </c>
      <c r="F79" s="242" t="n">
        <v>1056</v>
      </c>
      <c r="G79" s="32">
        <f>ROUND(E79*F79,2)</f>
        <v/>
      </c>
      <c r="H79" s="126">
        <f>G79/$G$127</f>
        <v/>
      </c>
      <c r="I79" s="32">
        <f>ROUND(F79*Прил.10!$D$13,2)</f>
        <v/>
      </c>
      <c r="J79" s="32">
        <f>ROUND(I79*E79,2)</f>
        <v/>
      </c>
    </row>
    <row r="80" hidden="1" outlineLevel="1" ht="14.25" customFormat="1" customHeight="1" s="12">
      <c r="A80" s="240" t="n">
        <v>51</v>
      </c>
      <c r="B80" s="240" t="inlineStr">
        <is>
          <t>01.7.15.06-0111</t>
        </is>
      </c>
      <c r="C80" s="239" t="inlineStr">
        <is>
          <t>Гвозди строительные</t>
        </is>
      </c>
      <c r="D80" s="240" t="inlineStr">
        <is>
          <t>т</t>
        </is>
      </c>
      <c r="E80" s="320" t="n">
        <v>0.2962</v>
      </c>
      <c r="F80" s="242" t="n">
        <v>11978</v>
      </c>
      <c r="G80" s="32">
        <f>ROUND(E80*F80,2)</f>
        <v/>
      </c>
      <c r="H80" s="126">
        <f>G80/$G$127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40" t="n">
        <v>52</v>
      </c>
      <c r="B81" s="240" t="inlineStr">
        <is>
          <t>11.1.03.01-0075</t>
        </is>
      </c>
      <c r="C81" s="239" t="inlineStr">
        <is>
          <t>Бруски обрезные хвойных пород длиной: 2-6,5 м, толщиной 40-60 мм, II сорта</t>
        </is>
      </c>
      <c r="D81" s="240" t="inlineStr">
        <is>
          <t>м3</t>
        </is>
      </c>
      <c r="E81" s="320" t="n">
        <v>2.551</v>
      </c>
      <c r="F81" s="242" t="n">
        <v>1250</v>
      </c>
      <c r="G81" s="32">
        <f>ROUND(E81*F81,2)</f>
        <v/>
      </c>
      <c r="H81" s="126">
        <f>G81/$G$127</f>
        <v/>
      </c>
      <c r="I81" s="32">
        <f>ROUND(F81*Прил.10!$D$13,2)</f>
        <v/>
      </c>
      <c r="J81" s="32">
        <f>ROUND(I81*E81,2)</f>
        <v/>
      </c>
    </row>
    <row r="82" hidden="1" outlineLevel="1" ht="38.25" customFormat="1" customHeight="1" s="12">
      <c r="A82" s="240" t="n">
        <v>53</v>
      </c>
      <c r="B82" s="240" t="inlineStr">
        <is>
          <t>08.4.02.05-0001</t>
        </is>
      </c>
      <c r="C82" s="239" t="inlineStr">
        <is>
          <t>Сетка сварная с ячейкой 10 из арматурной стали: А-I и А-II преобладающим диаметром до 14 мм</t>
        </is>
      </c>
      <c r="D82" s="240" t="inlineStr">
        <is>
          <t>т</t>
        </is>
      </c>
      <c r="E82" s="320" t="n">
        <v>0.3888</v>
      </c>
      <c r="F82" s="242" t="n">
        <v>5830</v>
      </c>
      <c r="G82" s="32">
        <f>ROUND(E82*F82,2)</f>
        <v/>
      </c>
      <c r="H82" s="126">
        <f>G82/$G$127</f>
        <v/>
      </c>
      <c r="I82" s="32">
        <f>ROUND(F82*Прил.10!$D$13,2)</f>
        <v/>
      </c>
      <c r="J82" s="32">
        <f>ROUND(I82*E82,2)</f>
        <v/>
      </c>
    </row>
    <row r="83" hidden="1" outlineLevel="1" ht="14.25" customFormat="1" customHeight="1" s="12">
      <c r="A83" s="240" t="n">
        <v>54</v>
      </c>
      <c r="B83" s="240" t="inlineStr">
        <is>
          <t>Прайс из СД ОП</t>
        </is>
      </c>
      <c r="C83" s="239" t="inlineStr">
        <is>
          <t>Транспортные услуги</t>
        </is>
      </c>
      <c r="D83" s="240" t="inlineStr">
        <is>
          <t>шт.</t>
        </is>
      </c>
      <c r="E83" s="320" t="n">
        <v>1</v>
      </c>
      <c r="F83" s="242" t="n">
        <v>2262.07</v>
      </c>
      <c r="G83" s="32">
        <f>ROUND(E83*F83,2)</f>
        <v/>
      </c>
      <c r="H83" s="126">
        <f>G83/$G$127</f>
        <v/>
      </c>
      <c r="I83" s="32">
        <f>ROUND(F83*Прил.10!$D$13,2)</f>
        <v/>
      </c>
      <c r="J83" s="32">
        <f>ROUND(I83*E83,2)</f>
        <v/>
      </c>
    </row>
    <row r="84" hidden="1" outlineLevel="1" ht="63.75" customFormat="1" customHeight="1" s="12">
      <c r="A84" s="240" t="n">
        <v>55</v>
      </c>
      <c r="B84" s="240" t="inlineStr">
        <is>
          <t>07.2.07.12-0001</t>
        </is>
      </c>
      <c r="C84" s="239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4" s="240" t="inlineStr">
        <is>
          <t>т</t>
        </is>
      </c>
      <c r="E84" s="320" t="n">
        <v>0.334591</v>
      </c>
      <c r="F84" s="242" t="n">
        <v>6550</v>
      </c>
      <c r="G84" s="32">
        <f>ROUND(E84*F84,2)</f>
        <v/>
      </c>
      <c r="H84" s="126">
        <f>G84/$G$127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12">
      <c r="A85" s="240" t="n">
        <v>56</v>
      </c>
      <c r="B85" s="240" t="inlineStr">
        <is>
          <t>01.7.06.12-0004</t>
        </is>
      </c>
      <c r="C85" s="239" t="inlineStr">
        <is>
          <t>Лента киперная, ширина 40 мм</t>
        </is>
      </c>
      <c r="D85" s="240" t="inlineStr">
        <is>
          <t>100 м</t>
        </is>
      </c>
      <c r="E85" s="320" t="n">
        <v>17.44</v>
      </c>
      <c r="F85" s="242" t="n">
        <v>94</v>
      </c>
      <c r="G85" s="32">
        <f>ROUND(E85*F85,2)</f>
        <v/>
      </c>
      <c r="H85" s="126">
        <f>G85/$G$127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40" t="n">
        <v>57</v>
      </c>
      <c r="B86" s="240" t="inlineStr">
        <is>
          <t>08.4.01.02-0001</t>
        </is>
      </c>
      <c r="C86" s="239" t="inlineStr">
        <is>
          <t>Детали закладные весом до 1 килограмма</t>
        </is>
      </c>
      <c r="D86" s="240" t="inlineStr">
        <is>
          <t>т</t>
        </is>
      </c>
      <c r="E86" s="320" t="n">
        <v>0.1123</v>
      </c>
      <c r="F86" s="242" t="n">
        <v>11684</v>
      </c>
      <c r="G86" s="32">
        <f>ROUND(E86*F86,2)</f>
        <v/>
      </c>
      <c r="H86" s="126">
        <f>G86/$G$127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40" t="n">
        <v>58</v>
      </c>
      <c r="B87" s="240" t="inlineStr">
        <is>
          <t>14.4.04.11-0010</t>
        </is>
      </c>
      <c r="C87" s="239" t="inlineStr">
        <is>
          <t>Эмаль ХС-720 серебристая антикоррозийная</t>
        </is>
      </c>
      <c r="D87" s="240" t="inlineStr">
        <is>
          <t>т</t>
        </is>
      </c>
      <c r="E87" s="320" t="n">
        <v>0.0348</v>
      </c>
      <c r="F87" s="242" t="n">
        <v>35001</v>
      </c>
      <c r="G87" s="32">
        <f>ROUND(E87*F87,2)</f>
        <v/>
      </c>
      <c r="H87" s="126">
        <f>G87/$G$127</f>
        <v/>
      </c>
      <c r="I87" s="32">
        <f>ROUND(F87*Прил.10!$D$13,2)</f>
        <v/>
      </c>
      <c r="J87" s="32">
        <f>ROUND(I87*E87,2)</f>
        <v/>
      </c>
    </row>
    <row r="88" hidden="1" outlineLevel="1" ht="38.25" customFormat="1" customHeight="1" s="12">
      <c r="A88" s="240" t="n">
        <v>59</v>
      </c>
      <c r="B88" s="240" t="inlineStr">
        <is>
          <t>08.3.05.02-0101</t>
        </is>
      </c>
      <c r="C88" s="239" t="inlineStr">
        <is>
          <t>Сталь листовая углеродистая обыкновенного качества марки ВСт3пс5 толщиной: 4-6 мм</t>
        </is>
      </c>
      <c r="D88" s="240" t="inlineStr">
        <is>
          <t>т</t>
        </is>
      </c>
      <c r="E88" s="320" t="n">
        <v>0.1844</v>
      </c>
      <c r="F88" s="242" t="n">
        <v>5763</v>
      </c>
      <c r="G88" s="32">
        <f>ROUND(E88*F88,2)</f>
        <v/>
      </c>
      <c r="H88" s="126">
        <f>G88/$G$127</f>
        <v/>
      </c>
      <c r="I88" s="32">
        <f>ROUND(F88*Прил.10!$D$13,2)</f>
        <v/>
      </c>
      <c r="J88" s="32">
        <f>ROUND(I88*E88,2)</f>
        <v/>
      </c>
    </row>
    <row r="89" hidden="1" outlineLevel="1" ht="25.5" customFormat="1" customHeight="1" s="12">
      <c r="A89" s="240" t="n">
        <v>60</v>
      </c>
      <c r="B89" s="240" t="inlineStr">
        <is>
          <t>07.2.07.13-0081</t>
        </is>
      </c>
      <c r="C89" s="239" t="inlineStr">
        <is>
          <t>Конструкции стальные приспособлений: для монтажа</t>
        </is>
      </c>
      <c r="D89" s="240" t="inlineStr">
        <is>
          <t>т</t>
        </is>
      </c>
      <c r="E89" s="320" t="n">
        <v>0.137</v>
      </c>
      <c r="F89" s="242" t="n">
        <v>7441</v>
      </c>
      <c r="G89" s="32">
        <f>ROUND(E89*F89,2)</f>
        <v/>
      </c>
      <c r="H89" s="126">
        <f>G89/$G$127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40" t="n">
        <v>61</v>
      </c>
      <c r="B90" s="240" t="inlineStr">
        <is>
          <t>04.3.02.04-0143</t>
        </is>
      </c>
      <c r="C90" s="239" t="inlineStr">
        <is>
          <t>Смеси бетонные, БСГ, тяжелого бетона на гранитном щебне, фракция 5-20 мм, класс: В7,5 (М100), П3</t>
        </is>
      </c>
      <c r="D90" s="240" t="inlineStr">
        <is>
          <t>м3</t>
        </is>
      </c>
      <c r="E90" s="320" t="n">
        <v>1.836</v>
      </c>
      <c r="F90" s="242" t="n">
        <v>517.14</v>
      </c>
      <c r="G90" s="32">
        <f>ROUND(E90*F90,2)</f>
        <v/>
      </c>
      <c r="H90" s="126">
        <f>G90/$G$127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40" t="n">
        <v>62</v>
      </c>
      <c r="B91" s="240" t="inlineStr">
        <is>
          <t>01.2.03.03-0045</t>
        </is>
      </c>
      <c r="C91" s="239" t="inlineStr">
        <is>
          <t>Мастика битумно-полимерная</t>
        </is>
      </c>
      <c r="D91" s="240" t="inlineStr">
        <is>
          <t>т</t>
        </is>
      </c>
      <c r="E91" s="320" t="n">
        <v>0.4768</v>
      </c>
      <c r="F91" s="242" t="n">
        <v>1500</v>
      </c>
      <c r="G91" s="32">
        <f>ROUND(E91*F91,2)</f>
        <v/>
      </c>
      <c r="H91" s="126">
        <f>G91/$G$127</f>
        <v/>
      </c>
      <c r="I91" s="32">
        <f>ROUND(F91*Прил.10!$D$13,2)</f>
        <v/>
      </c>
      <c r="J91" s="32">
        <f>ROUND(I91*E91,2)</f>
        <v/>
      </c>
    </row>
    <row r="92" hidden="1" outlineLevel="1" ht="25.5" customFormat="1" customHeight="1" s="12">
      <c r="A92" s="240" t="n">
        <v>63</v>
      </c>
      <c r="B92" s="240" t="inlineStr">
        <is>
          <t>01.2.03.03-0107</t>
        </is>
      </c>
      <c r="C92" s="239" t="inlineStr">
        <is>
          <t>Мастика клеящая морозостойкая битумно-масляная МБ-50</t>
        </is>
      </c>
      <c r="D92" s="240" t="inlineStr">
        <is>
          <t>т</t>
        </is>
      </c>
      <c r="E92" s="320" t="n">
        <v>0.15984</v>
      </c>
      <c r="F92" s="242" t="n">
        <v>3960</v>
      </c>
      <c r="G92" s="32">
        <f>ROUND(E92*F92,2)</f>
        <v/>
      </c>
      <c r="H92" s="126">
        <f>G92/$G$127</f>
        <v/>
      </c>
      <c r="I92" s="32">
        <f>ROUND(F92*Прил.10!$D$13,2)</f>
        <v/>
      </c>
      <c r="J92" s="32">
        <f>ROUND(I92*E92,2)</f>
        <v/>
      </c>
    </row>
    <row r="93" hidden="1" outlineLevel="1" ht="51" customFormat="1" customHeight="1" s="12">
      <c r="A93" s="240" t="n">
        <v>64</v>
      </c>
      <c r="B93" s="240" t="inlineStr">
        <is>
          <t>08.4.02.03-0021</t>
        </is>
      </c>
      <c r="C93" s="239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3" s="240" t="inlineStr">
        <is>
          <t>т</t>
        </is>
      </c>
      <c r="E93" s="320" t="n">
        <v>0.06660000000000001</v>
      </c>
      <c r="F93" s="242" t="n">
        <v>8817.17</v>
      </c>
      <c r="G93" s="32">
        <f>ROUND(E93*F93,2)</f>
        <v/>
      </c>
      <c r="H93" s="126">
        <f>G93/$G$127</f>
        <v/>
      </c>
      <c r="I93" s="32">
        <f>ROUND(F93*Прил.10!$D$13,2)</f>
        <v/>
      </c>
      <c r="J93" s="32">
        <f>ROUND(I93*E93,2)</f>
        <v/>
      </c>
    </row>
    <row r="94" hidden="1" outlineLevel="1" ht="25.5" customFormat="1" customHeight="1" s="12">
      <c r="A94" s="240" t="n">
        <v>65</v>
      </c>
      <c r="B94" s="240" t="inlineStr">
        <is>
          <t>01.7.07.12-0024</t>
        </is>
      </c>
      <c r="C94" s="239" t="inlineStr">
        <is>
          <t>Пленка полиэтиленовая толщиной: 0,15 мм</t>
        </is>
      </c>
      <c r="D94" s="240" t="inlineStr">
        <is>
          <t>м2</t>
        </is>
      </c>
      <c r="E94" s="320" t="n">
        <v>159.7438</v>
      </c>
      <c r="F94" s="242" t="n">
        <v>3.62</v>
      </c>
      <c r="G94" s="32">
        <f>ROUND(E94*F94,2)</f>
        <v/>
      </c>
      <c r="H94" s="126">
        <f>G94/$G$127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12">
      <c r="A95" s="240" t="n">
        <v>66</v>
      </c>
      <c r="B95" s="240" t="inlineStr">
        <is>
          <t>01.2.03.03-0013</t>
        </is>
      </c>
      <c r="C95" s="239" t="inlineStr">
        <is>
          <t>Мастика битумная кровельная горячая</t>
        </is>
      </c>
      <c r="D95" s="240" t="inlineStr">
        <is>
          <t>т</t>
        </is>
      </c>
      <c r="E95" s="320" t="n">
        <v>0.1598</v>
      </c>
      <c r="F95" s="242" t="n">
        <v>3390</v>
      </c>
      <c r="G95" s="32">
        <f>ROUND(E95*F95,2)</f>
        <v/>
      </c>
      <c r="H95" s="126">
        <f>G95/$G$127</f>
        <v/>
      </c>
      <c r="I95" s="32">
        <f>ROUND(F95*Прил.10!$D$13,2)</f>
        <v/>
      </c>
      <c r="J95" s="32">
        <f>ROUND(I95*E95,2)</f>
        <v/>
      </c>
    </row>
    <row r="96" hidden="1" outlineLevel="1" ht="63.75" customFormat="1" customHeight="1" s="12">
      <c r="A96" s="240" t="n">
        <v>67</v>
      </c>
      <c r="B96" s="240" t="inlineStr">
        <is>
          <t>23.3.03.02-0077</t>
        </is>
      </c>
      <c r="C96" s="239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6" s="240" t="inlineStr">
        <is>
          <t>м</t>
        </is>
      </c>
      <c r="E96" s="320" t="n">
        <v>4.6</v>
      </c>
      <c r="F96" s="242" t="n">
        <v>111.05</v>
      </c>
      <c r="G96" s="32">
        <f>ROUND(E96*F96,2)</f>
        <v/>
      </c>
      <c r="H96" s="126">
        <f>G96/$G$127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40" t="n">
        <v>68</v>
      </c>
      <c r="B97" s="240" t="inlineStr">
        <is>
          <t>04.3.01.09-0023</t>
        </is>
      </c>
      <c r="C97" s="239" t="inlineStr">
        <is>
          <t>Раствор готовый отделочный тяжелый,: цементный 1:3</t>
        </is>
      </c>
      <c r="D97" s="240" t="inlineStr">
        <is>
          <t>м3</t>
        </is>
      </c>
      <c r="E97" s="320" t="n">
        <v>0.7549</v>
      </c>
      <c r="F97" s="242" t="n">
        <v>497</v>
      </c>
      <c r="G97" s="32">
        <f>ROUND(E97*F97,2)</f>
        <v/>
      </c>
      <c r="H97" s="126">
        <f>G97/$G$127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40" t="n">
        <v>69</v>
      </c>
      <c r="B98" s="240" t="inlineStr">
        <is>
          <t>01.7.11.07-0035</t>
        </is>
      </c>
      <c r="C98" s="239" t="inlineStr">
        <is>
          <t>Электроды диаметром: 4 мм Э46</t>
        </is>
      </c>
      <c r="D98" s="240" t="inlineStr">
        <is>
          <t>т</t>
        </is>
      </c>
      <c r="E98" s="320" t="n">
        <v>0.0349</v>
      </c>
      <c r="F98" s="242" t="n">
        <v>10749</v>
      </c>
      <c r="G98" s="32">
        <f>ROUND(E98*F98,2)</f>
        <v/>
      </c>
      <c r="H98" s="126">
        <f>G98/$G$127</f>
        <v/>
      </c>
      <c r="I98" s="32">
        <f>ROUND(F98*Прил.10!$D$13,2)</f>
        <v/>
      </c>
      <c r="J98" s="32">
        <f>ROUND(I98*E98,2)</f>
        <v/>
      </c>
    </row>
    <row r="99" hidden="1" outlineLevel="1" ht="14.25" customFormat="1" customHeight="1" s="12">
      <c r="A99" s="240" t="n">
        <v>70</v>
      </c>
      <c r="B99" s="240" t="inlineStr">
        <is>
          <t>01.7.11.07-0032</t>
        </is>
      </c>
      <c r="C99" s="239" t="inlineStr">
        <is>
          <t>Электроды диаметром: 4 мм Э42</t>
        </is>
      </c>
      <c r="D99" s="240" t="inlineStr">
        <is>
          <t>т</t>
        </is>
      </c>
      <c r="E99" s="320" t="n">
        <v>0.0314</v>
      </c>
      <c r="F99" s="242" t="n">
        <v>10315.01</v>
      </c>
      <c r="G99" s="32">
        <f>ROUND(E99*F99,2)</f>
        <v/>
      </c>
      <c r="H99" s="126">
        <f>G99/$G$127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40" t="n">
        <v>71</v>
      </c>
      <c r="B100" s="240" t="inlineStr">
        <is>
          <t>04.1.02.05-0010</t>
        </is>
      </c>
      <c r="C100" s="239" t="inlineStr">
        <is>
          <t>Бетон тяжелый, класс: В27,5 (М350)</t>
        </is>
      </c>
      <c r="D100" s="240" t="inlineStr">
        <is>
          <t>м3</t>
        </is>
      </c>
      <c r="E100" s="320" t="n">
        <v>0.4371</v>
      </c>
      <c r="F100" s="242" t="n">
        <v>730</v>
      </c>
      <c r="G100" s="32">
        <f>ROUND(E100*F100,2)</f>
        <v/>
      </c>
      <c r="H100" s="126">
        <f>G100/$G$127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40" t="n">
        <v>72</v>
      </c>
      <c r="B101" s="240" t="inlineStr">
        <is>
          <t>01.7.11.07-0044</t>
        </is>
      </c>
      <c r="C101" s="239" t="inlineStr">
        <is>
          <t>Электроды диаметром: 5 мм Э42</t>
        </is>
      </c>
      <c r="D101" s="240" t="inlineStr">
        <is>
          <t>т</t>
        </is>
      </c>
      <c r="E101" s="320" t="n">
        <v>0.0242</v>
      </c>
      <c r="F101" s="242" t="n">
        <v>9765</v>
      </c>
      <c r="G101" s="32">
        <f>ROUND(E101*F101,2)</f>
        <v/>
      </c>
      <c r="H101" s="126">
        <f>G101/$G$127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40" t="n">
        <v>73</v>
      </c>
      <c r="B102" s="240" t="inlineStr">
        <is>
          <t>02.2.01.02-0013</t>
        </is>
      </c>
      <c r="C102" s="239" t="inlineStr">
        <is>
          <t>Гравий для строительных работ марка 400, фракция 20-40 мм</t>
        </is>
      </c>
      <c r="D102" s="240" t="inlineStr">
        <is>
          <t>м3</t>
        </is>
      </c>
      <c r="E102" s="320" t="n">
        <v>1.955</v>
      </c>
      <c r="F102" s="242" t="n">
        <v>110.77</v>
      </c>
      <c r="G102" s="32">
        <f>ROUND(E102*F102,2)</f>
        <v/>
      </c>
      <c r="H102" s="126">
        <f>G102/$G$127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40" t="n">
        <v>74</v>
      </c>
      <c r="B103" s="240" t="inlineStr">
        <is>
          <t>11.2.13.04-0011</t>
        </is>
      </c>
      <c r="C103" s="239" t="inlineStr">
        <is>
          <t>Щиты: из досок толщиной 25 мм</t>
        </is>
      </c>
      <c r="D103" s="240" t="inlineStr">
        <is>
          <t>м2</t>
        </is>
      </c>
      <c r="E103" s="320" t="n">
        <v>4.871</v>
      </c>
      <c r="F103" s="242" t="n">
        <v>35.53</v>
      </c>
      <c r="G103" s="32">
        <f>ROUND(E103*F103,2)</f>
        <v/>
      </c>
      <c r="H103" s="126">
        <f>G103/$G$127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40" t="n">
        <v>75</v>
      </c>
      <c r="B104" s="240" t="inlineStr">
        <is>
          <t>999-9950</t>
        </is>
      </c>
      <c r="C104" s="239" t="inlineStr">
        <is>
          <t>Вспомогательные ненормируемые ресурсы (2% от Оплаты труда рабочих)</t>
        </is>
      </c>
      <c r="D104" s="240" t="inlineStr">
        <is>
          <t>руб.</t>
        </is>
      </c>
      <c r="E104" s="320" t="n">
        <v>123.62</v>
      </c>
      <c r="F104" s="242" t="n">
        <v>1</v>
      </c>
      <c r="G104" s="32">
        <f>ROUND(E104*F104,2)</f>
        <v/>
      </c>
      <c r="H104" s="126">
        <f>G104/$G$127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40" t="n">
        <v>76</v>
      </c>
      <c r="B105" s="240" t="inlineStr">
        <is>
          <t>01.3.02.08-0001</t>
        </is>
      </c>
      <c r="C105" s="239" t="inlineStr">
        <is>
          <t>Кислород технический: газообразный</t>
        </is>
      </c>
      <c r="D105" s="240" t="inlineStr">
        <is>
          <t>м3</t>
        </is>
      </c>
      <c r="E105" s="320" t="n">
        <v>14.7754</v>
      </c>
      <c r="F105" s="242" t="n">
        <v>6.22</v>
      </c>
      <c r="G105" s="32">
        <f>ROUND(E105*F105,2)</f>
        <v/>
      </c>
      <c r="H105" s="126">
        <f>G105/$G$127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12">
      <c r="A106" s="240" t="n">
        <v>77</v>
      </c>
      <c r="B106" s="240" t="inlineStr">
        <is>
          <t>01.3.02.03-0001</t>
        </is>
      </c>
      <c r="C106" s="239" t="inlineStr">
        <is>
          <t>Ацетилен газообразный технический</t>
        </is>
      </c>
      <c r="D106" s="240" t="inlineStr">
        <is>
          <t>м3</t>
        </is>
      </c>
      <c r="E106" s="320" t="n">
        <v>1.9293</v>
      </c>
      <c r="F106" s="242" t="n">
        <v>38.51</v>
      </c>
      <c r="G106" s="32">
        <f>ROUND(E106*F106,2)</f>
        <v/>
      </c>
      <c r="H106" s="126">
        <f>G106/$G$127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40" t="n">
        <v>78</v>
      </c>
      <c r="B107" s="240" t="inlineStr">
        <is>
          <t>01.7.11.07-0040</t>
        </is>
      </c>
      <c r="C107" s="239" t="inlineStr">
        <is>
          <t>Электроды диаметром: 4 мм Э50А</t>
        </is>
      </c>
      <c r="D107" s="240" t="inlineStr">
        <is>
          <t>т</t>
        </is>
      </c>
      <c r="E107" s="320" t="n">
        <v>0.0043</v>
      </c>
      <c r="F107" s="242" t="n">
        <v>11524</v>
      </c>
      <c r="G107" s="32">
        <f>ROUND(E107*F107,2)</f>
        <v/>
      </c>
      <c r="H107" s="126">
        <f>G107/$G$127</f>
        <v/>
      </c>
      <c r="I107" s="32">
        <f>ROUND(F107*Прил.10!$D$13,2)</f>
        <v/>
      </c>
      <c r="J107" s="32">
        <f>ROUND(I107*E107,2)</f>
        <v/>
      </c>
    </row>
    <row r="108" hidden="1" outlineLevel="1" ht="51" customFormat="1" customHeight="1" s="12">
      <c r="A108" s="240" t="n">
        <v>79</v>
      </c>
      <c r="B108" s="240" t="inlineStr">
        <is>
          <t>07.2.07.12-0020</t>
        </is>
      </c>
      <c r="C108" s="23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8" s="240" t="inlineStr">
        <is>
          <t>т</t>
        </is>
      </c>
      <c r="E108" s="320" t="n">
        <v>0.0056</v>
      </c>
      <c r="F108" s="242" t="n">
        <v>7712</v>
      </c>
      <c r="G108" s="32">
        <f>ROUND(E108*F108,2)</f>
        <v/>
      </c>
      <c r="H108" s="126">
        <f>G108/$G$127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40" t="n">
        <v>80</v>
      </c>
      <c r="B109" s="240" t="inlineStr">
        <is>
          <t>01.3.01.03-0002</t>
        </is>
      </c>
      <c r="C109" s="239" t="inlineStr">
        <is>
          <t>Керосин для технических целей марок КТ-1, КТ-2</t>
        </is>
      </c>
      <c r="D109" s="240" t="inlineStr">
        <is>
          <t>т</t>
        </is>
      </c>
      <c r="E109" s="320" t="n">
        <v>0.016</v>
      </c>
      <c r="F109" s="242" t="n">
        <v>2606.9</v>
      </c>
      <c r="G109" s="32">
        <f>ROUND(E109*F109,2)</f>
        <v/>
      </c>
      <c r="H109" s="126">
        <f>G109/$G$127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40" t="n">
        <v>81</v>
      </c>
      <c r="B110" s="240" t="inlineStr">
        <is>
          <t>01.7.15.03-0041</t>
        </is>
      </c>
      <c r="C110" s="239" t="inlineStr">
        <is>
          <t>Болты с гайками и шайбами строительные</t>
        </is>
      </c>
      <c r="D110" s="240" t="inlineStr">
        <is>
          <t>т</t>
        </is>
      </c>
      <c r="E110" s="320" t="n">
        <v>0.0045</v>
      </c>
      <c r="F110" s="242" t="n">
        <v>9040.01</v>
      </c>
      <c r="G110" s="32">
        <f>ROUND(E110*F110,2)</f>
        <v/>
      </c>
      <c r="H110" s="126">
        <f>G110/$G$127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40" t="n">
        <v>82</v>
      </c>
      <c r="B111" s="240" t="inlineStr">
        <is>
          <t>08.1.02.11-0001</t>
        </is>
      </c>
      <c r="C111" s="239" t="inlineStr">
        <is>
          <t>Поковки из квадратных заготовок, масса: 1,8 кг</t>
        </is>
      </c>
      <c r="D111" s="240" t="inlineStr">
        <is>
          <t>т</t>
        </is>
      </c>
      <c r="E111" s="320" t="n">
        <v>0.0029</v>
      </c>
      <c r="F111" s="242" t="n">
        <v>5989</v>
      </c>
      <c r="G111" s="32">
        <f>ROUND(E111*F111,2)</f>
        <v/>
      </c>
      <c r="H111" s="126">
        <f>G111/$G$127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12">
      <c r="A112" s="240" t="n">
        <v>83</v>
      </c>
      <c r="B112" s="240" t="inlineStr">
        <is>
          <t>01.2.01.02-0054</t>
        </is>
      </c>
      <c r="C112" s="239" t="inlineStr">
        <is>
          <t>Битумы нефтяные строительные марки: БН-90/10</t>
        </is>
      </c>
      <c r="D112" s="240" t="inlineStr">
        <is>
          <t>т</t>
        </is>
      </c>
      <c r="E112" s="320" t="n">
        <v>0.0107</v>
      </c>
      <c r="F112" s="242" t="n">
        <v>1383.1</v>
      </c>
      <c r="G112" s="32">
        <f>ROUND(E112*F112,2)</f>
        <v/>
      </c>
      <c r="H112" s="126">
        <f>G112/$G$127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40" t="n">
        <v>84</v>
      </c>
      <c r="B113" s="240" t="inlineStr">
        <is>
          <t>08.3.11.01-0091</t>
        </is>
      </c>
      <c r="C113" s="239" t="inlineStr">
        <is>
          <t>Швеллеры № 40 из стали марки: Ст0</t>
        </is>
      </c>
      <c r="D113" s="240" t="inlineStr">
        <is>
          <t>т</t>
        </is>
      </c>
      <c r="E113" s="320" t="n">
        <v>0.0022</v>
      </c>
      <c r="F113" s="242" t="n">
        <v>4920</v>
      </c>
      <c r="G113" s="32">
        <f>ROUND(E113*F113,2)</f>
        <v/>
      </c>
      <c r="H113" s="126">
        <f>G113/$G$127</f>
        <v/>
      </c>
      <c r="I113" s="32">
        <f>ROUND(F113*Прил.10!$D$13,2)</f>
        <v/>
      </c>
      <c r="J113" s="32">
        <f>ROUND(I113*E113,2)</f>
        <v/>
      </c>
    </row>
    <row r="114" hidden="1" outlineLevel="1" ht="14.25" customFormat="1" customHeight="1" s="12">
      <c r="A114" s="240" t="n">
        <v>85</v>
      </c>
      <c r="B114" s="240" t="inlineStr">
        <is>
          <t>01.7.03.01-0001</t>
        </is>
      </c>
      <c r="C114" s="239" t="inlineStr">
        <is>
          <t>Вода</t>
        </is>
      </c>
      <c r="D114" s="240" t="inlineStr">
        <is>
          <t>м3</t>
        </is>
      </c>
      <c r="E114" s="320" t="n">
        <v>4.358</v>
      </c>
      <c r="F114" s="242" t="n">
        <v>2.44</v>
      </c>
      <c r="G114" s="32">
        <f>ROUND(E114*F114,2)</f>
        <v/>
      </c>
      <c r="H114" s="126">
        <f>G114/$G$127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40" t="n">
        <v>86</v>
      </c>
      <c r="B115" s="240" t="inlineStr">
        <is>
          <t>11.1.03.01-0079</t>
        </is>
      </c>
      <c r="C115" s="239" t="inlineStr">
        <is>
          <t>Бруски обрезные хвойных пород длиной: 4-6,5 м, шириной 75-150 мм, толщиной 40-75 мм, III сорта</t>
        </is>
      </c>
      <c r="D115" s="240" t="inlineStr">
        <is>
          <t>м3</t>
        </is>
      </c>
      <c r="E115" s="320" t="n">
        <v>0.007900000000000001</v>
      </c>
      <c r="F115" s="242" t="n">
        <v>1287</v>
      </c>
      <c r="G115" s="32">
        <f>ROUND(E115*F115,2)</f>
        <v/>
      </c>
      <c r="H115" s="126">
        <f>G115/$G$127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40" t="n">
        <v>87</v>
      </c>
      <c r="B116" s="240" t="inlineStr">
        <is>
          <t>14.5.09.07-0029</t>
        </is>
      </c>
      <c r="C116" s="239" t="inlineStr">
        <is>
          <t>Растворитель марки: Р-4</t>
        </is>
      </c>
      <c r="D116" s="240" t="inlineStr">
        <is>
          <t>т</t>
        </is>
      </c>
      <c r="E116" s="320" t="n">
        <v>0.0008</v>
      </c>
      <c r="F116" s="242" t="n">
        <v>9420</v>
      </c>
      <c r="G116" s="32">
        <f>ROUND(E116*F116,2)</f>
        <v/>
      </c>
      <c r="H116" s="126">
        <f>G116/$G$127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40" t="n">
        <v>88</v>
      </c>
      <c r="B117" s="240" t="inlineStr">
        <is>
          <t>01.3.02.09-0022</t>
        </is>
      </c>
      <c r="C117" s="239" t="inlineStr">
        <is>
          <t>Пропан-бутан, смесь техническая</t>
        </is>
      </c>
      <c r="D117" s="240" t="inlineStr">
        <is>
          <t>кг</t>
        </is>
      </c>
      <c r="E117" s="320" t="n">
        <v>1.2287</v>
      </c>
      <c r="F117" s="242" t="n">
        <v>6.09</v>
      </c>
      <c r="G117" s="32">
        <f>ROUND(E117*F117,2)</f>
        <v/>
      </c>
      <c r="H117" s="126">
        <f>G117/$G$127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40" t="n">
        <v>89</v>
      </c>
      <c r="B118" s="240" t="inlineStr">
        <is>
          <t>14.4.04.09-0022</t>
        </is>
      </c>
      <c r="C118" s="239" t="inlineStr">
        <is>
          <t>Эмаль ХВ-785 белая</t>
        </is>
      </c>
      <c r="D118" s="240" t="inlineStr">
        <is>
          <t>т</t>
        </is>
      </c>
      <c r="E118" s="320" t="n">
        <v>0.0003</v>
      </c>
      <c r="F118" s="242" t="n">
        <v>24119</v>
      </c>
      <c r="G118" s="32">
        <f>ROUND(E118*F118,2)</f>
        <v/>
      </c>
      <c r="H118" s="126">
        <f>G118/$G$127</f>
        <v/>
      </c>
      <c r="I118" s="32">
        <f>ROUND(F118*Прил.10!$D$13,2)</f>
        <v/>
      </c>
      <c r="J118" s="32">
        <f>ROUND(I118*E118,2)</f>
        <v/>
      </c>
    </row>
    <row r="119" hidden="1" outlineLevel="1" ht="14.25" customFormat="1" customHeight="1" s="12">
      <c r="A119" s="240" t="n">
        <v>90</v>
      </c>
      <c r="B119" s="240" t="inlineStr">
        <is>
          <t>14.4.01.01-0003</t>
        </is>
      </c>
      <c r="C119" s="239" t="inlineStr">
        <is>
          <t>Грунтовка: ГФ-021 красно-коричневая</t>
        </is>
      </c>
      <c r="D119" s="240" t="inlineStr">
        <is>
          <t>т</t>
        </is>
      </c>
      <c r="E119" s="320" t="n">
        <v>0.0003</v>
      </c>
      <c r="F119" s="242" t="n">
        <v>15620</v>
      </c>
      <c r="G119" s="32">
        <f>ROUND(E119*F119,2)</f>
        <v/>
      </c>
      <c r="H119" s="126">
        <f>G119/$G$127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40" t="n">
        <v>91</v>
      </c>
      <c r="B120" s="240" t="inlineStr">
        <is>
          <t>01.7.20.08-0071</t>
        </is>
      </c>
      <c r="C120" s="239" t="inlineStr">
        <is>
          <t>Канаты пеньковые пропитанные</t>
        </is>
      </c>
      <c r="D120" s="240" t="inlineStr">
        <is>
          <t>т</t>
        </is>
      </c>
      <c r="E120" s="320" t="n">
        <v>0.0001</v>
      </c>
      <c r="F120" s="242" t="n">
        <v>37900</v>
      </c>
      <c r="G120" s="32">
        <f>ROUND(E120*F120,2)</f>
        <v/>
      </c>
      <c r="H120" s="126">
        <f>G120/$G$127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40" t="n">
        <v>92</v>
      </c>
      <c r="B121" s="240" t="inlineStr">
        <is>
          <t>01.7.11.07-0054</t>
        </is>
      </c>
      <c r="C121" s="239" t="inlineStr">
        <is>
          <t>Электроды диаметром: 6 мм Э42</t>
        </is>
      </c>
      <c r="D121" s="240" t="inlineStr">
        <is>
          <t>т</t>
        </is>
      </c>
      <c r="E121" s="320" t="n">
        <v>0.0004</v>
      </c>
      <c r="F121" s="242" t="n">
        <v>9424</v>
      </c>
      <c r="G121" s="32">
        <f>ROUND(E121*F121,2)</f>
        <v/>
      </c>
      <c r="H121" s="126">
        <f>G121/$G$127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12">
      <c r="A122" s="240" t="n">
        <v>93</v>
      </c>
      <c r="B122" s="240" t="inlineStr">
        <is>
          <t>03.1.02.03-0011</t>
        </is>
      </c>
      <c r="C122" s="239" t="inlineStr">
        <is>
          <t>Известь строительная: негашеная комовая, сорт I</t>
        </is>
      </c>
      <c r="D122" s="240" t="inlineStr">
        <is>
          <t>т</t>
        </is>
      </c>
      <c r="E122" s="320" t="n">
        <v>0.0045</v>
      </c>
      <c r="F122" s="242" t="n">
        <v>734.5</v>
      </c>
      <c r="G122" s="32">
        <f>ROUND(E122*F122,2)</f>
        <v/>
      </c>
      <c r="H122" s="126">
        <f>G122/$G$127</f>
        <v/>
      </c>
      <c r="I122" s="32">
        <f>ROUND(F122*Прил.10!$D$13,2)</f>
        <v/>
      </c>
      <c r="J122" s="32">
        <f>ROUND(I122*E122,2)</f>
        <v/>
      </c>
    </row>
    <row r="123" hidden="1" outlineLevel="1" ht="38.25" customFormat="1" customHeight="1" s="12">
      <c r="A123" s="240" t="n">
        <v>94</v>
      </c>
      <c r="B123" s="240" t="inlineStr">
        <is>
          <t>11.1.03.01-0077</t>
        </is>
      </c>
      <c r="C123" s="239" t="inlineStr">
        <is>
          <t>Бруски обрезные хвойных пород длиной: 4-6,5 м, шириной 75-150 мм, толщиной 40-75 мм, I сорта</t>
        </is>
      </c>
      <c r="D123" s="240" t="inlineStr">
        <is>
          <t>м3</t>
        </is>
      </c>
      <c r="E123" s="320" t="n">
        <v>0.0012</v>
      </c>
      <c r="F123" s="242" t="n">
        <v>1700</v>
      </c>
      <c r="G123" s="32">
        <f>ROUND(E123*F123,2)</f>
        <v/>
      </c>
      <c r="H123" s="126">
        <f>G123/$G$127</f>
        <v/>
      </c>
      <c r="I123" s="32">
        <f>ROUND(F123*Прил.10!$D$13,2)</f>
        <v/>
      </c>
      <c r="J123" s="32">
        <f>ROUND(I123*E123,2)</f>
        <v/>
      </c>
    </row>
    <row r="124" hidden="1" outlineLevel="1" ht="63.75" customFormat="1" customHeight="1" s="12">
      <c r="A124" s="240" t="n">
        <v>95</v>
      </c>
      <c r="B124" s="240" t="inlineStr">
        <is>
          <t>08.2.02.11-0007</t>
        </is>
      </c>
      <c r="C124" s="23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240" t="inlineStr">
        <is>
          <t>10 м</t>
        </is>
      </c>
      <c r="E124" s="320" t="n">
        <v>0.0211</v>
      </c>
      <c r="F124" s="242" t="n">
        <v>50.24</v>
      </c>
      <c r="G124" s="32">
        <f>ROUND(E124*F124,2)</f>
        <v/>
      </c>
      <c r="H124" s="126">
        <f>G124/$G$127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12">
      <c r="A125" s="240" t="n">
        <v>96</v>
      </c>
      <c r="B125" s="240" t="inlineStr">
        <is>
          <t>01.7.20.08-0051</t>
        </is>
      </c>
      <c r="C125" s="239" t="inlineStr">
        <is>
          <t>Ветошь</t>
        </is>
      </c>
      <c r="D125" s="240" t="inlineStr">
        <is>
          <t>кг</t>
        </is>
      </c>
      <c r="E125" s="320" t="n">
        <v>0.06660000000000001</v>
      </c>
      <c r="F125" s="242" t="n">
        <v>1.82</v>
      </c>
      <c r="G125" s="32">
        <f>ROUND(E125*F125,2)</f>
        <v/>
      </c>
      <c r="H125" s="126">
        <f>G125/$G$127</f>
        <v/>
      </c>
      <c r="I125" s="32">
        <f>ROUND(F125*Прил.10!$D$13,2)</f>
        <v/>
      </c>
      <c r="J125" s="32">
        <f>ROUND(I125*E125,2)</f>
        <v/>
      </c>
    </row>
    <row r="126" collapsed="1" ht="14.25" customFormat="1" customHeight="1" s="12">
      <c r="A126" s="240" t="n"/>
      <c r="B126" s="240" t="n"/>
      <c r="C126" s="239" t="inlineStr">
        <is>
          <t>Итого прочие материалы</t>
        </is>
      </c>
      <c r="D126" s="240" t="n"/>
      <c r="E126" s="241" t="n"/>
      <c r="F126" s="242" t="n"/>
      <c r="G126" s="32">
        <f>SUM(G68:G125)</f>
        <v/>
      </c>
      <c r="H126" s="126">
        <f>G126/$G$127</f>
        <v/>
      </c>
      <c r="I126" s="32" t="n"/>
      <c r="J126" s="32">
        <f>SUM(J68:J125)</f>
        <v/>
      </c>
    </row>
    <row r="127" ht="14.25" customFormat="1" customHeight="1" s="12">
      <c r="A127" s="240" t="n"/>
      <c r="B127" s="240" t="n"/>
      <c r="C127" s="226" t="inlineStr">
        <is>
          <t>Итого по разделу «Материалы»</t>
        </is>
      </c>
      <c r="D127" s="240" t="n"/>
      <c r="E127" s="241" t="n"/>
      <c r="F127" s="242" t="n"/>
      <c r="G127" s="32">
        <f>G67+G126</f>
        <v/>
      </c>
      <c r="H127" s="243">
        <f>G127/$G$127</f>
        <v/>
      </c>
      <c r="I127" s="32" t="n"/>
      <c r="J127" s="32">
        <f>J67+J126</f>
        <v/>
      </c>
      <c r="K127" s="324" t="n"/>
    </row>
    <row r="128" ht="14.25" customFormat="1" customHeight="1" s="12">
      <c r="A128" s="240" t="n"/>
      <c r="B128" s="240" t="n"/>
      <c r="C128" s="239" t="inlineStr">
        <is>
          <t>ИТОГО ПО РМ</t>
        </is>
      </c>
      <c r="D128" s="240" t="n"/>
      <c r="E128" s="241" t="n"/>
      <c r="F128" s="242" t="n"/>
      <c r="G128" s="32">
        <f>G15+G53+G127</f>
        <v/>
      </c>
      <c r="H128" s="243" t="n"/>
      <c r="I128" s="32" t="n"/>
      <c r="J128" s="32">
        <f>J15+J53+J127</f>
        <v/>
      </c>
    </row>
    <row r="129" ht="14.25" customFormat="1" customHeight="1" s="12">
      <c r="A129" s="240" t="n"/>
      <c r="B129" s="240" t="n"/>
      <c r="C129" s="239" t="inlineStr">
        <is>
          <t>Накладные расходы</t>
        </is>
      </c>
      <c r="D129" s="169">
        <f>ROUND(G129/(G$17+$G$15),2)</f>
        <v/>
      </c>
      <c r="E129" s="241" t="n"/>
      <c r="F129" s="242" t="n"/>
      <c r="G129" s="32" t="n">
        <v>97352.23</v>
      </c>
      <c r="H129" s="243" t="n"/>
      <c r="I129" s="32" t="n"/>
      <c r="J129" s="32">
        <f>ROUND(D129*(J15+J17),2)</f>
        <v/>
      </c>
    </row>
    <row r="130" ht="14.25" customFormat="1" customHeight="1" s="12">
      <c r="A130" s="240" t="n"/>
      <c r="B130" s="240" t="n"/>
      <c r="C130" s="239" t="inlineStr">
        <is>
          <t>Сметная прибыль</t>
        </is>
      </c>
      <c r="D130" s="169">
        <f>ROUND(G130/(G$15+G$17),2)</f>
        <v/>
      </c>
      <c r="E130" s="241" t="n"/>
      <c r="F130" s="242" t="n"/>
      <c r="G130" s="32" t="n">
        <v>56524.47</v>
      </c>
      <c r="H130" s="243" t="n"/>
      <c r="I130" s="32" t="n"/>
      <c r="J130" s="32">
        <f>ROUND(D130*(J15+J17),2)</f>
        <v/>
      </c>
    </row>
    <row r="131" ht="14.25" customFormat="1" customHeight="1" s="12">
      <c r="A131" s="240" t="n"/>
      <c r="B131" s="240" t="n"/>
      <c r="C131" s="239" t="inlineStr">
        <is>
          <t>Итого СМР (с НР и СП)</t>
        </is>
      </c>
      <c r="D131" s="240" t="n"/>
      <c r="E131" s="241" t="n"/>
      <c r="F131" s="242" t="n"/>
      <c r="G131" s="32">
        <f>G15+G53+G127+G129+G130</f>
        <v/>
      </c>
      <c r="H131" s="243" t="n"/>
      <c r="I131" s="32" t="n"/>
      <c r="J131" s="32">
        <f>J15+J53+J127+J129+J130</f>
        <v/>
      </c>
    </row>
    <row r="132" ht="14.25" customFormat="1" customHeight="1" s="12">
      <c r="A132" s="240" t="n"/>
      <c r="B132" s="240" t="n"/>
      <c r="C132" s="239" t="inlineStr">
        <is>
          <t>ВСЕГО СМР + ОБОРУДОВАНИЕ</t>
        </is>
      </c>
      <c r="D132" s="240" t="n"/>
      <c r="E132" s="241" t="n"/>
      <c r="F132" s="242" t="n"/>
      <c r="G132" s="32">
        <f>G131+G58</f>
        <v/>
      </c>
      <c r="H132" s="243" t="n"/>
      <c r="I132" s="32" t="n"/>
      <c r="J132" s="32">
        <f>J131+J58</f>
        <v/>
      </c>
    </row>
    <row r="133" ht="14.25" customFormat="1" customHeight="1" s="12">
      <c r="A133" s="240" t="n"/>
      <c r="B133" s="240" t="n"/>
      <c r="C133" s="239" t="inlineStr">
        <is>
          <t>ИТОГО ПОКАЗАТЕЛЬ НА ЕД. ИЗМ.</t>
        </is>
      </c>
      <c r="D133" s="240" t="inlineStr">
        <is>
          <t>1 км.</t>
        </is>
      </c>
      <c r="E133" s="325" t="n">
        <v>8.15</v>
      </c>
      <c r="F133" s="242" t="n"/>
      <c r="G133" s="32">
        <f>G132/E133</f>
        <v/>
      </c>
      <c r="H133" s="243" t="n"/>
      <c r="I133" s="32" t="n"/>
      <c r="J133" s="32">
        <f>J132/E133</f>
        <v/>
      </c>
    </row>
    <row r="135" ht="14.25" customFormat="1" customHeight="1" s="12">
      <c r="A135" s="4" t="inlineStr">
        <is>
          <t>Составил ______________________    Д.Ю. Нефедова</t>
        </is>
      </c>
    </row>
    <row r="136" ht="14.25" customFormat="1" customHeight="1" s="12">
      <c r="A136" s="33" t="inlineStr">
        <is>
          <t xml:space="preserve">                         (подпись, инициалы, фамилия)</t>
        </is>
      </c>
    </row>
    <row r="137" ht="14.25" customFormat="1" customHeight="1" s="12">
      <c r="A137" s="4" t="n"/>
    </row>
    <row r="138" ht="14.25" customFormat="1" customHeight="1" s="12">
      <c r="A138" s="4" t="inlineStr">
        <is>
          <t>Проверил ______________________        А.В. Костянецкая</t>
        </is>
      </c>
    </row>
    <row r="139" ht="14.25" customFormat="1" customHeight="1" s="12">
      <c r="A139" s="33" t="inlineStr">
        <is>
          <t xml:space="preserve">                        (подпись, инициалы, фамилия)</t>
        </is>
      </c>
    </row>
    <row r="143">
      <c r="J143" s="319" t="inlineStr">
        <is>
          <t> </t>
        </is>
      </c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07" t="inlineStr">
        <is>
          <t>Расчет стоимости оборудования</t>
        </is>
      </c>
    </row>
    <row r="4" ht="27" customHeight="1">
      <c r="A4" s="210" t="inlineStr">
        <is>
          <t>Наименование разрабатываемого показателя УНЦ — Укрепление котлованов и траншей 110-220 кВ (Все регионы за исключением Москвы и Санкт-Петербурга)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0" t="n"/>
      <c r="B10" s="226" t="n"/>
      <c r="C10" s="239" t="inlineStr">
        <is>
          <t>ИТОГО ИНЖЕНЕРНОЕ ОБОРУДОВАНИЕ</t>
        </is>
      </c>
      <c r="D10" s="226" t="n"/>
      <c r="E10" s="167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32" t="n">
        <v>0</v>
      </c>
    </row>
    <row r="13" ht="19.5" customHeight="1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32">
        <f>G10+G12</f>
        <v/>
      </c>
    </row>
    <row r="14">
      <c r="A14" s="30" t="n"/>
      <c r="B14" s="168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07" t="inlineStr">
        <is>
          <t>Расчет показателя УНЦ</t>
        </is>
      </c>
    </row>
    <row r="4" ht="24.75" customHeight="1">
      <c r="A4" s="207" t="n"/>
      <c r="B4" s="207" t="n"/>
      <c r="C4" s="207" t="n"/>
      <c r="D4" s="207" t="n"/>
    </row>
    <row r="5" ht="63.75" customHeight="1">
      <c r="A5" s="210" t="inlineStr">
        <is>
          <t xml:space="preserve">Наименование разрабатываемого показателя УНЦ - </t>
        </is>
      </c>
      <c r="D5" s="210">
        <f>'Прил.5 Расчет СМР и ОБ'!D6:J6</f>
        <v/>
      </c>
    </row>
    <row r="6" ht="19.9" customHeight="1">
      <c r="A6" s="210" t="inlineStr">
        <is>
          <t>Единица измерения  — 1 км</t>
        </is>
      </c>
      <c r="D6" s="210" t="n"/>
    </row>
    <row r="7">
      <c r="A7" s="4" t="n"/>
      <c r="B7" s="4" t="n"/>
      <c r="C7" s="4" t="n"/>
      <c r="D7" s="4" t="n"/>
    </row>
    <row r="8" ht="14.45" customHeight="1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38.25" customHeight="1">
      <c r="A11" s="240" t="inlineStr">
        <is>
          <t>Б2-05-1</t>
        </is>
      </c>
      <c r="B11" s="240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3" t="n"/>
    </row>
    <row r="12">
      <c r="A12" s="30" t="n"/>
      <c r="B12" s="168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7" t="inlineStr">
        <is>
          <t>Приложение № 10</t>
        </is>
      </c>
    </row>
    <row r="5" ht="18.75" customHeight="1">
      <c r="B5" s="113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4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31.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10.77</v>
      </c>
    </row>
    <row r="13" ht="31.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4.39</v>
      </c>
    </row>
    <row r="14" ht="31.5" customHeight="1">
      <c r="B14" s="223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3" t="n">
        <v>6.26</v>
      </c>
    </row>
    <row r="15" ht="89.25" customHeight="1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16" t="n">
        <v>0.002</v>
      </c>
    </row>
    <row r="19" ht="24" customHeight="1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7" sqref="K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9.5703125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36" t="n"/>
      <c r="C4" s="136" t="n"/>
      <c r="D4" s="136" t="n"/>
      <c r="E4" s="136" t="n"/>
      <c r="F4" s="136" t="n"/>
      <c r="G4" s="136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36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36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6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201">
        <f>1973/12</f>
        <v/>
      </c>
      <c r="F8" s="200" t="inlineStr">
        <is>
          <t>Производственный календарь 2023 год
(40-часов.неделя)</t>
        </is>
      </c>
      <c r="G8" s="202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201" t="n">
        <v>1</v>
      </c>
      <c r="F9" s="200" t="n"/>
      <c r="G9" s="202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3" t="n"/>
      <c r="D10" s="223" t="n"/>
      <c r="E10" s="326" t="n">
        <v>3.1</v>
      </c>
      <c r="F10" s="200" t="inlineStr">
        <is>
          <t>РТМ</t>
        </is>
      </c>
      <c r="G10" s="202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27" t="n">
        <v>1.202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6" t="n"/>
    </row>
    <row r="12" ht="78.75" customHeight="1">
      <c r="A12" s="199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28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3" t="inlineStr">
        <is>
          <t>1.7</t>
        </is>
      </c>
      <c r="B13" s="304" t="inlineStr">
        <is>
          <t>Размер средств на оплату труда рабочих-строителей в текущем уровне цен (ФОТр.тек.), руб/чел.-ч</t>
        </is>
      </c>
      <c r="C13" s="305" t="inlineStr">
        <is>
          <t>ФОТр.тек.</t>
        </is>
      </c>
      <c r="D13" s="305" t="inlineStr">
        <is>
          <t>(С1ср/tср*КТ*Т*Кув)*Кинф</t>
        </is>
      </c>
      <c r="E13" s="306">
        <f>((E7*E9/E8)*E11)*E12</f>
        <v/>
      </c>
      <c r="F13" s="3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4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2025-01-24T11:54:00Z</dcterms:modified>
  <cp:lastModifiedBy>112</cp:lastModifiedBy>
  <cp:lastPrinted>2023-11-27T09:27:04Z</cp:lastPrinted>
</cp:coreProperties>
</file>