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12" min="1" max="2"/>
    <col width="51.7109375" customWidth="1" style="112" min="3" max="3"/>
    <col width="47" customWidth="1" style="112" min="4" max="4"/>
    <col width="37.42578125" customWidth="1" style="112" min="5" max="5"/>
    <col width="9.140625" customWidth="1" style="112" min="6" max="6"/>
  </cols>
  <sheetData>
    <row r="3">
      <c r="B3" s="212" t="inlineStr">
        <is>
          <t>Приложение № 1</t>
        </is>
      </c>
    </row>
    <row r="4">
      <c r="B4" s="213" t="inlineStr">
        <is>
          <t>Сравнительная таблица отбора объекта-представителя</t>
        </is>
      </c>
    </row>
    <row r="5" ht="84.2" customHeight="1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14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регионы, за исключением 
г.г. Москвы, Санкт-Петербурга) напряжение 110-220 кВ.  Восстановление газона</t>
        </is>
      </c>
    </row>
    <row r="8" ht="31.7" customHeight="1">
      <c r="B8" s="116" t="inlineStr">
        <is>
          <t xml:space="preserve">Сопоставимый уровень цен: </t>
        </is>
      </c>
      <c r="C8" s="116" t="n"/>
      <c r="D8" s="184">
        <f>D22</f>
        <v/>
      </c>
    </row>
    <row r="9" ht="15.75" customHeight="1">
      <c r="B9" s="215" t="inlineStr">
        <is>
          <t>Единица измерения  — 1 км КЛ</t>
        </is>
      </c>
    </row>
    <row r="10">
      <c r="B10" s="215" t="n"/>
    </row>
    <row r="11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 xml:space="preserve">Объект-представитель </t>
        </is>
      </c>
      <c r="E11" s="124" t="n"/>
    </row>
    <row r="12">
      <c r="B12" s="218" t="n">
        <v>1</v>
      </c>
      <c r="C12" s="125" t="inlineStr">
        <is>
          <t>Наименование объекта-представителя</t>
        </is>
      </c>
      <c r="D12" s="218" t="inlineStr">
        <is>
          <t>КВЛ 110 кВ "Фили-Ходынка" 1 цепь</t>
        </is>
      </c>
    </row>
    <row r="13">
      <c r="B13" s="218" t="n">
        <v>2</v>
      </c>
      <c r="C13" s="125" t="inlineStr">
        <is>
          <t>Наименование субъекта Российской Федерации</t>
        </is>
      </c>
      <c r="D13" s="218" t="inlineStr">
        <is>
          <t>г. Москва</t>
        </is>
      </c>
    </row>
    <row r="14">
      <c r="B14" s="218" t="n">
        <v>3</v>
      </c>
      <c r="C14" s="125" t="inlineStr">
        <is>
          <t>Климатический район и подрайон</t>
        </is>
      </c>
      <c r="D14" s="218" t="inlineStr">
        <is>
          <t>IIВ</t>
        </is>
      </c>
    </row>
    <row r="15">
      <c r="B15" s="218" t="n">
        <v>4</v>
      </c>
      <c r="C15" s="125" t="inlineStr">
        <is>
          <t>Мощность объекта</t>
        </is>
      </c>
      <c r="D15" s="218" t="inlineStr">
        <is>
          <t>389 м2 = 0,0673 км КЛ</t>
        </is>
      </c>
    </row>
    <row r="16" ht="63" customHeight="1">
      <c r="B16" s="218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Земля растительная</t>
        </is>
      </c>
    </row>
    <row r="17" ht="63" customHeight="1">
      <c r="B17" s="218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5">
        <f>'Прил.2 Расч стоим'!F13</f>
        <v/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5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5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5">
        <f>D18*0.022+(D18*0.022+D18)*0.021</f>
        <v/>
      </c>
    </row>
    <row r="22">
      <c r="B22" s="218" t="n">
        <v>7</v>
      </c>
      <c r="C22" s="129" t="inlineStr">
        <is>
          <t>Сопоставимый уровень цен</t>
        </is>
      </c>
      <c r="D22" s="186" t="inlineStr">
        <is>
          <t>3 кв. 2015 г.</t>
        </is>
      </c>
      <c r="E22" s="130" t="n"/>
    </row>
    <row r="23" ht="78.75" customHeight="1">
      <c r="B23" s="218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127" t="n"/>
    </row>
    <row r="24" ht="31.5" customHeight="1">
      <c r="B24" s="218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5">
        <f>D23/0.0673</f>
        <v/>
      </c>
      <c r="E24" s="130" t="n"/>
    </row>
    <row r="25">
      <c r="B25" s="218" t="n">
        <v>10</v>
      </c>
      <c r="C25" s="125" t="inlineStr">
        <is>
          <t>Примечание</t>
        </is>
      </c>
      <c r="D25" s="218" t="n"/>
    </row>
    <row r="26">
      <c r="B26" s="132" t="n"/>
      <c r="C26" s="133" t="n"/>
      <c r="D26" s="133" t="n"/>
    </row>
    <row r="27" ht="37.5" customHeight="1">
      <c r="B27" s="116" t="n"/>
    </row>
    <row r="28">
      <c r="B28" s="112" t="inlineStr">
        <is>
          <t>Составил ______________________    Д.Ю. Нефедова</t>
        </is>
      </c>
    </row>
    <row r="29">
      <c r="B29" s="116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7" zoomScale="70" zoomScaleNormal="70" workbookViewId="0">
      <selection activeCell="G19" sqref="G19"/>
    </sheetView>
  </sheetViews>
  <sheetFormatPr baseColWidth="8" defaultColWidth="9.140625" defaultRowHeight="15.75"/>
  <cols>
    <col width="5.5703125" customWidth="1" style="112" min="1" max="1"/>
    <col width="9.140625" customWidth="1" style="112" min="2" max="2"/>
    <col width="35.28515625" customWidth="1" style="112" min="3" max="3"/>
    <col width="13.85546875" customWidth="1" style="112" min="4" max="4"/>
    <col width="24.85546875" customWidth="1" style="112" min="5" max="5"/>
    <col width="15.5703125" customWidth="1" style="112" min="6" max="6"/>
    <col width="14.85546875" customWidth="1" style="112" min="7" max="7"/>
    <col width="16.7109375" customWidth="1" style="112" min="8" max="8"/>
    <col width="13" customWidth="1" style="112" min="9" max="10"/>
    <col width="9.140625" customWidth="1" style="112" min="11" max="11"/>
  </cols>
  <sheetData>
    <row r="3">
      <c r="B3" s="212" t="inlineStr">
        <is>
          <t>Приложение № 2</t>
        </is>
      </c>
    </row>
    <row r="4">
      <c r="B4" s="213" t="inlineStr">
        <is>
          <t>Расчет стоимости основных видов работ для выбора объекта-представителя</t>
        </is>
      </c>
    </row>
    <row r="5"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ht="54" customHeight="1">
      <c r="B6" s="215">
        <f>'Прил.1 Сравнит табл'!B7:D7</f>
        <v/>
      </c>
    </row>
    <row r="7">
      <c r="B7" s="215">
        <f>'Прил.1 Сравнит табл'!B9:D9</f>
        <v/>
      </c>
    </row>
    <row r="8" ht="18.75" customHeight="1">
      <c r="B8" s="114" t="n"/>
    </row>
    <row r="9" ht="15.75" customHeight="1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</row>
    <row r="10" ht="15.75" customHeight="1">
      <c r="B10" s="305" t="n"/>
      <c r="C10" s="305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3 кв. 2015 г., тыс. руб.</t>
        </is>
      </c>
      <c r="G10" s="303" t="n"/>
      <c r="H10" s="303" t="n"/>
      <c r="I10" s="303" t="n"/>
      <c r="J10" s="304" t="n"/>
    </row>
    <row r="11" ht="31.5" customHeight="1">
      <c r="B11" s="306" t="n"/>
      <c r="C11" s="306" t="n"/>
      <c r="D11" s="306" t="n"/>
      <c r="E11" s="306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47.25" customHeight="1">
      <c r="B12" s="187" t="n">
        <v>1</v>
      </c>
      <c r="C12" s="136">
        <f>'Прил.1 Сравнит табл'!D16</f>
        <v/>
      </c>
      <c r="D12" s="188" t="inlineStr">
        <is>
          <t>07-08-05</t>
        </is>
      </c>
      <c r="E12" s="125" t="inlineStr">
        <is>
          <t>Благоустройство территории. Кабельная линия  (1 этап)</t>
        </is>
      </c>
      <c r="F12" s="189" t="n">
        <v>321.57903</v>
      </c>
      <c r="G12" s="189" t="n"/>
      <c r="H12" s="189" t="n"/>
      <c r="I12" s="189" t="n"/>
      <c r="J12" s="190">
        <f>SUM(F12:I12)</f>
        <v/>
      </c>
    </row>
    <row r="13" ht="15" customHeight="1">
      <c r="B13" s="217" t="inlineStr">
        <is>
          <t>Всего по объекту:</t>
        </is>
      </c>
      <c r="C13" s="303" t="n"/>
      <c r="D13" s="303" t="n"/>
      <c r="E13" s="304" t="n"/>
      <c r="F13" s="191">
        <f>SUM(F12:F12)</f>
        <v/>
      </c>
      <c r="G13" s="191">
        <f>SUM(G12:G12)</f>
        <v/>
      </c>
      <c r="H13" s="191">
        <f>SUM(H12:H12)</f>
        <v/>
      </c>
      <c r="I13" s="191" t="n"/>
      <c r="J13" s="191">
        <f>SUM(F13:I13)</f>
        <v/>
      </c>
    </row>
    <row r="14" ht="15.75" customHeight="1">
      <c r="B14" s="217" t="inlineStr">
        <is>
          <t>Всего по объекту в сопоставимом уровне цен 3 кв. 2015 г. :</t>
        </is>
      </c>
      <c r="C14" s="303" t="n"/>
      <c r="D14" s="303" t="n"/>
      <c r="E14" s="304" t="n"/>
      <c r="F14" s="191">
        <f>F13</f>
        <v/>
      </c>
      <c r="G14" s="191">
        <f>G13</f>
        <v/>
      </c>
      <c r="H14" s="191">
        <f>H13</f>
        <v/>
      </c>
      <c r="I14" s="191">
        <f>'Прил.1 Сравнит табл'!D21</f>
        <v/>
      </c>
      <c r="J14" s="19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5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5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7" zoomScale="85" workbookViewId="0">
      <selection activeCell="E30" sqref="E30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20" customWidth="1" style="112" min="7" max="7"/>
    <col width="16.7109375" customWidth="1" style="112" min="8" max="8"/>
    <col width="9.140625" customWidth="1" style="112" min="9" max="10"/>
    <col width="15" customWidth="1" style="112" min="11" max="11"/>
    <col width="9.140625" customWidth="1" style="112" min="12" max="12"/>
  </cols>
  <sheetData>
    <row r="2">
      <c r="A2" s="212" t="inlineStr">
        <is>
          <t xml:space="preserve">Приложение № 3 </t>
        </is>
      </c>
    </row>
    <row r="3">
      <c r="A3" s="213" t="inlineStr">
        <is>
          <t>Объектная ресурсная ведомость</t>
        </is>
      </c>
    </row>
    <row r="4" ht="18.75" customHeight="1">
      <c r="A4" s="134" t="n"/>
      <c r="B4" s="134" t="n"/>
      <c r="C4" s="220" t="n"/>
    </row>
    <row r="5">
      <c r="A5" s="215" t="n"/>
    </row>
    <row r="6" ht="48" customHeight="1">
      <c r="A6" s="219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регионы, за исключением 
г.г. Москвы, Санкт-Петербурга) напряжение 110-220 кВ.  Восстановление газона</t>
        </is>
      </c>
    </row>
    <row r="7">
      <c r="A7" s="135" t="n"/>
      <c r="B7" s="135" t="n"/>
      <c r="C7" s="135" t="n"/>
      <c r="D7" s="135" t="n"/>
      <c r="E7" s="135" t="n"/>
      <c r="F7" s="135" t="n"/>
      <c r="G7" s="135" t="n"/>
      <c r="H7" s="135" t="n"/>
    </row>
    <row r="8" ht="38.25" customHeight="1">
      <c r="A8" s="218" t="inlineStr">
        <is>
          <t>п/п</t>
        </is>
      </c>
      <c r="B8" s="218" t="inlineStr">
        <is>
          <t>№ЛСР</t>
        </is>
      </c>
      <c r="C8" s="218" t="inlineStr">
        <is>
          <t>Код ресурса</t>
        </is>
      </c>
      <c r="D8" s="218" t="inlineStr">
        <is>
          <t>Наименование ресурса</t>
        </is>
      </c>
      <c r="E8" s="218" t="inlineStr">
        <is>
          <t>Ед. изм.</t>
        </is>
      </c>
      <c r="F8" s="218" t="inlineStr">
        <is>
          <t>Кол-во единиц по данным объекта-представителя</t>
        </is>
      </c>
      <c r="G8" s="218" t="inlineStr">
        <is>
          <t>Сметная стоимость в ценах на 01.01.2000 (руб.)</t>
        </is>
      </c>
      <c r="H8" s="304" t="n"/>
    </row>
    <row r="9" ht="40.7" customHeight="1">
      <c r="A9" s="306" t="n"/>
      <c r="B9" s="306" t="n"/>
      <c r="C9" s="306" t="n"/>
      <c r="D9" s="306" t="n"/>
      <c r="E9" s="306" t="n"/>
      <c r="F9" s="306" t="n"/>
      <c r="G9" s="218" t="inlineStr">
        <is>
          <t>на ед.изм.</t>
        </is>
      </c>
      <c r="H9" s="218" t="inlineStr">
        <is>
          <t>общая</t>
        </is>
      </c>
    </row>
    <row r="10">
      <c r="A10" s="136" t="n">
        <v>1</v>
      </c>
      <c r="B10" s="136" t="n"/>
      <c r="C10" s="136" t="n">
        <v>2</v>
      </c>
      <c r="D10" s="136" t="inlineStr">
        <is>
          <t>З</t>
        </is>
      </c>
      <c r="E10" s="136" t="n">
        <v>4</v>
      </c>
      <c r="F10" s="136" t="n">
        <v>5</v>
      </c>
      <c r="G10" s="136" t="n">
        <v>6</v>
      </c>
      <c r="H10" s="136" t="n">
        <v>7</v>
      </c>
    </row>
    <row r="11" customFormat="1" s="138">
      <c r="A11" s="222" t="inlineStr">
        <is>
          <t>Затраты труда рабочих</t>
        </is>
      </c>
      <c r="B11" s="303" t="n"/>
      <c r="C11" s="303" t="n"/>
      <c r="D11" s="303" t="n"/>
      <c r="E11" s="304" t="n"/>
      <c r="F11" s="307">
        <f>SUM(F12:F14)</f>
        <v/>
      </c>
      <c r="G11" s="10" t="n"/>
      <c r="H11" s="307">
        <f>SUM(H12:H14)</f>
        <v/>
      </c>
    </row>
    <row r="12">
      <c r="A12" s="253" t="n">
        <v>1</v>
      </c>
      <c r="B12" s="140" t="n"/>
      <c r="C12" s="141" t="inlineStr">
        <is>
          <t>1-2-5</t>
        </is>
      </c>
      <c r="D12" s="142" t="inlineStr">
        <is>
          <t>Затраты труда рабочих (средний разряд работы 2,5)</t>
        </is>
      </c>
      <c r="E12" s="253" t="inlineStr">
        <is>
          <t>чел.-ч</t>
        </is>
      </c>
      <c r="F12" s="308" t="n">
        <v>150.32</v>
      </c>
      <c r="G12" s="144" t="n">
        <v>8.17</v>
      </c>
      <c r="H12" s="144">
        <f>ROUND(F12*G12,2)</f>
        <v/>
      </c>
      <c r="M12" s="309" t="n"/>
    </row>
    <row r="13">
      <c r="A13" s="253" t="n">
        <v>2</v>
      </c>
      <c r="B13" s="140" t="n"/>
      <c r="C13" s="141" t="inlineStr">
        <is>
          <t>1-2-2</t>
        </is>
      </c>
      <c r="D13" s="142" t="inlineStr">
        <is>
          <t>Затраты труда рабочих (средний разряд работы 2,2)</t>
        </is>
      </c>
      <c r="E13" s="253" t="inlineStr">
        <is>
          <t>чел.-ч</t>
        </is>
      </c>
      <c r="F13" s="308" t="n">
        <v>128.7</v>
      </c>
      <c r="G13" s="144" t="n">
        <v>7.94</v>
      </c>
      <c r="H13" s="144">
        <f>ROUND(F13*G13,2)</f>
        <v/>
      </c>
    </row>
    <row r="14">
      <c r="A14" s="253" t="n">
        <v>3</v>
      </c>
      <c r="B14" s="140" t="n"/>
      <c r="C14" s="141" t="inlineStr">
        <is>
          <t>1-2-9</t>
        </is>
      </c>
      <c r="D14" s="142" t="inlineStr">
        <is>
          <t>Затраты труда рабочих (средний разряд работы 2,9)</t>
        </is>
      </c>
      <c r="E14" s="253" t="inlineStr">
        <is>
          <t>чел.-ч</t>
        </is>
      </c>
      <c r="F14" s="308" t="n">
        <v>23.3</v>
      </c>
      <c r="G14" s="144" t="n">
        <v>8.460000000000001</v>
      </c>
      <c r="H14" s="144">
        <f>ROUND(F14*G14,2)</f>
        <v/>
      </c>
    </row>
    <row r="15">
      <c r="A15" s="221" t="inlineStr">
        <is>
          <t>Затраты труда машинистов</t>
        </is>
      </c>
      <c r="B15" s="303" t="n"/>
      <c r="C15" s="303" t="n"/>
      <c r="D15" s="303" t="n"/>
      <c r="E15" s="304" t="n"/>
      <c r="F15" s="222" t="n"/>
      <c r="G15" s="147" t="n"/>
      <c r="H15" s="307">
        <f>H16</f>
        <v/>
      </c>
    </row>
    <row r="16">
      <c r="A16" s="253" t="n">
        <v>4</v>
      </c>
      <c r="B16" s="223" t="n"/>
      <c r="C16" s="141" t="n">
        <v>2</v>
      </c>
      <c r="D16" s="142" t="inlineStr">
        <is>
          <t>Затраты труда машинистов</t>
        </is>
      </c>
      <c r="E16" s="253" t="inlineStr">
        <is>
          <t>чел.-ч</t>
        </is>
      </c>
      <c r="F16" s="308" t="n">
        <v>21.53</v>
      </c>
      <c r="G16" s="144" t="n"/>
      <c r="H16" s="310" t="n">
        <v>250.13</v>
      </c>
    </row>
    <row r="17" customFormat="1" s="138">
      <c r="A17" s="222" t="inlineStr">
        <is>
          <t>Машины и механизмы</t>
        </is>
      </c>
      <c r="B17" s="303" t="n"/>
      <c r="C17" s="303" t="n"/>
      <c r="D17" s="303" t="n"/>
      <c r="E17" s="304" t="n"/>
      <c r="F17" s="222" t="n"/>
      <c r="G17" s="147" t="n"/>
      <c r="H17" s="307">
        <f>SUM(H18:H20)</f>
        <v/>
      </c>
    </row>
    <row r="18">
      <c r="A18" s="253" t="n">
        <v>5</v>
      </c>
      <c r="B18" s="223" t="n"/>
      <c r="C18" s="141" t="inlineStr">
        <is>
          <t>91.13.01-038</t>
        </is>
      </c>
      <c r="D18" s="142" t="inlineStr">
        <is>
          <t>Машины поливомоечные 6000 л</t>
        </is>
      </c>
      <c r="E18" s="253" t="inlineStr">
        <is>
          <t>маш.-ч</t>
        </is>
      </c>
      <c r="F18" s="253" t="n">
        <v>21.33</v>
      </c>
      <c r="G18" s="150" t="n">
        <v>110</v>
      </c>
      <c r="H18" s="144">
        <f>ROUND(F18*G18,2)</f>
        <v/>
      </c>
      <c r="I18" s="151" t="n"/>
      <c r="J18" s="151" t="n"/>
      <c r="L18" s="151" t="n"/>
    </row>
    <row r="19" ht="25.5" customFormat="1" customHeight="1" s="138">
      <c r="A19" s="253" t="n">
        <v>6</v>
      </c>
      <c r="B19" s="223" t="n"/>
      <c r="C19" s="141" t="inlineStr">
        <is>
          <t>91.15.03-014</t>
        </is>
      </c>
      <c r="D19" s="142" t="inlineStr">
        <is>
          <t>Тракторы на пневмоколесном ходу, мощность 59 кВт (80 л.с.)</t>
        </is>
      </c>
      <c r="E19" s="253" t="inlineStr">
        <is>
          <t>маш.-ч</t>
        </is>
      </c>
      <c r="F19" s="253" t="n">
        <v>0.2</v>
      </c>
      <c r="G19" s="150" t="n">
        <v>74.61</v>
      </c>
      <c r="H19" s="144">
        <f>ROUND(F19*G19,2)</f>
        <v/>
      </c>
      <c r="I19" s="151" t="n"/>
      <c r="J19" s="151" t="n"/>
      <c r="L19" s="151" t="n"/>
    </row>
    <row r="20">
      <c r="A20" s="253" t="n">
        <v>7</v>
      </c>
      <c r="B20" s="223" t="n"/>
      <c r="C20" s="141" t="inlineStr">
        <is>
          <t>91.12.08-051</t>
        </is>
      </c>
      <c r="D20" s="142" t="inlineStr">
        <is>
          <t>Катки прицепные кольчатые 1 т</t>
        </is>
      </c>
      <c r="E20" s="253" t="inlineStr">
        <is>
          <t>маш.-ч</t>
        </is>
      </c>
      <c r="F20" s="253" t="n">
        <v>0.41</v>
      </c>
      <c r="G20" s="150" t="n">
        <v>9.619999999999999</v>
      </c>
      <c r="H20" s="144">
        <f>ROUND(F20*G20,2)</f>
        <v/>
      </c>
      <c r="I20" s="151" t="n"/>
      <c r="J20" s="151" t="n"/>
      <c r="L20" s="151" t="n"/>
    </row>
    <row r="21" ht="15" customHeight="1">
      <c r="A21" s="221" t="inlineStr">
        <is>
          <t>Оборудование</t>
        </is>
      </c>
      <c r="B21" s="303" t="n"/>
      <c r="C21" s="303" t="n"/>
      <c r="D21" s="303" t="n"/>
      <c r="E21" s="304" t="n"/>
      <c r="F21" s="10" t="n"/>
      <c r="G21" s="10" t="n"/>
      <c r="H21" s="307" t="n"/>
    </row>
    <row r="22">
      <c r="A22" s="222" t="inlineStr">
        <is>
          <t>Материалы</t>
        </is>
      </c>
      <c r="B22" s="303" t="n"/>
      <c r="C22" s="303" t="n"/>
      <c r="D22" s="303" t="n"/>
      <c r="E22" s="304" t="n"/>
      <c r="F22" s="222" t="n"/>
      <c r="G22" s="147" t="n"/>
      <c r="H22" s="307" t="n">
        <v>12996.53</v>
      </c>
    </row>
    <row r="23">
      <c r="A23" s="152" t="n">
        <v>8</v>
      </c>
      <c r="B23" s="223" t="n"/>
      <c r="C23" s="141" t="inlineStr">
        <is>
          <t>16.2.01.02-0002</t>
        </is>
      </c>
      <c r="D23" s="142" t="inlineStr">
        <is>
          <t>Земля растительная механизированной заготовки</t>
        </is>
      </c>
      <c r="E23" s="253" t="inlineStr">
        <is>
          <t>м3</t>
        </is>
      </c>
      <c r="F23" s="253" t="n">
        <v>46.85</v>
      </c>
      <c r="G23" s="144" t="n">
        <v>131.9</v>
      </c>
      <c r="H23" s="144" t="n">
        <v>6179.52</v>
      </c>
      <c r="I23" s="153" t="n"/>
      <c r="J23" s="151" t="n"/>
      <c r="K23" s="151" t="n"/>
    </row>
    <row r="24">
      <c r="A24" s="152" t="n">
        <v>9</v>
      </c>
      <c r="B24" s="223" t="n"/>
      <c r="C24" s="141" t="inlineStr">
        <is>
          <t>16.2.01.02-0001</t>
        </is>
      </c>
      <c r="D24" s="142" t="inlineStr">
        <is>
          <t>Земля растительная</t>
        </is>
      </c>
      <c r="E24" s="253" t="inlineStr">
        <is>
          <t>м3</t>
        </is>
      </c>
      <c r="F24" s="253" t="n">
        <v>31.330386</v>
      </c>
      <c r="G24" s="144" t="n">
        <v>135.6</v>
      </c>
      <c r="H24" s="144" t="n">
        <v>4248.4</v>
      </c>
      <c r="I24" s="153" t="n"/>
      <c r="J24" s="151" t="n"/>
      <c r="K24" s="151" t="n"/>
    </row>
    <row r="25">
      <c r="A25" s="152" t="n">
        <v>10</v>
      </c>
      <c r="B25" s="223" t="n"/>
      <c r="C25" s="141" t="inlineStr">
        <is>
          <t>16.2.02.07-0161</t>
        </is>
      </c>
      <c r="D25" s="142" t="inlineStr">
        <is>
          <t>Семена газонных трав (смесь)</t>
        </is>
      </c>
      <c r="E25" s="253" t="inlineStr">
        <is>
          <t>кг</t>
        </is>
      </c>
      <c r="F25" s="253" t="n">
        <v>15.570055</v>
      </c>
      <c r="G25" s="144" t="n">
        <v>146.25</v>
      </c>
      <c r="H25" s="144" t="n">
        <v>2277.12</v>
      </c>
      <c r="I25" s="153" t="n"/>
      <c r="J25" s="151" t="n"/>
      <c r="K25" s="151" t="n"/>
    </row>
    <row r="26">
      <c r="A26" s="152" t="n">
        <v>11</v>
      </c>
      <c r="B26" s="223" t="n"/>
      <c r="C26" s="141" t="inlineStr">
        <is>
          <t>01.7.03.01-0001</t>
        </is>
      </c>
      <c r="D26" s="142" t="inlineStr">
        <is>
          <t>Вода</t>
        </is>
      </c>
      <c r="E26" s="253" t="inlineStr">
        <is>
          <t>м3</t>
        </is>
      </c>
      <c r="F26" s="253" t="n">
        <v>77.81999999999999</v>
      </c>
      <c r="G26" s="144" t="n">
        <v>2.44</v>
      </c>
      <c r="H26" s="144" t="n">
        <v>189.88</v>
      </c>
      <c r="I26" s="153" t="n"/>
      <c r="J26" s="151" t="n"/>
    </row>
    <row r="27" ht="15" customHeight="1">
      <c r="A27" s="152" t="n">
        <v>12</v>
      </c>
      <c r="B27" s="223" t="n"/>
      <c r="C27" s="141" t="inlineStr">
        <is>
          <t>16.3.02.01-0002</t>
        </is>
      </c>
      <c r="D27" s="142" t="inlineStr">
        <is>
          <t>Удобрение комплексное на основе диаммонийфосфата</t>
        </is>
      </c>
      <c r="E27" s="253" t="inlineStr">
        <is>
          <t>кг</t>
        </is>
      </c>
      <c r="F27" s="253" t="n">
        <v>19.465316</v>
      </c>
      <c r="G27" s="144" t="n">
        <v>5.22</v>
      </c>
      <c r="H27" s="144" t="n">
        <v>101.61</v>
      </c>
      <c r="I27" s="153" t="n"/>
      <c r="J27" s="151" t="n"/>
    </row>
    <row r="30">
      <c r="B30" s="112" t="inlineStr">
        <is>
          <t>Составил ______________________     Д.Ю. Нефедова</t>
        </is>
      </c>
    </row>
    <row r="31">
      <c r="B31" s="116" t="inlineStr">
        <is>
          <t xml:space="preserve">                         (подпись, инициалы, фамилия)</t>
        </is>
      </c>
    </row>
    <row r="33">
      <c r="B33" s="112" t="inlineStr">
        <is>
          <t>Проверил ______________________        А.В. Костянецкая</t>
        </is>
      </c>
    </row>
    <row r="34">
      <c r="B34" s="116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2" t="inlineStr">
        <is>
          <t>Ресурсная модель</t>
        </is>
      </c>
    </row>
    <row r="6">
      <c r="B6" s="154" t="n"/>
      <c r="C6" s="4" t="n"/>
      <c r="D6" s="4" t="n"/>
      <c r="E6" s="4" t="n"/>
    </row>
    <row r="7" ht="56.25" customHeight="1">
      <c r="B7" s="211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регионы, за исключением 
г.г. Москвы, Санкт-Петербурга) напряжение 110-220 кВ.  Восстановление газона</t>
        </is>
      </c>
    </row>
    <row r="8">
      <c r="B8" s="228" t="inlineStr">
        <is>
          <t>Единица измерения  — 1 км КЛ</t>
        </is>
      </c>
    </row>
    <row r="9">
      <c r="B9" s="154" t="n"/>
      <c r="C9" s="4" t="n"/>
      <c r="D9" s="4" t="n"/>
      <c r="E9" s="4" t="n"/>
    </row>
    <row r="10" ht="51" customHeight="1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ОБ'!J40</f>
        <v/>
      </c>
      <c r="D17" s="27">
        <f>C17/$C$24</f>
        <v/>
      </c>
      <c r="E17" s="27">
        <f>C17/$C$40</f>
        <v/>
      </c>
      <c r="G17" s="311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ОБ'!E47</f>
        <v/>
      </c>
      <c r="D41" s="25" t="n"/>
      <c r="E41" s="25" t="n"/>
      <c r="G41" s="157" t="n"/>
    </row>
    <row r="42">
      <c r="B42" s="117" t="n"/>
      <c r="C42" s="4" t="n"/>
      <c r="D42" s="4" t="n"/>
      <c r="E42" s="4" t="n"/>
      <c r="G42" s="157" t="n"/>
    </row>
    <row r="43">
      <c r="B43" s="117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1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7" t="n"/>
      <c r="C45" s="4" t="n"/>
      <c r="D45" s="4" t="n"/>
      <c r="E45" s="4" t="n"/>
    </row>
    <row r="46">
      <c r="B46" s="11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1" workbookViewId="0">
      <selection activeCell="D51" sqref="D5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2" t="inlineStr">
        <is>
          <t>Расчет стоимости СМР и оборудования</t>
        </is>
      </c>
    </row>
    <row r="5" ht="12.75" customFormat="1" customHeight="1" s="4">
      <c r="A5" s="202" t="n"/>
      <c r="B5" s="202" t="n"/>
      <c r="C5" s="255" t="n"/>
      <c r="D5" s="202" t="n"/>
      <c r="E5" s="202" t="n"/>
      <c r="F5" s="202" t="n"/>
      <c r="G5" s="202" t="n"/>
      <c r="H5" s="202" t="n"/>
      <c r="I5" s="202" t="n"/>
      <c r="J5" s="202" t="n"/>
    </row>
    <row r="6" ht="40.5" customFormat="1" customHeight="1" s="4">
      <c r="A6" s="159" t="inlineStr">
        <is>
          <t>Наименование разрабатываемого показателя УНЦ</t>
        </is>
      </c>
      <c r="B6" s="160" t="n"/>
      <c r="C6" s="160" t="n"/>
      <c r="D6" s="247" t="inlineStr">
        <is>
          <t>Устройство траншеи КЛ (две цепи) и восстановление благоустройства по трассе с учетом восстановления газонов (все регионы, за исключением 
г.г. Москвы, Санкт-Петербурга) напряжение 110-220 кВ.  Восстановление газона</t>
        </is>
      </c>
    </row>
    <row r="7" ht="12.75" customFormat="1" customHeight="1" s="4">
      <c r="A7" s="205" t="inlineStr">
        <is>
          <t>Единица измерения  — 1 км КЛ</t>
        </is>
      </c>
      <c r="I7" s="211" t="n"/>
      <c r="J7" s="211" t="n"/>
    </row>
    <row r="8" ht="13.7" customFormat="1" customHeight="1" s="4">
      <c r="A8" s="205" t="n"/>
    </row>
    <row r="9" ht="13.15" customFormat="1" customHeight="1" s="4"/>
    <row r="10" ht="27" customHeight="1">
      <c r="A10" s="235" t="inlineStr">
        <is>
          <t>№ пп.</t>
        </is>
      </c>
      <c r="B10" s="235" t="inlineStr">
        <is>
          <t>Код ресурса</t>
        </is>
      </c>
      <c r="C10" s="235" t="inlineStr">
        <is>
          <t>Наименование</t>
        </is>
      </c>
      <c r="D10" s="235" t="inlineStr">
        <is>
          <t>Ед. изм.</t>
        </is>
      </c>
      <c r="E10" s="235" t="inlineStr">
        <is>
          <t>Кол-во единиц по проектным данным</t>
        </is>
      </c>
      <c r="F10" s="235" t="inlineStr">
        <is>
          <t>Сметная стоимость в ценах на 01.01.2000 (руб.)</t>
        </is>
      </c>
      <c r="G10" s="304" t="n"/>
      <c r="H10" s="235" t="inlineStr">
        <is>
          <t>Удельный вес, %</t>
        </is>
      </c>
      <c r="I10" s="235" t="inlineStr">
        <is>
          <t>Сметная стоимость в ценах на 01.01.2023 (руб.)</t>
        </is>
      </c>
      <c r="J10" s="304" t="n"/>
      <c r="M10" s="12" t="n"/>
      <c r="N10" s="12" t="n"/>
    </row>
    <row r="11" ht="28.5" customHeight="1">
      <c r="A11" s="306" t="n"/>
      <c r="B11" s="306" t="n"/>
      <c r="C11" s="306" t="n"/>
      <c r="D11" s="306" t="n"/>
      <c r="E11" s="306" t="n"/>
      <c r="F11" s="235" t="inlineStr">
        <is>
          <t>на ед. изм.</t>
        </is>
      </c>
      <c r="G11" s="235" t="inlineStr">
        <is>
          <t>общая</t>
        </is>
      </c>
      <c r="H11" s="306" t="n"/>
      <c r="I11" s="235" t="inlineStr">
        <is>
          <t>на ед. изм.</t>
        </is>
      </c>
      <c r="J11" s="235" t="inlineStr">
        <is>
          <t>общая</t>
        </is>
      </c>
      <c r="M11" s="12" t="n"/>
      <c r="N11" s="12" t="n"/>
    </row>
    <row r="12">
      <c r="A12" s="235" t="n">
        <v>1</v>
      </c>
      <c r="B12" s="235" t="n">
        <v>2</v>
      </c>
      <c r="C12" s="235" t="n">
        <v>3</v>
      </c>
      <c r="D12" s="235" t="n">
        <v>4</v>
      </c>
      <c r="E12" s="235" t="n">
        <v>5</v>
      </c>
      <c r="F12" s="235" t="n">
        <v>6</v>
      </c>
      <c r="G12" s="235" t="n">
        <v>7</v>
      </c>
      <c r="H12" s="235" t="n">
        <v>8</v>
      </c>
      <c r="I12" s="230" t="n">
        <v>9</v>
      </c>
      <c r="J12" s="230" t="n">
        <v>10</v>
      </c>
      <c r="M12" s="12" t="n"/>
      <c r="N12" s="12" t="n"/>
    </row>
    <row r="13">
      <c r="A13" s="235" t="n"/>
      <c r="B13" s="221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162" t="n"/>
      <c r="J13" s="162" t="n"/>
    </row>
    <row r="14" ht="25.5" customHeight="1">
      <c r="A14" s="235" t="n">
        <v>1</v>
      </c>
      <c r="B14" s="163" t="inlineStr">
        <is>
          <t>1-2-4</t>
        </is>
      </c>
      <c r="C14" s="234" t="inlineStr">
        <is>
          <t>Затраты труда рабочих-строителей среднего разряда (2,4)</t>
        </is>
      </c>
      <c r="D14" s="235" t="inlineStr">
        <is>
          <t>чел.-ч.</t>
        </is>
      </c>
      <c r="E14" s="312">
        <f>G14/F14</f>
        <v/>
      </c>
      <c r="F14" s="32" t="n">
        <v>8.09</v>
      </c>
      <c r="G14" s="32">
        <f>Прил.3!H11</f>
        <v/>
      </c>
      <c r="H14" s="16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5" t="n"/>
      <c r="B15" s="235" t="n"/>
      <c r="C15" s="221" t="inlineStr">
        <is>
          <t>Итого по разделу "Затраты труда рабочих-строителей"</t>
        </is>
      </c>
      <c r="D15" s="235" t="inlineStr">
        <is>
          <t>чел.-ч.</t>
        </is>
      </c>
      <c r="E15" s="312">
        <f>SUM(E14)</f>
        <v/>
      </c>
      <c r="F15" s="32" t="n"/>
      <c r="G15" s="32">
        <f>SUM(G14:G14)</f>
        <v/>
      </c>
      <c r="H15" s="238" t="n">
        <v>1</v>
      </c>
      <c r="I15" s="162" t="n"/>
      <c r="J15" s="32">
        <f>SUM(J14:J14)</f>
        <v/>
      </c>
    </row>
    <row r="16" ht="14.25" customFormat="1" customHeight="1" s="12">
      <c r="A16" s="235" t="n"/>
      <c r="B16" s="234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162" t="n"/>
      <c r="J16" s="162" t="n"/>
    </row>
    <row r="17" ht="14.25" customFormat="1" customHeight="1" s="12">
      <c r="A17" s="235" t="n">
        <v>2</v>
      </c>
      <c r="B17" s="235" t="n">
        <v>2</v>
      </c>
      <c r="C17" s="234" t="inlineStr">
        <is>
          <t>Затраты труда машинистов</t>
        </is>
      </c>
      <c r="D17" s="235" t="inlineStr">
        <is>
          <t>чел.-ч.</t>
        </is>
      </c>
      <c r="E17" s="312" t="n">
        <v>21.53</v>
      </c>
      <c r="F17" s="32">
        <f>G17/E17</f>
        <v/>
      </c>
      <c r="G17" s="32">
        <f>Прил.3!H15</f>
        <v/>
      </c>
      <c r="H17" s="238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5" t="n"/>
      <c r="B18" s="221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162" t="n"/>
      <c r="J18" s="162" t="n"/>
    </row>
    <row r="19" ht="14.25" customFormat="1" customHeight="1" s="12">
      <c r="A19" s="235" t="n"/>
      <c r="B19" s="234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162" t="n"/>
      <c r="J19" s="162" t="n"/>
    </row>
    <row r="20" ht="14.25" customFormat="1" customHeight="1" s="12">
      <c r="A20" s="235" t="n">
        <v>3</v>
      </c>
      <c r="B20" s="163" t="inlineStr">
        <is>
          <t>91.13.01-038</t>
        </is>
      </c>
      <c r="C20" s="234" t="inlineStr">
        <is>
          <t>Машины поливомоечные 6000 л</t>
        </is>
      </c>
      <c r="D20" s="235" t="inlineStr">
        <is>
          <t>маш.-ч</t>
        </is>
      </c>
      <c r="E20" s="312" t="n">
        <v>21.33</v>
      </c>
      <c r="F20" s="237" t="n">
        <v>110</v>
      </c>
      <c r="G20" s="32">
        <f>ROUND(E20*F20,2)</f>
        <v/>
      </c>
      <c r="H20" s="165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2">
      <c r="A21" s="235" t="n"/>
      <c r="B21" s="235" t="n"/>
      <c r="C21" s="234" t="inlineStr">
        <is>
          <t>Итого основные машины и механизмы</t>
        </is>
      </c>
      <c r="D21" s="235" t="n"/>
      <c r="E21" s="312" t="n"/>
      <c r="F21" s="32" t="n"/>
      <c r="G21" s="32">
        <f>SUM(G20:G20)</f>
        <v/>
      </c>
      <c r="H21" s="238">
        <f>G21/G25</f>
        <v/>
      </c>
      <c r="I21" s="167" t="n"/>
      <c r="J21" s="32">
        <f>SUM(J20:J20)</f>
        <v/>
      </c>
    </row>
    <row r="22" hidden="1" outlineLevel="1" ht="25.5" customFormat="1" customHeight="1" s="12">
      <c r="A22" s="235" t="n">
        <v>4</v>
      </c>
      <c r="B22" s="163" t="inlineStr">
        <is>
          <t>91.15.03-014</t>
        </is>
      </c>
      <c r="C22" s="234" t="inlineStr">
        <is>
          <t>Тракторы на пневмоколесном ходу, мощность 59 кВт (80 л.с.)</t>
        </is>
      </c>
      <c r="D22" s="235" t="inlineStr">
        <is>
          <t>маш.-ч</t>
        </is>
      </c>
      <c r="E22" s="312" t="n">
        <v>0.2</v>
      </c>
      <c r="F22" s="237" t="n">
        <v>74.61</v>
      </c>
      <c r="G22" s="32">
        <f>ROUND(E22*F22,2)</f>
        <v/>
      </c>
      <c r="H22" s="165">
        <f>G22/$G$25</f>
        <v/>
      </c>
      <c r="I22" s="32">
        <f>ROUND(F22*Прил.10!$D$12,2)</f>
        <v/>
      </c>
      <c r="J22" s="32">
        <f>ROUND(I22*E22,2)</f>
        <v/>
      </c>
    </row>
    <row r="23" hidden="1" outlineLevel="1" ht="14.25" customFormat="1" customHeight="1" s="12">
      <c r="A23" s="235" t="n">
        <v>5</v>
      </c>
      <c r="B23" s="163" t="inlineStr">
        <is>
          <t>91.12.08-051</t>
        </is>
      </c>
      <c r="C23" s="234" t="inlineStr">
        <is>
          <t>Катки прицепные кольчатые 1 т</t>
        </is>
      </c>
      <c r="D23" s="235" t="inlineStr">
        <is>
          <t>маш.-ч</t>
        </is>
      </c>
      <c r="E23" s="312" t="n">
        <v>0.41</v>
      </c>
      <c r="F23" s="237" t="n">
        <v>9.619999999999999</v>
      </c>
      <c r="G23" s="32">
        <f>ROUND(E23*F23,2)</f>
        <v/>
      </c>
      <c r="H23" s="165">
        <f>G23/$G$25</f>
        <v/>
      </c>
      <c r="I23" s="32">
        <f>ROUND(F23*Прил.10!$D$12,2)</f>
        <v/>
      </c>
      <c r="J23" s="32">
        <f>ROUND(I23*E23,2)</f>
        <v/>
      </c>
    </row>
    <row r="24" collapsed="1" ht="14.25" customFormat="1" customHeight="1" s="12">
      <c r="A24" s="235" t="n"/>
      <c r="B24" s="235" t="n"/>
      <c r="C24" s="234" t="inlineStr">
        <is>
          <t>Итого прочие машины и механизмы</t>
        </is>
      </c>
      <c r="D24" s="235" t="n"/>
      <c r="E24" s="236" t="n"/>
      <c r="F24" s="32" t="n"/>
      <c r="G24" s="167">
        <f>SUM(G22:G23)</f>
        <v/>
      </c>
      <c r="H24" s="165">
        <f>G24/G25</f>
        <v/>
      </c>
      <c r="I24" s="32" t="n"/>
      <c r="J24" s="32">
        <f>SUM(J22:J23)</f>
        <v/>
      </c>
    </row>
    <row r="25" ht="25.5" customFormat="1" customHeight="1" s="12">
      <c r="A25" s="235" t="n"/>
      <c r="B25" s="235" t="n"/>
      <c r="C25" s="221" t="inlineStr">
        <is>
          <t>Итого по разделу «Машины и механизмы»</t>
        </is>
      </c>
      <c r="D25" s="235" t="n"/>
      <c r="E25" s="236" t="n"/>
      <c r="F25" s="32" t="n"/>
      <c r="G25" s="32">
        <f>G24+G21</f>
        <v/>
      </c>
      <c r="H25" s="169" t="n">
        <v>1</v>
      </c>
      <c r="I25" s="170" t="n"/>
      <c r="J25" s="171">
        <f>J24+J21</f>
        <v/>
      </c>
    </row>
    <row r="26" ht="14.25" customFormat="1" customHeight="1" s="12">
      <c r="A26" s="235" t="n"/>
      <c r="B26" s="221" t="inlineStr">
        <is>
          <t>Оборудование</t>
        </is>
      </c>
      <c r="C26" s="303" t="n"/>
      <c r="D26" s="303" t="n"/>
      <c r="E26" s="303" t="n"/>
      <c r="F26" s="303" t="n"/>
      <c r="G26" s="303" t="n"/>
      <c r="H26" s="304" t="n"/>
      <c r="I26" s="162" t="n"/>
      <c r="J26" s="162" t="n"/>
    </row>
    <row r="27">
      <c r="A27" s="235" t="n"/>
      <c r="B27" s="234" t="inlineStr">
        <is>
          <t>Основное оборудование</t>
        </is>
      </c>
      <c r="C27" s="303" t="n"/>
      <c r="D27" s="303" t="n"/>
      <c r="E27" s="303" t="n"/>
      <c r="F27" s="303" t="n"/>
      <c r="G27" s="303" t="n"/>
      <c r="H27" s="304" t="n"/>
      <c r="I27" s="162" t="n"/>
      <c r="J27" s="162" t="n"/>
    </row>
    <row r="28">
      <c r="A28" s="235" t="n"/>
      <c r="B28" s="235" t="n"/>
      <c r="C28" s="234" t="inlineStr">
        <is>
          <t>Итого основное оборудование</t>
        </is>
      </c>
      <c r="D28" s="235" t="n"/>
      <c r="E28" s="313" t="n"/>
      <c r="F28" s="237" t="n"/>
      <c r="G28" s="32" t="n">
        <v>0</v>
      </c>
      <c r="H28" s="165" t="n">
        <v>0</v>
      </c>
      <c r="I28" s="167" t="n"/>
      <c r="J28" s="32" t="n">
        <v>0</v>
      </c>
    </row>
    <row r="29">
      <c r="A29" s="235" t="n"/>
      <c r="B29" s="235" t="n"/>
      <c r="C29" s="234" t="inlineStr">
        <is>
          <t>Итого прочее оборудование</t>
        </is>
      </c>
      <c r="D29" s="235" t="n"/>
      <c r="E29" s="312" t="n"/>
      <c r="F29" s="237" t="n"/>
      <c r="G29" s="32" t="n">
        <v>0</v>
      </c>
      <c r="H29" s="165" t="n">
        <v>0</v>
      </c>
      <c r="I29" s="167" t="n"/>
      <c r="J29" s="32" t="n">
        <v>0</v>
      </c>
    </row>
    <row r="30">
      <c r="A30" s="235" t="n"/>
      <c r="B30" s="235" t="n"/>
      <c r="C30" s="221" t="inlineStr">
        <is>
          <t>Итого по разделу «Оборудование»</t>
        </is>
      </c>
      <c r="D30" s="235" t="n"/>
      <c r="E30" s="236" t="n"/>
      <c r="F30" s="237" t="n"/>
      <c r="G30" s="32">
        <f>G28+G29</f>
        <v/>
      </c>
      <c r="H30" s="165" t="n">
        <v>0</v>
      </c>
      <c r="I30" s="167" t="n"/>
      <c r="J30" s="32">
        <f>J29+J28</f>
        <v/>
      </c>
    </row>
    <row r="31" ht="25.5" customHeight="1">
      <c r="A31" s="235" t="n"/>
      <c r="B31" s="235" t="n"/>
      <c r="C31" s="234" t="inlineStr">
        <is>
          <t>в том числе технологическое оборудование</t>
        </is>
      </c>
      <c r="D31" s="235" t="n"/>
      <c r="E31" s="313" t="n"/>
      <c r="F31" s="237" t="n"/>
      <c r="G31" s="32">
        <f>'Прил.6 Расчет ОБ'!G12</f>
        <v/>
      </c>
      <c r="H31" s="238" t="n"/>
      <c r="I31" s="167" t="n"/>
      <c r="J31" s="32">
        <f>J30</f>
        <v/>
      </c>
    </row>
    <row r="32" ht="14.25" customFormat="1" customHeight="1" s="12">
      <c r="A32" s="235" t="n"/>
      <c r="B32" s="221" t="inlineStr">
        <is>
          <t>Материалы</t>
        </is>
      </c>
      <c r="C32" s="303" t="n"/>
      <c r="D32" s="303" t="n"/>
      <c r="E32" s="303" t="n"/>
      <c r="F32" s="303" t="n"/>
      <c r="G32" s="303" t="n"/>
      <c r="H32" s="304" t="n"/>
      <c r="I32" s="162" t="n"/>
      <c r="J32" s="162" t="n"/>
    </row>
    <row r="33" ht="14.25" customFormat="1" customHeight="1" s="12">
      <c r="A33" s="230" t="n"/>
      <c r="B33" s="229" t="inlineStr">
        <is>
          <t>Основные материалы</t>
        </is>
      </c>
      <c r="C33" s="314" t="n"/>
      <c r="D33" s="314" t="n"/>
      <c r="E33" s="314" t="n"/>
      <c r="F33" s="314" t="n"/>
      <c r="G33" s="314" t="n"/>
      <c r="H33" s="315" t="n"/>
      <c r="I33" s="173" t="n"/>
      <c r="J33" s="173" t="n"/>
    </row>
    <row r="34" ht="25.5" customFormat="1" customHeight="1" s="12">
      <c r="A34" s="235" t="n">
        <v>6</v>
      </c>
      <c r="B34" s="235" t="inlineStr">
        <is>
          <t>16.2.01.02-0002</t>
        </is>
      </c>
      <c r="C34" s="234" t="inlineStr">
        <is>
          <t>Земля растительная механизированной заготовки</t>
        </is>
      </c>
      <c r="D34" s="235" t="inlineStr">
        <is>
          <t>м3</t>
        </is>
      </c>
      <c r="E34" s="313" t="n">
        <v>46.85</v>
      </c>
      <c r="F34" s="237" t="n">
        <v>131.9</v>
      </c>
      <c r="G34" s="32">
        <f>ROUND(E34*F34,2)</f>
        <v/>
      </c>
      <c r="H34" s="165">
        <f>G34/$G$41</f>
        <v/>
      </c>
      <c r="I34" s="32">
        <f>ROUND(F34*Прил.10!$D$13,2)</f>
        <v/>
      </c>
      <c r="J34" s="32">
        <f>ROUND(I34*E34,2)</f>
        <v/>
      </c>
    </row>
    <row r="35" ht="14.25" customFormat="1" customHeight="1" s="12">
      <c r="A35" s="235" t="n">
        <v>7</v>
      </c>
      <c r="B35" s="235" t="inlineStr">
        <is>
          <t>16.2.01.02-0001</t>
        </is>
      </c>
      <c r="C35" s="234" t="inlineStr">
        <is>
          <t>Земля растительная</t>
        </is>
      </c>
      <c r="D35" s="235" t="inlineStr">
        <is>
          <t>м3</t>
        </is>
      </c>
      <c r="E35" s="313" t="n">
        <v>31.330386</v>
      </c>
      <c r="F35" s="237" t="n">
        <v>135.6</v>
      </c>
      <c r="G35" s="32">
        <f>ROUND(E35*F35,2)</f>
        <v/>
      </c>
      <c r="H35" s="165">
        <f>G35/$G$41</f>
        <v/>
      </c>
      <c r="I35" s="32">
        <f>ROUND(F35*Прил.10!$D$13,2)</f>
        <v/>
      </c>
      <c r="J35" s="32">
        <f>ROUND(I35*E35,2)</f>
        <v/>
      </c>
    </row>
    <row r="36" ht="14.25" customFormat="1" customHeight="1" s="12">
      <c r="A36" s="235" t="n">
        <v>8</v>
      </c>
      <c r="B36" s="235" t="inlineStr">
        <is>
          <t>16.2.02.07-0161</t>
        </is>
      </c>
      <c r="C36" s="234" t="inlineStr">
        <is>
          <t>Семена газонных трав (смесь)</t>
        </is>
      </c>
      <c r="D36" s="235" t="inlineStr">
        <is>
          <t>кг</t>
        </is>
      </c>
      <c r="E36" s="313" t="n">
        <v>15.570055</v>
      </c>
      <c r="F36" s="237" t="n">
        <v>146.25</v>
      </c>
      <c r="G36" s="32">
        <f>ROUND(E36*F36,2)</f>
        <v/>
      </c>
      <c r="H36" s="165">
        <f>G36/$G$41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12">
      <c r="A37" s="246" t="n"/>
      <c r="B37" s="175" t="n"/>
      <c r="C37" s="176" t="inlineStr">
        <is>
          <t>Итого основные материалы</t>
        </is>
      </c>
      <c r="D37" s="246" t="n"/>
      <c r="E37" s="316" t="n"/>
      <c r="F37" s="171" t="n"/>
      <c r="G37" s="171">
        <f>SUM(G34:G36)</f>
        <v/>
      </c>
      <c r="H37" s="165">
        <f>G37/$G$41</f>
        <v/>
      </c>
      <c r="I37" s="32" t="n"/>
      <c r="J37" s="171">
        <f>SUM(J34:J36)</f>
        <v/>
      </c>
    </row>
    <row r="38" hidden="1" outlineLevel="1" ht="14.25" customFormat="1" customHeight="1" s="12">
      <c r="A38" s="235" t="n">
        <v>9</v>
      </c>
      <c r="B38" s="235" t="inlineStr">
        <is>
          <t>01.7.03.01-0001</t>
        </is>
      </c>
      <c r="C38" s="234" t="inlineStr">
        <is>
          <t>Вода</t>
        </is>
      </c>
      <c r="D38" s="235" t="inlineStr">
        <is>
          <t>м3</t>
        </is>
      </c>
      <c r="E38" s="313" t="n">
        <v>77.81999999999999</v>
      </c>
      <c r="F38" s="237" t="n">
        <v>2.44</v>
      </c>
      <c r="G38" s="32">
        <f>ROUND(E38*F38,2)</f>
        <v/>
      </c>
      <c r="H38" s="165">
        <f>G38/$G$41</f>
        <v/>
      </c>
      <c r="I38" s="32">
        <f>ROUND(F38*Прил.10!$D$13,2)</f>
        <v/>
      </c>
      <c r="J38" s="32">
        <f>ROUND(I38*E38,2)</f>
        <v/>
      </c>
    </row>
    <row r="39" hidden="1" outlineLevel="1" ht="25.5" customFormat="1" customHeight="1" s="12">
      <c r="A39" s="235" t="n">
        <v>10</v>
      </c>
      <c r="B39" s="235" t="inlineStr">
        <is>
          <t>16.3.02.01-0002</t>
        </is>
      </c>
      <c r="C39" s="234" t="inlineStr">
        <is>
          <t>Удобрение комплексное на основе диаммонийфосфата</t>
        </is>
      </c>
      <c r="D39" s="235" t="inlineStr">
        <is>
          <t>кг</t>
        </is>
      </c>
      <c r="E39" s="313" t="n">
        <v>19.465316</v>
      </c>
      <c r="F39" s="237" t="n">
        <v>5.22</v>
      </c>
      <c r="G39" s="32">
        <f>ROUND(E39*F39,2)</f>
        <v/>
      </c>
      <c r="H39" s="165">
        <f>G39/$G$41</f>
        <v/>
      </c>
      <c r="I39" s="32">
        <f>ROUND(F39*Прил.10!$D$13,2)</f>
        <v/>
      </c>
      <c r="J39" s="32">
        <f>ROUND(I39*E39,2)</f>
        <v/>
      </c>
    </row>
    <row r="40" collapsed="1" ht="14.25" customFormat="1" customHeight="1" s="12">
      <c r="A40" s="235" t="n"/>
      <c r="B40" s="235" t="n"/>
      <c r="C40" s="234" t="inlineStr">
        <is>
          <t>Итого прочие материалы</t>
        </is>
      </c>
      <c r="D40" s="235" t="n"/>
      <c r="E40" s="236" t="n"/>
      <c r="F40" s="237" t="n"/>
      <c r="G40" s="32">
        <f>SUM(G38:G39)</f>
        <v/>
      </c>
      <c r="H40" s="165">
        <f>G40/$G$41</f>
        <v/>
      </c>
      <c r="I40" s="32" t="n"/>
      <c r="J40" s="32">
        <f>SUM(J38:J39)</f>
        <v/>
      </c>
    </row>
    <row r="41" ht="14.25" customFormat="1" customHeight="1" s="12">
      <c r="A41" s="235" t="n"/>
      <c r="B41" s="235" t="n"/>
      <c r="C41" s="221" t="inlineStr">
        <is>
          <t>Итого по разделу «Материалы»</t>
        </is>
      </c>
      <c r="D41" s="235" t="n"/>
      <c r="E41" s="236" t="n"/>
      <c r="F41" s="237" t="n"/>
      <c r="G41" s="32">
        <f>G37+G40</f>
        <v/>
      </c>
      <c r="H41" s="238">
        <f>G41/$G$41</f>
        <v/>
      </c>
      <c r="I41" s="32" t="n"/>
      <c r="J41" s="32">
        <f>J37+J40</f>
        <v/>
      </c>
    </row>
    <row r="42" ht="14.25" customFormat="1" customHeight="1" s="12">
      <c r="A42" s="235" t="n"/>
      <c r="B42" s="235" t="n"/>
      <c r="C42" s="234" t="inlineStr">
        <is>
          <t>ИТОГО ПО РМ</t>
        </is>
      </c>
      <c r="D42" s="235" t="n"/>
      <c r="E42" s="236" t="n"/>
      <c r="F42" s="237" t="n"/>
      <c r="G42" s="32">
        <f>G15+G25+G41</f>
        <v/>
      </c>
      <c r="H42" s="238" t="n"/>
      <c r="I42" s="32" t="n"/>
      <c r="J42" s="32">
        <f>J15+J25+J41</f>
        <v/>
      </c>
    </row>
    <row r="43" ht="14.25" customFormat="1" customHeight="1" s="12">
      <c r="A43" s="235" t="n"/>
      <c r="B43" s="235" t="n"/>
      <c r="C43" s="234" t="inlineStr">
        <is>
          <t>Накладные расходы</t>
        </is>
      </c>
      <c r="D43" s="178">
        <f>ROUND(G43/(G$17+$G$15),2)</f>
        <v/>
      </c>
      <c r="E43" s="236" t="n"/>
      <c r="F43" s="237" t="n"/>
      <c r="G43" s="32" t="n">
        <v>3101.91</v>
      </c>
      <c r="H43" s="238" t="n"/>
      <c r="I43" s="32" t="n"/>
      <c r="J43" s="32">
        <f>ROUND(D43*(J15+J17),2)</f>
        <v/>
      </c>
    </row>
    <row r="44" ht="14.25" customFormat="1" customHeight="1" s="12">
      <c r="A44" s="235" t="n"/>
      <c r="B44" s="235" t="n"/>
      <c r="C44" s="234" t="inlineStr">
        <is>
          <t>Сметная прибыль</t>
        </is>
      </c>
      <c r="D44" s="178">
        <f>ROUND(G44/(G$15+G$17),2)</f>
        <v/>
      </c>
      <c r="E44" s="236" t="n"/>
      <c r="F44" s="237" t="n"/>
      <c r="G44" s="32" t="n">
        <v>2427.58</v>
      </c>
      <c r="H44" s="238" t="n"/>
      <c r="I44" s="32" t="n"/>
      <c r="J44" s="32">
        <f>ROUND(D44*(J15+J17),2)</f>
        <v/>
      </c>
    </row>
    <row r="45" ht="14.25" customFormat="1" customHeight="1" s="12">
      <c r="A45" s="235" t="n"/>
      <c r="B45" s="235" t="n"/>
      <c r="C45" s="234" t="inlineStr">
        <is>
          <t>Итого СМР (с НР и СП)</t>
        </is>
      </c>
      <c r="D45" s="235" t="n"/>
      <c r="E45" s="236" t="n"/>
      <c r="F45" s="237" t="n"/>
      <c r="G45" s="32">
        <f>G15+G25+G41+G43+G44</f>
        <v/>
      </c>
      <c r="H45" s="238" t="n"/>
      <c r="I45" s="32" t="n"/>
      <c r="J45" s="32">
        <f>J15+J25+J41+J43+J44</f>
        <v/>
      </c>
    </row>
    <row r="46" ht="14.25" customFormat="1" customHeight="1" s="12">
      <c r="A46" s="235" t="n"/>
      <c r="B46" s="235" t="n"/>
      <c r="C46" s="234" t="inlineStr">
        <is>
          <t>ВСЕГО СМР + ОБОРУДОВАНИЕ</t>
        </is>
      </c>
      <c r="D46" s="235" t="n"/>
      <c r="E46" s="236" t="n"/>
      <c r="F46" s="237" t="n"/>
      <c r="G46" s="32">
        <f>G45+G30</f>
        <v/>
      </c>
      <c r="H46" s="238" t="n"/>
      <c r="I46" s="32" t="n"/>
      <c r="J46" s="32">
        <f>J45+J30</f>
        <v/>
      </c>
    </row>
    <row r="47" ht="14.25" customFormat="1" customHeight="1" s="12">
      <c r="A47" s="235" t="n"/>
      <c r="B47" s="235" t="n"/>
      <c r="C47" s="234" t="inlineStr">
        <is>
          <t>ИТОГО ПОКАЗАТЕЛЬ НА ЕД. ИЗМ.</t>
        </is>
      </c>
      <c r="D47" s="235" t="inlineStr">
        <is>
          <t>5780 м2</t>
        </is>
      </c>
      <c r="E47" s="313" t="n">
        <v>0.067301038062284</v>
      </c>
      <c r="F47" s="237" t="n"/>
      <c r="G47" s="32">
        <f>G46/E47</f>
        <v/>
      </c>
      <c r="H47" s="238" t="n"/>
      <c r="I47" s="32" t="n"/>
      <c r="J47" s="32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5" t="inlineStr">
        <is>
          <t xml:space="preserve">                         (подпись, инициалы, фамилия)</t>
        </is>
      </c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5" t="inlineStr">
        <is>
          <t xml:space="preserve">                        (подпись, инициалы, фамилия)</t>
        </is>
      </c>
    </row>
    <row r="56">
      <c r="G56" s="317" t="n"/>
      <c r="H56" s="317" t="n"/>
      <c r="I56" s="317" t="n"/>
      <c r="J56" s="317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8" t="inlineStr">
        <is>
          <t>Приложение №6</t>
        </is>
      </c>
    </row>
    <row r="2" ht="21.75" customHeight="1">
      <c r="A2" s="248" t="n"/>
      <c r="B2" s="248" t="n"/>
      <c r="C2" s="248" t="n"/>
      <c r="D2" s="248" t="n"/>
      <c r="E2" s="248" t="n"/>
      <c r="F2" s="248" t="n"/>
      <c r="G2" s="248" t="n"/>
    </row>
    <row r="3">
      <c r="A3" s="202" t="inlineStr">
        <is>
          <t>Расчет стоимости оборудования</t>
        </is>
      </c>
    </row>
    <row r="4" ht="41.25" customHeight="1">
      <c r="A4" s="205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регионы, за исключением 
г.г. Москвы, Санкт-Петербурга) напряжение 110-220 кВ.  Восстановление газона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53" t="inlineStr">
        <is>
          <t>№ пп.</t>
        </is>
      </c>
      <c r="B6" s="253" t="inlineStr">
        <is>
          <t>Код ресурса</t>
        </is>
      </c>
      <c r="C6" s="253" t="inlineStr">
        <is>
          <t>Наименование</t>
        </is>
      </c>
      <c r="D6" s="253" t="inlineStr">
        <is>
          <t>Ед. изм.</t>
        </is>
      </c>
      <c r="E6" s="235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35" t="inlineStr">
        <is>
          <t>на ед. изм.</t>
        </is>
      </c>
      <c r="G7" s="235" t="inlineStr">
        <is>
          <t>общая</t>
        </is>
      </c>
    </row>
    <row r="8">
      <c r="A8" s="235" t="n">
        <v>1</v>
      </c>
      <c r="B8" s="235" t="n">
        <v>2</v>
      </c>
      <c r="C8" s="235" t="n">
        <v>3</v>
      </c>
      <c r="D8" s="235" t="n">
        <v>4</v>
      </c>
      <c r="E8" s="235" t="n">
        <v>5</v>
      </c>
      <c r="F8" s="235" t="n">
        <v>6</v>
      </c>
      <c r="G8" s="235" t="n">
        <v>7</v>
      </c>
    </row>
    <row r="9" ht="15" customHeight="1">
      <c r="A9" s="25" t="n"/>
      <c r="B9" s="234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>
      <c r="A10" s="235" t="n"/>
      <c r="B10" s="221" t="n"/>
      <c r="C10" s="234" t="inlineStr">
        <is>
          <t>ИТОГО ИНЖЕНЕРНОЕ ОБОРУДОВАНИЕ</t>
        </is>
      </c>
      <c r="D10" s="221" t="n"/>
      <c r="E10" s="119" t="n"/>
      <c r="F10" s="237" t="n"/>
      <c r="G10" s="237" t="n">
        <v>0</v>
      </c>
    </row>
    <row r="11">
      <c r="A11" s="235" t="n"/>
      <c r="B11" s="234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 ht="25.5" customHeight="1">
      <c r="A12" s="235" t="n"/>
      <c r="B12" s="234" t="n"/>
      <c r="C12" s="234" t="inlineStr">
        <is>
          <t>ИТОГО ТЕХНОЛОГИЧЕСКОЕ ОБОРУДОВАНИЕ</t>
        </is>
      </c>
      <c r="D12" s="234" t="n"/>
      <c r="E12" s="252" t="n"/>
      <c r="F12" s="237" t="n"/>
      <c r="G12" s="32" t="n">
        <v>0</v>
      </c>
    </row>
    <row r="13" ht="19.5" customHeight="1">
      <c r="A13" s="235" t="n"/>
      <c r="B13" s="234" t="n"/>
      <c r="C13" s="234" t="inlineStr">
        <is>
          <t>Всего по разделу «Оборудование»</t>
        </is>
      </c>
      <c r="D13" s="234" t="n"/>
      <c r="E13" s="252" t="n"/>
      <c r="F13" s="237" t="n"/>
      <c r="G13" s="32">
        <f>G10+G12</f>
        <v/>
      </c>
    </row>
    <row r="14">
      <c r="A14" s="30" t="n"/>
      <c r="B14" s="12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115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115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5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8" t="inlineStr">
        <is>
          <t>Приложение №7</t>
        </is>
      </c>
    </row>
    <row r="2">
      <c r="A2" s="248" t="n"/>
      <c r="B2" s="248" t="n"/>
      <c r="C2" s="248" t="n"/>
      <c r="D2" s="248" t="n"/>
    </row>
    <row r="3" ht="24.75" customHeight="1">
      <c r="A3" s="202" t="inlineStr">
        <is>
          <t>Расчет показателя УНЦ</t>
        </is>
      </c>
    </row>
    <row r="4" ht="24.75" customHeight="1">
      <c r="A4" s="202" t="n"/>
      <c r="B4" s="202" t="n"/>
      <c r="C4" s="202" t="n"/>
      <c r="D4" s="202" t="n"/>
    </row>
    <row r="5" ht="140.25" customHeight="1">
      <c r="A5" s="205" t="inlineStr">
        <is>
          <t xml:space="preserve">Наименование разрабатываемого показателя УНЦ - </t>
        </is>
      </c>
      <c r="D5" s="205">
        <f>'Прил.5 Расчет СМР и ОБ'!D6:J6</f>
        <v/>
      </c>
    </row>
    <row r="6" ht="19.9" customHeight="1">
      <c r="A6" s="205" t="inlineStr">
        <is>
          <t>Единица измерения  — 1 км</t>
        </is>
      </c>
      <c r="D6" s="205" t="n"/>
    </row>
    <row r="7">
      <c r="A7" s="4" t="n"/>
      <c r="B7" s="4" t="n"/>
      <c r="C7" s="4" t="n"/>
      <c r="D7" s="4" t="n"/>
    </row>
    <row r="8" ht="14.45" customHeight="1">
      <c r="A8" s="218" t="inlineStr">
        <is>
          <t>Код показателя</t>
        </is>
      </c>
      <c r="B8" s="218" t="inlineStr">
        <is>
          <t>Наименование показателя</t>
        </is>
      </c>
      <c r="C8" s="218" t="inlineStr">
        <is>
          <t>Наименование РМ, входящих в состав показателя</t>
        </is>
      </c>
      <c r="D8" s="218" t="inlineStr">
        <is>
          <t>Норматив цены на 01.01.2023, тыс.руб.</t>
        </is>
      </c>
    </row>
    <row r="9" ht="15" customHeight="1">
      <c r="A9" s="306" t="n"/>
      <c r="B9" s="306" t="n"/>
      <c r="C9" s="306" t="n"/>
      <c r="D9" s="306" t="n"/>
    </row>
    <row r="10">
      <c r="A10" s="235" t="n">
        <v>1</v>
      </c>
      <c r="B10" s="235" t="n">
        <v>2</v>
      </c>
      <c r="C10" s="235" t="n">
        <v>3</v>
      </c>
      <c r="D10" s="235" t="n">
        <v>4</v>
      </c>
    </row>
    <row r="11" ht="89.25" customHeight="1">
      <c r="A11" s="235" t="inlineStr">
        <is>
          <t>Б2-05-4</t>
        </is>
      </c>
      <c r="B11" s="235" t="inlineStr">
        <is>
          <t xml:space="preserve">УНЦ на устройство траншеи КЛ и восстановление благоустройства по трассе </t>
        </is>
      </c>
      <c r="C11" s="155">
        <f>D5</f>
        <v/>
      </c>
      <c r="D11" s="3">
        <f>'Прил.4 РМ'!C41/1000</f>
        <v/>
      </c>
      <c r="E11" s="117" t="n"/>
    </row>
    <row r="12">
      <c r="A12" s="30" t="n"/>
      <c r="B12" s="12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115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15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4" sqref="D24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12" t="inlineStr">
        <is>
          <t>Приложение № 10</t>
        </is>
      </c>
    </row>
    <row r="5" ht="18.75" customHeight="1">
      <c r="B5" s="179" t="n"/>
    </row>
    <row r="6" ht="15.75" customHeight="1">
      <c r="B6" s="213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>
      <c r="B8" s="254" t="n"/>
      <c r="C8" s="254" t="n"/>
      <c r="D8" s="254" t="n"/>
      <c r="E8" s="254" t="n"/>
    </row>
    <row r="9" ht="47.25" customHeight="1">
      <c r="B9" s="218" t="inlineStr">
        <is>
          <t>Наименование индекса / норм сопутствующих затрат</t>
        </is>
      </c>
      <c r="C9" s="218" t="inlineStr">
        <is>
          <t>Дата применения и обоснование индекса / норм сопутствующих затрат</t>
        </is>
      </c>
      <c r="D9" s="218" t="inlineStr">
        <is>
          <t>Размер индекса / норма сопутствующих затрат</t>
        </is>
      </c>
    </row>
    <row r="10" ht="15.75" customHeight="1">
      <c r="B10" s="218" t="n">
        <v>1</v>
      </c>
      <c r="C10" s="218" t="n">
        <v>2</v>
      </c>
      <c r="D10" s="218" t="n">
        <v>3</v>
      </c>
    </row>
    <row r="11" ht="45" customHeight="1">
      <c r="B11" s="218" t="inlineStr">
        <is>
          <t xml:space="preserve">Индекс изменения сметной стоимости на 1 квартал 2023 года. ОЗП </t>
        </is>
      </c>
      <c r="C11" s="218" t="inlineStr">
        <is>
          <t>Письмо Минстроя России от 30.03.2023г. №17106-ИФ/09  прил.1</t>
        </is>
      </c>
      <c r="D11" s="218" t="n">
        <v>44.29</v>
      </c>
    </row>
    <row r="12" ht="29.25" customHeight="1">
      <c r="B12" s="218" t="inlineStr">
        <is>
          <t>Индекс изменения сметной стоимости на 1 квартал 2023 года. ЭМ</t>
        </is>
      </c>
      <c r="C12" s="218" t="inlineStr">
        <is>
          <t>Письмо Минстроя России от 30.03.2023г. №17106-ИФ/09  прил.1</t>
        </is>
      </c>
      <c r="D12" s="218" t="n">
        <v>10.77</v>
      </c>
    </row>
    <row r="13" ht="29.25" customHeight="1">
      <c r="B13" s="218" t="inlineStr">
        <is>
          <t>Индекс изменения сметной стоимости на 1 квартал 2023 года. МАТ</t>
        </is>
      </c>
      <c r="C13" s="218" t="inlineStr">
        <is>
          <t>Письмо Минстроя России от 30.03.2023г. №17106-ИФ/09  прил.1</t>
        </is>
      </c>
      <c r="D13" s="218" t="n">
        <v>4.39</v>
      </c>
    </row>
    <row r="14" ht="30.75" customHeight="1">
      <c r="B14" s="218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18" t="n">
        <v>6.26</v>
      </c>
    </row>
    <row r="15" ht="89.45" customHeight="1">
      <c r="B15" s="218" t="inlineStr">
        <is>
          <t>Временные здания и сооружения</t>
        </is>
      </c>
      <c r="C15" s="218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1" t="n">
        <v>0.039</v>
      </c>
    </row>
    <row r="16" ht="78.75" customHeight="1">
      <c r="B16" s="218" t="inlineStr">
        <is>
          <t>Дополнительные затраты при производстве строительно-монтажных работ в зимнее время</t>
        </is>
      </c>
      <c r="C16" s="21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1" t="n">
        <v>0.021</v>
      </c>
    </row>
    <row r="17" ht="31.7" customHeight="1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181" t="n">
        <v>0.0214</v>
      </c>
    </row>
    <row r="18" ht="31.7" customHeight="1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181" t="n">
        <v>0.002</v>
      </c>
    </row>
    <row r="19" ht="24" customHeight="1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181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5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5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5.28515625" customWidth="1" min="6" max="6"/>
  </cols>
  <sheetData>
    <row r="2" ht="17.25" customHeight="1">
      <c r="A2" s="2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12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12" t="n"/>
    </row>
    <row r="7" ht="110.25" customHeight="1">
      <c r="A7" s="194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8" t="inlineStr">
        <is>
          <t>С1ср</t>
        </is>
      </c>
      <c r="D7" s="218" t="inlineStr">
        <is>
          <t>-</t>
        </is>
      </c>
      <c r="E7" s="60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194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18" t="inlineStr">
        <is>
          <t>tср</t>
        </is>
      </c>
      <c r="D8" s="218" t="inlineStr">
        <is>
          <t>1973ч/12мес.</t>
        </is>
      </c>
      <c r="E8" s="196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>
      <c r="A9" s="194" t="inlineStr">
        <is>
          <t>1.3</t>
        </is>
      </c>
      <c r="B9" s="195" t="inlineStr">
        <is>
          <t>Коэффициент увеличения</t>
        </is>
      </c>
      <c r="C9" s="218" t="inlineStr">
        <is>
          <t>Кув</t>
        </is>
      </c>
      <c r="D9" s="218" t="inlineStr">
        <is>
          <t>-</t>
        </is>
      </c>
      <c r="E9" s="196" t="n">
        <v>1</v>
      </c>
      <c r="F9" s="195" t="n"/>
      <c r="G9" s="197" t="n"/>
    </row>
    <row r="10" ht="15.75" customHeight="1">
      <c r="A10" s="194" t="inlineStr">
        <is>
          <t>1.4</t>
        </is>
      </c>
      <c r="B10" s="195" t="inlineStr">
        <is>
          <t>Средний разряд работ</t>
        </is>
      </c>
      <c r="C10" s="218" t="n"/>
      <c r="D10" s="218" t="n"/>
      <c r="E10" s="318" t="n">
        <v>2.4</v>
      </c>
      <c r="F10" s="195" t="inlineStr">
        <is>
          <t>РТМ</t>
        </is>
      </c>
      <c r="G10" s="197" t="n"/>
    </row>
    <row r="11" ht="78.75" customHeight="1">
      <c r="A11" s="194" t="inlineStr">
        <is>
          <t>1.5</t>
        </is>
      </c>
      <c r="B11" s="195" t="inlineStr">
        <is>
          <t>Тарифный коэффициент среднего разряда работ</t>
        </is>
      </c>
      <c r="C11" s="218" t="inlineStr">
        <is>
          <t>КТ</t>
        </is>
      </c>
      <c r="D11" s="218" t="inlineStr">
        <is>
          <t>-</t>
        </is>
      </c>
      <c r="E11" s="319" t="n">
        <v>1.125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194" t="inlineStr">
        <is>
          <t>1.6</t>
        </is>
      </c>
      <c r="B12" s="125" t="inlineStr">
        <is>
          <t>Коэффициент инфляции, определяемый поквартально</t>
        </is>
      </c>
      <c r="C12" s="218" t="inlineStr">
        <is>
          <t>Кинф</t>
        </is>
      </c>
      <c r="D12" s="218" t="inlineStr">
        <is>
          <t>-</t>
        </is>
      </c>
      <c r="E12" s="320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8" t="inlineStr">
        <is>
          <t>1.7</t>
        </is>
      </c>
      <c r="B13" s="299" t="inlineStr">
        <is>
          <t>Размер средств на оплату труда рабочих-строителей в текущем уровне цен (ФОТр.тек.), руб/чел.-ч</t>
        </is>
      </c>
      <c r="C13" s="300" t="inlineStr">
        <is>
          <t>ФОТр.тек.</t>
        </is>
      </c>
      <c r="D13" s="300" t="inlineStr">
        <is>
          <t>(С1ср/tср*КТ*Т*Кув)*Кинф</t>
        </is>
      </c>
      <c r="E13" s="301">
        <f>((E7*E9/E8)*E11)*E12</f>
        <v/>
      </c>
      <c r="F13" s="3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2025-01-24T11:54:04Z</dcterms:modified>
  <cp:lastModifiedBy>112</cp:lastModifiedBy>
  <cp:lastPrinted>2023-11-27T10:21:45Z</cp:lastPrinted>
</cp:coreProperties>
</file>