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0\ _₽_-;\-* #,##0.00\ _₽_-;_-* &quot;-&quot;??\ _₽_-;_-@_-"/>
    <numFmt numFmtId="171" formatCode="#,##0.000_ ;\-#,##0.000\ "/>
    <numFmt numFmtId="172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165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170" fontId="16" fillId="0" borderId="0" pivotButton="0" quotePrefix="0" xfId="0"/>
    <xf numFmtId="171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top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2" fontId="4" fillId="0" borderId="1" applyAlignment="1" pivotButton="0" quotePrefix="0" xfId="0">
      <alignment vertical="center"/>
    </xf>
    <xf numFmtId="172" fontId="16" fillId="0" borderId="1" pivotButton="0" quotePrefix="0" xfId="0"/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2" fontId="4" fillId="0" borderId="1" applyAlignment="1" pivotButton="0" quotePrefix="0" xfId="0">
      <alignment vertical="center"/>
    </xf>
    <xf numFmtId="172" fontId="16" fillId="0" borderId="1" pivotButton="0" quotePrefix="0" xfId="0"/>
    <xf numFmtId="165" fontId="18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center" wrapText="1"/>
    </xf>
    <xf numFmtId="171" fontId="16" fillId="0" borderId="0" pivotButton="0" quotePrefix="0" xfId="0"/>
    <xf numFmtId="170" fontId="16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8" fontId="16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4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113" min="1" max="2"/>
    <col width="51.7109375" customWidth="1" style="113" min="3" max="3"/>
    <col width="57.28515625" customWidth="1" style="113" min="4" max="4"/>
    <col width="37.42578125" customWidth="1" style="113" min="5" max="5"/>
    <col width="9.140625" customWidth="1" style="113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" customHeight="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195" t="inlineStr">
        <is>
          <t>Наименование разрабатываемого показателя УНЦ - Затраты на очистку участков местности от взрывоопасных предметов при строительстве ПС (ЗПС)</t>
        </is>
      </c>
    </row>
    <row r="8" ht="31.5" customHeight="1">
      <c r="B8" s="196" t="inlineStr">
        <is>
          <t>Сопоставимый уровень цен: 01.01.2001</t>
        </is>
      </c>
    </row>
    <row r="9" ht="15.75" customHeight="1">
      <c r="B9" s="196" t="inlineStr">
        <is>
          <t>Единица измерения  — 1 га</t>
        </is>
      </c>
    </row>
    <row r="10">
      <c r="B10" s="196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51" t="n"/>
    </row>
    <row r="12" ht="96.75" customHeight="1">
      <c r="B12" s="199" t="n">
        <v>1</v>
      </c>
      <c r="C12" s="122" t="inlineStr">
        <is>
          <t>Наименование объекта-представителя</t>
        </is>
      </c>
      <c r="D12" s="172" t="inlineStr">
        <is>
          <t xml:space="preserve">КВЛ 220 кВ "Дорохово-Слобода"  для ВЛ. </t>
        </is>
      </c>
    </row>
    <row r="13">
      <c r="B13" s="199" t="n">
        <v>2</v>
      </c>
      <c r="C13" s="122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199" t="n">
        <v>3</v>
      </c>
      <c r="C14" s="122" t="inlineStr">
        <is>
          <t>Климатический район и подрайон</t>
        </is>
      </c>
      <c r="D14" s="173" t="inlineStr">
        <is>
          <t>IIВ</t>
        </is>
      </c>
    </row>
    <row r="15">
      <c r="B15" s="199" t="n">
        <v>4</v>
      </c>
      <c r="C15" s="122" t="inlineStr">
        <is>
          <t>Мощность объекта</t>
        </is>
      </c>
      <c r="D15" s="172" t="inlineStr">
        <is>
          <t>459,71 га</t>
        </is>
      </c>
    </row>
    <row r="16" ht="138" customHeight="1">
      <c r="B16" s="19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19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 t="n">
        <v>148463507.69</v>
      </c>
      <c r="E17" s="164" t="n"/>
    </row>
    <row r="18">
      <c r="B18" s="150" t="inlineStr">
        <is>
          <t>6.1</t>
        </is>
      </c>
      <c r="C18" s="122" t="inlineStr">
        <is>
          <t>строительно-монтажные работы</t>
        </is>
      </c>
      <c r="D18" s="157" t="n"/>
    </row>
    <row r="19" ht="15.75" customHeight="1">
      <c r="B19" s="150" t="inlineStr">
        <is>
          <t>6.2</t>
        </is>
      </c>
      <c r="C19" s="122" t="inlineStr">
        <is>
          <t>оборудование и инвентарь</t>
        </is>
      </c>
      <c r="D19" s="157" t="n"/>
    </row>
    <row r="20" ht="16.5" customHeight="1">
      <c r="B20" s="150" t="inlineStr">
        <is>
          <t>6.3</t>
        </is>
      </c>
      <c r="C20" s="122" t="inlineStr">
        <is>
          <t>пусконаладочные работы</t>
        </is>
      </c>
      <c r="D20" s="157" t="n"/>
    </row>
    <row r="21" ht="35.25" customHeight="1">
      <c r="B21" s="150" t="inlineStr">
        <is>
          <t>6.4</t>
        </is>
      </c>
      <c r="C21" s="149" t="inlineStr">
        <is>
          <t>прочие и лимитированные затраты</t>
        </is>
      </c>
      <c r="D21" s="157" t="n">
        <v>148463507.69</v>
      </c>
    </row>
    <row r="22">
      <c r="B22" s="199" t="n">
        <v>7</v>
      </c>
      <c r="C22" s="149" t="inlineStr">
        <is>
          <t>Сопоставимый уровень цен</t>
        </is>
      </c>
      <c r="D22" s="171" t="inlineStr">
        <is>
          <t>1 квартал 2011 г</t>
        </is>
      </c>
      <c r="E22" s="147" t="n"/>
    </row>
    <row r="23" ht="123" customHeight="1">
      <c r="B23" s="199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 t="n">
        <v>148463507.69</v>
      </c>
      <c r="E23" s="164" t="n"/>
    </row>
    <row r="24" ht="60.75" customHeight="1">
      <c r="B24" s="19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 t="n">
        <v>322950.35498466</v>
      </c>
      <c r="E24" s="147" t="n"/>
    </row>
    <row r="25" ht="48" customHeight="1">
      <c r="B25" s="199" t="n">
        <v>10</v>
      </c>
      <c r="C25" s="122" t="inlineStr">
        <is>
          <t>Примечание</t>
        </is>
      </c>
      <c r="D25" s="199" t="n"/>
    </row>
    <row r="26">
      <c r="B26" s="146" t="n"/>
      <c r="C26" s="145" t="n"/>
      <c r="D26" s="145" t="n"/>
    </row>
    <row r="27" ht="37.5" customHeight="1">
      <c r="B27" s="144" t="n"/>
    </row>
    <row r="28">
      <c r="B28" s="113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6" zoomScale="70" zoomScaleNormal="70" zoomScaleSheetLayoutView="70" workbookViewId="0">
      <selection activeCell="C19" sqref="C19"/>
    </sheetView>
  </sheetViews>
  <sheetFormatPr baseColWidth="8" defaultColWidth="9.140625" defaultRowHeight="15.75"/>
  <cols>
    <col width="5.5703125" customWidth="1" style="113" min="1" max="1"/>
    <col width="9.140625" customWidth="1" style="113" min="2" max="2"/>
    <col width="40.85546875" customWidth="1" style="113" min="3" max="3"/>
    <col width="13.85546875" customWidth="1" style="113" min="4" max="4"/>
    <col width="24.85546875" customWidth="1" style="113" min="5" max="5"/>
    <col width="15.5703125" customWidth="1" style="113" min="6" max="6"/>
    <col width="14.85546875" customWidth="1" style="113" min="7" max="7"/>
    <col width="16.7109375" customWidth="1" style="113" min="8" max="8"/>
    <col width="17.85546875" customWidth="1" style="113" min="9" max="9"/>
    <col width="16.42578125" customWidth="1" style="113" min="10" max="10"/>
    <col width="18" customWidth="1" style="113" min="11" max="11"/>
    <col width="9.140625" customWidth="1" style="113" min="12" max="12"/>
  </cols>
  <sheetData>
    <row r="3">
      <c r="B3" s="193" t="inlineStr">
        <is>
          <t>Приложение № 2</t>
        </is>
      </c>
      <c r="K3" s="144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>
      <c r="B8" s="128" t="n"/>
    </row>
    <row r="9" ht="27.75" customFormat="1" customHeight="1" s="113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Объект-представитель </t>
        </is>
      </c>
      <c r="E9" s="270" t="n"/>
      <c r="F9" s="270" t="n"/>
      <c r="G9" s="270" t="n"/>
      <c r="H9" s="270" t="n"/>
      <c r="I9" s="270" t="n"/>
      <c r="J9" s="271" t="n"/>
    </row>
    <row r="10" ht="21" customFormat="1" customHeight="1" s="113">
      <c r="B10" s="272" t="n"/>
      <c r="C10" s="272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2011г., тыс. руб.</t>
        </is>
      </c>
      <c r="G10" s="270" t="n"/>
      <c r="H10" s="270" t="n"/>
      <c r="I10" s="270" t="n"/>
      <c r="J10" s="271" t="n"/>
    </row>
    <row r="11" ht="55.5" customFormat="1" customHeight="1" s="113">
      <c r="B11" s="273" t="n"/>
      <c r="C11" s="273" t="n"/>
      <c r="D11" s="273" t="n"/>
      <c r="E11" s="273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62" customFormat="1" customHeight="1" s="113">
      <c r="B12" s="199" t="n"/>
      <c r="C12" s="180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81" t="inlineStr">
        <is>
          <t>01-11-01</t>
        </is>
      </c>
      <c r="E12" s="122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82" t="n"/>
      <c r="G12" s="274" t="n"/>
      <c r="H12" s="274" t="n"/>
      <c r="I12" s="199" t="n">
        <v>148463.50769</v>
      </c>
      <c r="J12" s="157" t="n">
        <v>148463.50769</v>
      </c>
    </row>
    <row r="13" ht="15.6" customFormat="1" customHeight="1" s="113">
      <c r="B13" s="198" t="inlineStr">
        <is>
          <t>Всего по объекту:</t>
        </is>
      </c>
      <c r="C13" s="270" t="n"/>
      <c r="D13" s="270" t="n"/>
      <c r="E13" s="271" t="n"/>
      <c r="F13" s="125" t="n"/>
      <c r="G13" s="275" t="n"/>
      <c r="H13" s="275" t="n"/>
      <c r="I13" s="275" t="n">
        <v>148463.50769</v>
      </c>
      <c r="J13" s="275" t="n">
        <v>148463.50769</v>
      </c>
    </row>
    <row r="14" ht="15.75" customFormat="1" customHeight="1" s="113">
      <c r="B14" s="198" t="inlineStr">
        <is>
          <t>Всего по объекту в сопоставимом уровне цен 1 кв. 2011г:</t>
        </is>
      </c>
      <c r="C14" s="270" t="n"/>
      <c r="D14" s="270" t="n"/>
      <c r="E14" s="271" t="n"/>
      <c r="F14" s="276" t="n"/>
      <c r="G14" s="276" t="n"/>
      <c r="H14" s="276" t="n"/>
      <c r="I14" s="276" t="n">
        <v>148463.50769</v>
      </c>
      <c r="J14" s="276" t="n">
        <v>148463.50769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25"/>
  <sheetViews>
    <sheetView view="pageBreakPreview" zoomScale="55" zoomScaleSheetLayoutView="55" workbookViewId="0">
      <selection activeCell="D23" sqref="D23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20" customWidth="1" style="113" min="7" max="7"/>
    <col width="16.7109375" customWidth="1" style="113" min="8" max="8"/>
    <col width="20.85546875" customWidth="1" style="113" min="9" max="9"/>
    <col width="12.140625" customWidth="1" style="113" min="10" max="10"/>
    <col width="15" customWidth="1" style="113" min="11" max="11"/>
    <col width="9.140625" customWidth="1" style="113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>
      <c r="A4" s="170" t="n"/>
      <c r="B4" s="170" t="n"/>
      <c r="C4" s="20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6" t="n"/>
    </row>
    <row r="6">
      <c r="A6" s="203" t="inlineStr">
        <is>
          <t>Наименование разрабатываемого показателя УНЦ -  Затраты на очистку участков местности от взрывоопасных предметов при строительстве ПС (ЗПС)</t>
        </is>
      </c>
    </row>
    <row r="7">
      <c r="A7" s="203" t="n"/>
      <c r="B7" s="203" t="n"/>
      <c r="C7" s="203" t="n"/>
      <c r="D7" s="203" t="n"/>
      <c r="E7" s="203" t="n"/>
      <c r="F7" s="203" t="n"/>
      <c r="G7" s="203" t="n"/>
      <c r="H7" s="203" t="n"/>
    </row>
    <row r="8" ht="38.25" customHeight="1">
      <c r="A8" s="199" t="inlineStr">
        <is>
          <t>п/п</t>
        </is>
      </c>
      <c r="B8" s="199" t="inlineStr">
        <is>
          <t>№ЛСР</t>
        </is>
      </c>
      <c r="C8" s="199" t="inlineStr">
        <is>
          <t>Код ресурса</t>
        </is>
      </c>
      <c r="D8" s="199" t="inlineStr">
        <is>
          <t>Наименование ресурса</t>
        </is>
      </c>
      <c r="E8" s="199" t="inlineStr">
        <is>
          <t>Ед. изм.</t>
        </is>
      </c>
      <c r="F8" s="199" t="inlineStr">
        <is>
          <t>Кол-во единиц по данным объекта-представителя</t>
        </is>
      </c>
      <c r="G8" s="199" t="inlineStr">
        <is>
          <t>Сметная стоимость в ценах на 01.01.2000 (руб.)</t>
        </is>
      </c>
      <c r="H8" s="271" t="n"/>
    </row>
    <row r="9" ht="40.5" customHeight="1">
      <c r="A9" s="273" t="n"/>
      <c r="B9" s="273" t="n"/>
      <c r="C9" s="273" t="n"/>
      <c r="D9" s="273" t="n"/>
      <c r="E9" s="273" t="n"/>
      <c r="F9" s="273" t="n"/>
      <c r="G9" s="199" t="inlineStr">
        <is>
          <t>на ед.изм.</t>
        </is>
      </c>
      <c r="H9" s="199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4">
      <c r="A11" s="200" t="inlineStr">
        <is>
          <t>Основные работы</t>
        </is>
      </c>
      <c r="B11" s="270" t="n"/>
      <c r="C11" s="270" t="n"/>
      <c r="D11" s="270" t="n"/>
      <c r="E11" s="271" t="n"/>
      <c r="F11" s="277" t="n"/>
      <c r="G11" s="10" t="n"/>
      <c r="H11" s="277">
        <f>SUM(H12:H18)</f>
        <v/>
      </c>
    </row>
    <row r="12" ht="25.5" customHeight="1">
      <c r="A12" s="169" t="n">
        <v>1</v>
      </c>
      <c r="B12" s="155" t="n"/>
      <c r="C12" s="167" t="inlineStr">
        <is>
          <t xml:space="preserve">Таб.1 параграф 5 прим.2, прим. 4 </t>
        </is>
      </c>
      <c r="D12" s="168" t="inlineStr">
        <is>
          <t>Камеральные работы</t>
        </is>
      </c>
      <c r="E12" s="16" t="inlineStr">
        <is>
          <t>руб</t>
        </is>
      </c>
      <c r="F12" s="209" t="n"/>
      <c r="G12" s="278" t="n"/>
      <c r="H12" s="26" t="n">
        <v>1397300.04</v>
      </c>
    </row>
    <row r="13" ht="25.5" customHeight="1">
      <c r="A13" s="169" t="n">
        <v>2</v>
      </c>
      <c r="B13" s="155" t="n"/>
      <c r="C13" s="167" t="inlineStr">
        <is>
          <t>таб.2, параграф 3, прим 3.2, 3.1</t>
        </is>
      </c>
      <c r="D13" s="168" t="inlineStr">
        <is>
          <t xml:space="preserve">Полевые работы </t>
        </is>
      </c>
      <c r="E13" s="16" t="inlineStr">
        <is>
          <t>руб</t>
        </is>
      </c>
      <c r="F13" s="209" t="n"/>
      <c r="G13" s="278" t="n"/>
      <c r="H13" s="26" t="n">
        <v>27470836.69</v>
      </c>
    </row>
    <row r="14" ht="25.5" customHeight="1">
      <c r="A14" s="169" t="n">
        <v>3</v>
      </c>
      <c r="B14" s="155" t="n"/>
      <c r="C14" s="167" t="inlineStr">
        <is>
          <t>таб. 4. параграф 2</t>
        </is>
      </c>
      <c r="D14" s="168" t="inlineStr">
        <is>
          <t>Расходы по внутреннему транспорту (6.25% от полевых работ)</t>
        </is>
      </c>
      <c r="E14" s="16" t="inlineStr">
        <is>
          <t>руб</t>
        </is>
      </c>
      <c r="F14" s="16" t="n">
        <v>0.0625</v>
      </c>
      <c r="G14" s="278">
        <f>H13</f>
        <v/>
      </c>
      <c r="H14" s="26">
        <f>ROUND(F14*G14,2)</f>
        <v/>
      </c>
      <c r="I14" s="279" t="n"/>
    </row>
    <row r="15" ht="25.5" customHeight="1">
      <c r="A15" s="169" t="n">
        <v>4</v>
      </c>
      <c r="B15" s="155" t="n"/>
      <c r="C15" s="167" t="inlineStr">
        <is>
          <t>таб.5 параграф 1</t>
        </is>
      </c>
      <c r="D15" s="168" t="inlineStr">
        <is>
          <t>Расходы по внешнему транспорту (11,50% от полевых работ)</t>
        </is>
      </c>
      <c r="E15" s="16" t="inlineStr">
        <is>
          <t>руб</t>
        </is>
      </c>
      <c r="F15" s="16" t="n">
        <v>0.115</v>
      </c>
      <c r="G15" s="278">
        <f>H13</f>
        <v/>
      </c>
      <c r="H15" s="26">
        <f>ROUND(F15*G15,2)</f>
        <v/>
      </c>
      <c r="I15" s="280" t="n"/>
    </row>
    <row r="16">
      <c r="A16" s="169" t="n">
        <v>5</v>
      </c>
      <c r="B16" s="155" t="n"/>
      <c r="C16" s="167" t="inlineStr">
        <is>
          <t>таб.6 параграф5</t>
        </is>
      </c>
      <c r="D16" s="168" t="inlineStr">
        <is>
          <t>Расходы на содержание базы отряда</t>
        </is>
      </c>
      <c r="E16" s="16" t="inlineStr">
        <is>
          <t>руб</t>
        </is>
      </c>
      <c r="F16" s="209" t="inlineStr">
        <is>
          <t>50 дней</t>
        </is>
      </c>
      <c r="G16" s="278" t="n"/>
      <c r="H16" s="26" t="n">
        <v>9344.26</v>
      </c>
    </row>
    <row r="17" ht="25.5" customHeight="1">
      <c r="A17" s="169" t="n">
        <v>6</v>
      </c>
      <c r="B17" s="155" t="n"/>
      <c r="C17" s="167" t="inlineStr">
        <is>
          <t>п. 3.7</t>
        </is>
      </c>
      <c r="D17" s="168" t="inlineStr">
        <is>
          <t>Расходы по организации и ликвидации работ на объекте</t>
        </is>
      </c>
      <c r="E17" s="16" t="inlineStr">
        <is>
          <t>руб</t>
        </is>
      </c>
      <c r="F17" s="16" t="n">
        <v>0.06</v>
      </c>
      <c r="G17" s="278">
        <f>H13+H14+H16</f>
        <v/>
      </c>
      <c r="H17" s="26">
        <f>ROUND(F17*G17,2)</f>
        <v/>
      </c>
      <c r="I17" s="280" t="n"/>
    </row>
    <row r="18">
      <c r="A18" s="169" t="n">
        <v>7</v>
      </c>
      <c r="B18" s="155" t="n"/>
      <c r="C18" s="167" t="inlineStr">
        <is>
          <t xml:space="preserve">таб. 8, параграф 2 </t>
        </is>
      </c>
      <c r="D18" s="168" t="inlineStr">
        <is>
          <t>Затраты на медицинское обеспечение работ</t>
        </is>
      </c>
      <c r="E18" s="209" t="n"/>
      <c r="F18" s="209" t="n"/>
      <c r="G18" s="278" t="n"/>
      <c r="H18" s="26" t="n">
        <v>350000</v>
      </c>
    </row>
    <row r="21">
      <c r="B21" s="113" t="inlineStr">
        <is>
          <t>Составил ______________________     Е. М. Добровольская</t>
        </is>
      </c>
    </row>
    <row r="22">
      <c r="B22" s="144" t="inlineStr">
        <is>
          <t xml:space="preserve">                         (подпись, инициалы, фамилия)</t>
        </is>
      </c>
    </row>
    <row r="24">
      <c r="B24" s="113" t="inlineStr">
        <is>
          <t>Проверил ______________________        А.В. Костянецкая</t>
        </is>
      </c>
    </row>
    <row r="25">
      <c r="B25" s="144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topLeftCell="A19" workbookViewId="0">
      <selection activeCell="D28" sqref="D28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1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86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>
      <c r="B7" s="205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ПС (ЗПС)</t>
        </is>
      </c>
    </row>
    <row r="8">
      <c r="B8" s="206" t="inlineStr">
        <is>
          <t>Единица измерения  — 1 га</t>
        </is>
      </c>
    </row>
    <row r="9">
      <c r="B9" s="163" t="n"/>
      <c r="C9" s="4" t="n"/>
      <c r="D9" s="4" t="n"/>
      <c r="E9" s="4" t="n"/>
    </row>
    <row r="10" ht="51" customHeight="1">
      <c r="B10" s="209" t="inlineStr">
        <is>
          <t>Наименование</t>
        </is>
      </c>
      <c r="C10" s="209" t="inlineStr">
        <is>
          <t>Сметная стоимость в ценах на 01.01.2023
 (руб.)</t>
        </is>
      </c>
      <c r="D10" s="209" t="inlineStr">
        <is>
          <t>Удельный вес, 
(в СМР)</t>
        </is>
      </c>
      <c r="E10" s="209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62">
        <f>'Прил.5 Расчет СМР и ОБ'!J22</f>
        <v/>
      </c>
      <c r="D11" s="160" t="n"/>
      <c r="E11" s="160">
        <f>C11/$C$24</f>
        <v/>
      </c>
      <c r="G11" s="161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62" t="n">
        <v>0</v>
      </c>
      <c r="D13" s="99" t="n"/>
      <c r="E13" s="160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62">
        <f>ROUND((C11)*2.1%,2)</f>
        <v/>
      </c>
      <c r="D14" s="99" t="n"/>
      <c r="E14" s="160" t="n">
        <v>0.021</v>
      </c>
    </row>
    <row r="15">
      <c r="B15" s="99" t="inlineStr">
        <is>
          <t>Пусконаладочные работы</t>
        </is>
      </c>
      <c r="C15" s="162" t="n">
        <v>0</v>
      </c>
      <c r="D15" s="99" t="n"/>
      <c r="E15" s="160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62" t="n">
        <v>0</v>
      </c>
      <c r="D16" s="99" t="n"/>
      <c r="E16" s="160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62">
        <f>ROUND(C11*0%,2)</f>
        <v/>
      </c>
      <c r="D17" s="99" t="n"/>
      <c r="E17" s="160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62" t="n">
        <v>0</v>
      </c>
      <c r="D18" s="99" t="n"/>
      <c r="E18" s="160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62">
        <f>ROUND(C11*0%,2)</f>
        <v/>
      </c>
      <c r="D19" s="99" t="n"/>
      <c r="E19" s="160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62">
        <f>ROUND((C11+C16+C17+C18+C19+C13+C15+C14)*10%,2)</f>
        <v/>
      </c>
      <c r="D20" s="99" t="n"/>
      <c r="E20" s="160" t="n">
        <v>0.1</v>
      </c>
      <c r="L20" s="161" t="n"/>
    </row>
    <row r="21">
      <c r="B21" s="99" t="inlineStr">
        <is>
          <t>Авторский надзор - 0,2%</t>
        </is>
      </c>
      <c r="C21" s="162" t="n">
        <v>0</v>
      </c>
      <c r="D21" s="99" t="n"/>
      <c r="E21" s="160">
        <f>C21/$C$24</f>
        <v/>
      </c>
      <c r="L21" s="161" t="n"/>
    </row>
    <row r="22">
      <c r="B22" s="99" t="inlineStr">
        <is>
          <t>ИТОГО сновные работы</t>
        </is>
      </c>
      <c r="C22" s="159">
        <f>C11+C16+C17+C18+C19+C13+C15+C14+C20+C21</f>
        <v/>
      </c>
      <c r="D22" s="99" t="n"/>
      <c r="E22" s="160">
        <f>C22/$C$24</f>
        <v/>
      </c>
    </row>
    <row r="23" ht="13.5" customHeight="1">
      <c r="B23" s="99" t="inlineStr">
        <is>
          <t>Непредвиденные расходы</t>
        </is>
      </c>
      <c r="C23" s="159">
        <f>ROUND(C22*10%,2)</f>
        <v/>
      </c>
      <c r="D23" s="99" t="n"/>
      <c r="E23" s="160" t="n">
        <v>0.1</v>
      </c>
    </row>
    <row r="24">
      <c r="B24" s="99" t="inlineStr">
        <is>
          <t>ВСЕГО:</t>
        </is>
      </c>
      <c r="C24" s="159">
        <f>C23+C22</f>
        <v/>
      </c>
      <c r="D24" s="99" t="n"/>
      <c r="E24" s="160">
        <f>C24/$C$24</f>
        <v/>
      </c>
    </row>
    <row r="25">
      <c r="B25" s="99" t="inlineStr">
        <is>
          <t>ИТОГО ПОКАЗАТЕЛЬ НА ЕД. ИЗМ.</t>
        </is>
      </c>
      <c r="C25" s="159">
        <f>C24/'Прил.5 Расчет СМР и ОБ'!E27</f>
        <v/>
      </c>
      <c r="D25" s="99" t="n"/>
      <c r="E25" s="99" t="n"/>
    </row>
    <row r="26">
      <c r="B26" s="158" t="n"/>
      <c r="C26" s="4" t="n"/>
      <c r="D26" s="4" t="n"/>
      <c r="E26" s="4" t="n"/>
    </row>
    <row r="27">
      <c r="B27" s="158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8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8" t="n"/>
      <c r="C29" s="4" t="n"/>
      <c r="D29" s="4" t="n"/>
      <c r="E29" s="4" t="n"/>
    </row>
    <row r="30">
      <c r="B30" s="158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06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view="pageBreakPreview" zoomScale="40" zoomScaleSheetLayoutView="40" workbookViewId="0">
      <selection activeCell="D31" sqref="D31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86" t="inlineStr">
        <is>
          <t>Расчет стоимости СМР и оборудования</t>
        </is>
      </c>
    </row>
    <row r="5" ht="12.75" customFormat="1" customHeight="1" s="4">
      <c r="A5" s="186" t="n"/>
      <c r="B5" s="186" t="n"/>
      <c r="C5" s="226" t="n"/>
      <c r="D5" s="186" t="n"/>
      <c r="E5" s="186" t="n"/>
      <c r="F5" s="186" t="n"/>
      <c r="G5" s="186" t="n"/>
      <c r="H5" s="186" t="n"/>
      <c r="I5" s="186" t="n"/>
      <c r="J5" s="186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41" t="n"/>
      <c r="C6" s="141" t="n"/>
      <c r="D6" s="189" t="inlineStr">
        <is>
          <t>Затраты на очистку участков местности от взрывоопасных предметов при строительстве ПС (ЗПС)</t>
        </is>
      </c>
    </row>
    <row r="7" ht="12.75" customFormat="1" customHeight="1" s="4">
      <c r="A7" s="189" t="inlineStr">
        <is>
          <t>Единица измерения  — 1 га</t>
        </is>
      </c>
      <c r="I7" s="205" t="n"/>
      <c r="J7" s="205" t="n"/>
    </row>
    <row r="8" ht="13.5" customFormat="1" customHeight="1" s="4">
      <c r="A8" s="189" t="n"/>
    </row>
    <row r="9" ht="13.15" customFormat="1" customHeight="1" s="4"/>
    <row r="10" ht="27" customHeight="1">
      <c r="A10" s="209" t="inlineStr">
        <is>
          <t>№ пп.</t>
        </is>
      </c>
      <c r="B10" s="209" t="inlineStr">
        <is>
          <t>Код ресурса</t>
        </is>
      </c>
      <c r="C10" s="209" t="inlineStr">
        <is>
          <t>Наименование</t>
        </is>
      </c>
      <c r="D10" s="209" t="inlineStr">
        <is>
          <t>Ед. изм.</t>
        </is>
      </c>
      <c r="E10" s="209" t="inlineStr">
        <is>
          <t>Кол-во единиц по проектным данным</t>
        </is>
      </c>
      <c r="F10" s="209" t="inlineStr">
        <is>
          <t>Сметная стоимость в ценах на 01.01.2000 (руб.)</t>
        </is>
      </c>
      <c r="G10" s="271" t="n"/>
      <c r="H10" s="209" t="inlineStr">
        <is>
          <t>Удельный вес, %</t>
        </is>
      </c>
      <c r="I10" s="209" t="inlineStr">
        <is>
          <t>Сметная стоимость в ценах на 01.01.2023 (руб.)</t>
        </is>
      </c>
      <c r="J10" s="271" t="n"/>
      <c r="M10" s="12" t="n"/>
      <c r="N10" s="12" t="n"/>
    </row>
    <row r="11" ht="28.5" customHeight="1">
      <c r="A11" s="273" t="n"/>
      <c r="B11" s="273" t="n"/>
      <c r="C11" s="273" t="n"/>
      <c r="D11" s="273" t="n"/>
      <c r="E11" s="273" t="n"/>
      <c r="F11" s="209" t="inlineStr">
        <is>
          <t>на ед. изм.</t>
        </is>
      </c>
      <c r="G11" s="209" t="inlineStr">
        <is>
          <t>общая</t>
        </is>
      </c>
      <c r="H11" s="273" t="n"/>
      <c r="I11" s="209" t="inlineStr">
        <is>
          <t>на ед. изм.</t>
        </is>
      </c>
      <c r="J11" s="209" t="inlineStr">
        <is>
          <t>общая</t>
        </is>
      </c>
      <c r="M11" s="12" t="n"/>
      <c r="N11" s="12" t="n"/>
    </row>
    <row r="12">
      <c r="A12" s="209" t="n">
        <v>1</v>
      </c>
      <c r="B12" s="209" t="n">
        <v>2</v>
      </c>
      <c r="C12" s="209" t="n">
        <v>3</v>
      </c>
      <c r="D12" s="209" t="n">
        <v>4</v>
      </c>
      <c r="E12" s="209" t="n">
        <v>5</v>
      </c>
      <c r="F12" s="209" t="n">
        <v>6</v>
      </c>
      <c r="G12" s="209" t="n">
        <v>7</v>
      </c>
      <c r="H12" s="209" t="n">
        <v>8</v>
      </c>
      <c r="I12" s="216" t="n">
        <v>9</v>
      </c>
      <c r="J12" s="216" t="n">
        <v>10</v>
      </c>
      <c r="M12" s="12" t="n"/>
      <c r="N12" s="12" t="n"/>
    </row>
    <row r="13" ht="14.25" customFormat="1" customHeight="1" s="12">
      <c r="A13" s="209" t="n"/>
      <c r="B13" s="207" t="inlineStr">
        <is>
          <t>Основные работы</t>
        </is>
      </c>
      <c r="C13" s="270" t="n"/>
      <c r="D13" s="270" t="n"/>
      <c r="E13" s="270" t="n"/>
      <c r="F13" s="270" t="n"/>
      <c r="G13" s="270" t="n"/>
      <c r="H13" s="271" t="n"/>
      <c r="I13" s="134" t="n"/>
      <c r="J13" s="134" t="n"/>
    </row>
    <row r="14" ht="25.5" customFormat="1" customHeight="1" s="12">
      <c r="A14" s="209" t="n">
        <v>1</v>
      </c>
      <c r="B14" s="167" t="inlineStr">
        <is>
          <t xml:space="preserve">Таб.1 параграф 5 прим.2, прим. 4 </t>
        </is>
      </c>
      <c r="C14" s="168" t="inlineStr">
        <is>
          <t>Камеральные работы</t>
        </is>
      </c>
      <c r="D14" s="16" t="inlineStr">
        <is>
          <t>руб</t>
        </is>
      </c>
      <c r="E14" s="209" t="n"/>
      <c r="F14" s="278" t="n"/>
      <c r="G14" s="26" t="n">
        <v>1397300.04</v>
      </c>
      <c r="H14" s="140">
        <f>G14/$G$21</f>
        <v/>
      </c>
      <c r="I14" s="26" t="n"/>
      <c r="J14" s="26">
        <f>ROUND(G14*Прил.10!$D$15,2)</f>
        <v/>
      </c>
    </row>
    <row r="15" ht="25.5" customFormat="1" customHeight="1" s="12">
      <c r="A15" s="209" t="n">
        <v>2</v>
      </c>
      <c r="B15" s="167" t="inlineStr">
        <is>
          <t>таб.2, параграф 3, прим 3.2, 3.1</t>
        </is>
      </c>
      <c r="C15" s="168" t="inlineStr">
        <is>
          <t xml:space="preserve">Полевые работы </t>
        </is>
      </c>
      <c r="D15" s="16" t="inlineStr">
        <is>
          <t>руб</t>
        </is>
      </c>
      <c r="E15" s="209" t="n"/>
      <c r="F15" s="278" t="n"/>
      <c r="G15" s="26" t="n">
        <v>27470836.69</v>
      </c>
      <c r="H15" s="140">
        <f>G15/$G$21</f>
        <v/>
      </c>
      <c r="I15" s="26" t="n"/>
      <c r="J15" s="26">
        <f>ROUND(G15*Прил.10!$D$15,2)</f>
        <v/>
      </c>
    </row>
    <row r="16" ht="30" customFormat="1" customHeight="1" s="12">
      <c r="A16" s="209" t="n">
        <v>3</v>
      </c>
      <c r="B16" s="167" t="inlineStr">
        <is>
          <t>таб. 4. параграф 2</t>
        </is>
      </c>
      <c r="C16" s="168" t="inlineStr">
        <is>
          <t>Расходы по внутреннему транспорту (6.25% от полевых работ)</t>
        </is>
      </c>
      <c r="D16" s="16" t="inlineStr">
        <is>
          <t>руб</t>
        </is>
      </c>
      <c r="E16" s="16" t="n">
        <v>0.0625</v>
      </c>
      <c r="F16" s="278">
        <f>G15</f>
        <v/>
      </c>
      <c r="G16" s="26">
        <f>ROUND(E16*F16,2)</f>
        <v/>
      </c>
      <c r="H16" s="140">
        <f>G16/$G$21</f>
        <v/>
      </c>
      <c r="I16" s="278">
        <f>J15</f>
        <v/>
      </c>
      <c r="J16" s="26">
        <f>ROUND(I16*E16,2)</f>
        <v/>
      </c>
    </row>
    <row r="17" ht="25.5" customFormat="1" customHeight="1" s="12">
      <c r="A17" s="209" t="n">
        <v>4</v>
      </c>
      <c r="B17" s="167" t="inlineStr">
        <is>
          <t>таб.5 параграф 1</t>
        </is>
      </c>
      <c r="C17" s="168" t="inlineStr">
        <is>
          <t>Расходы по внешнему транспорту (11,50% от полевых работ)</t>
        </is>
      </c>
      <c r="D17" s="16" t="inlineStr">
        <is>
          <t>руб</t>
        </is>
      </c>
      <c r="E17" s="16" t="n">
        <v>0.115</v>
      </c>
      <c r="F17" s="278">
        <f>G15</f>
        <v/>
      </c>
      <c r="G17" s="26">
        <f>ROUND(E17*F17,2)</f>
        <v/>
      </c>
      <c r="H17" s="140">
        <f>G17/$G$21</f>
        <v/>
      </c>
      <c r="I17" s="278">
        <f>J15</f>
        <v/>
      </c>
      <c r="J17" s="26">
        <f>ROUND(I17*E17,2)</f>
        <v/>
      </c>
    </row>
    <row r="18" ht="26.25" customFormat="1" customHeight="1" s="12">
      <c r="A18" s="209" t="n">
        <v>5</v>
      </c>
      <c r="B18" s="167" t="inlineStr">
        <is>
          <t>таб.6 параграф5</t>
        </is>
      </c>
      <c r="C18" s="168" t="inlineStr">
        <is>
          <t>Расходы на содержание базы отряда</t>
        </is>
      </c>
      <c r="D18" s="16" t="inlineStr">
        <is>
          <t>руб</t>
        </is>
      </c>
      <c r="E18" s="209" t="inlineStr">
        <is>
          <t>50 дней</t>
        </is>
      </c>
      <c r="F18" s="278" t="n"/>
      <c r="G18" s="26" t="n">
        <v>9344.26</v>
      </c>
      <c r="H18" s="140">
        <f>G18/$G$21</f>
        <v/>
      </c>
      <c r="I18" s="26" t="n"/>
      <c r="J18" s="26">
        <f>ROUND(G18*Прил.10!$D$15,2)</f>
        <v/>
      </c>
    </row>
    <row r="19" ht="30" customFormat="1" customHeight="1" s="12">
      <c r="A19" s="209" t="n">
        <v>6</v>
      </c>
      <c r="B19" s="167" t="inlineStr">
        <is>
          <t>п. 3.7</t>
        </is>
      </c>
      <c r="C19" s="168" t="inlineStr">
        <is>
          <t>Расходы по организации и ликвидации работ на объекте</t>
        </is>
      </c>
      <c r="D19" s="16" t="inlineStr">
        <is>
          <t>руб</t>
        </is>
      </c>
      <c r="E19" s="16" t="n">
        <v>0.06</v>
      </c>
      <c r="F19" s="278">
        <f>G15+G16+G18</f>
        <v/>
      </c>
      <c r="G19" s="26">
        <f>ROUND(E19*F19,2)</f>
        <v/>
      </c>
      <c r="H19" s="140">
        <f>G19/$G$21</f>
        <v/>
      </c>
      <c r="I19" s="278">
        <f>J15+J16+J18</f>
        <v/>
      </c>
      <c r="J19" s="26">
        <f>ROUND(I19*E19,2)</f>
        <v/>
      </c>
    </row>
    <row r="20" ht="25.5" customFormat="1" customHeight="1" s="12">
      <c r="A20" s="209" t="n">
        <v>7</v>
      </c>
      <c r="B20" s="167" t="inlineStr">
        <is>
          <t xml:space="preserve">таб. 8, параграф 2 </t>
        </is>
      </c>
      <c r="C20" s="168" t="inlineStr">
        <is>
          <t>Затраты на медицинское обеспечение работ</t>
        </is>
      </c>
      <c r="D20" s="209" t="n"/>
      <c r="E20" s="209" t="n"/>
      <c r="F20" s="278" t="n"/>
      <c r="G20" s="26" t="n">
        <v>350000</v>
      </c>
      <c r="H20" s="140">
        <f>G20/$G$21</f>
        <v/>
      </c>
      <c r="I20" s="26" t="n"/>
      <c r="J20" s="26">
        <f>ROUND(G20*Прил.10!$D$15,2)</f>
        <v/>
      </c>
    </row>
    <row r="21" ht="14.25" customFormat="1" customHeight="1" s="12">
      <c r="A21" s="209" t="n"/>
      <c r="B21" s="209" t="n"/>
      <c r="C21" s="207" t="inlineStr">
        <is>
          <t>Итого по разделу «Основные работы»</t>
        </is>
      </c>
      <c r="D21" s="209" t="n"/>
      <c r="E21" s="210" t="n"/>
      <c r="F21" s="26" t="n"/>
      <c r="G21" s="26">
        <f>SUM(G14:G20)</f>
        <v/>
      </c>
      <c r="H21" s="135" t="n">
        <v>1</v>
      </c>
      <c r="I21" s="136" t="n"/>
      <c r="J21" s="26">
        <f>SUM(J14:J20)</f>
        <v/>
      </c>
    </row>
    <row r="22" ht="14.25" customFormat="1" customHeight="1" s="12">
      <c r="A22" s="209" t="n"/>
      <c r="B22" s="209" t="n"/>
      <c r="C22" s="208" t="inlineStr">
        <is>
          <t>ИТОГО ПО РМ</t>
        </is>
      </c>
      <c r="D22" s="209" t="n"/>
      <c r="E22" s="210" t="n"/>
      <c r="F22" s="211" t="n"/>
      <c r="G22" s="26">
        <f>G21</f>
        <v/>
      </c>
      <c r="H22" s="212" t="n"/>
      <c r="I22" s="26" t="n"/>
      <c r="J22" s="26">
        <f>J21</f>
        <v/>
      </c>
    </row>
    <row r="23" ht="14.25" customFormat="1" customHeight="1" s="12">
      <c r="A23" s="209" t="n"/>
      <c r="B23" s="209" t="n"/>
      <c r="C23" s="208" t="inlineStr">
        <is>
          <t>Накладные расходы</t>
        </is>
      </c>
      <c r="D23" s="137" t="n"/>
      <c r="E23" s="210" t="n"/>
      <c r="F23" s="211" t="n"/>
      <c r="G23" s="26" t="n">
        <v>0</v>
      </c>
      <c r="H23" s="212" t="n"/>
      <c r="I23" s="26" t="n"/>
      <c r="J23" s="26" t="n">
        <v>0</v>
      </c>
    </row>
    <row r="24" ht="14.25" customFormat="1" customHeight="1" s="12">
      <c r="A24" s="209" t="n"/>
      <c r="B24" s="209" t="n"/>
      <c r="C24" s="208" t="inlineStr">
        <is>
          <t>Сметная прибыль</t>
        </is>
      </c>
      <c r="D24" s="137" t="n"/>
      <c r="E24" s="210" t="n"/>
      <c r="F24" s="211" t="n"/>
      <c r="G24" s="26" t="n">
        <v>0</v>
      </c>
      <c r="H24" s="212" t="n"/>
      <c r="I24" s="26" t="n"/>
      <c r="J24" s="26" t="n">
        <v>0</v>
      </c>
    </row>
    <row r="25" ht="14.25" customFormat="1" customHeight="1" s="12">
      <c r="A25" s="209" t="n"/>
      <c r="B25" s="209" t="n"/>
      <c r="C25" s="208" t="inlineStr">
        <is>
          <t xml:space="preserve">Итого </t>
        </is>
      </c>
      <c r="D25" s="209" t="n"/>
      <c r="E25" s="210" t="n"/>
      <c r="F25" s="211" t="n"/>
      <c r="G25" s="26">
        <f>ROUND((G21+G23+G24),2)</f>
        <v/>
      </c>
      <c r="H25" s="212" t="n"/>
      <c r="I25" s="26" t="n"/>
      <c r="J25" s="26">
        <f>ROUND((J21+J23+J24),2)</f>
        <v/>
      </c>
    </row>
    <row r="26" ht="14.25" customFormat="1" customHeight="1" s="12">
      <c r="A26" s="209" t="n"/>
      <c r="B26" s="209" t="n"/>
      <c r="C26" s="208" t="inlineStr">
        <is>
          <t>ВСЕГО сновные работы</t>
        </is>
      </c>
      <c r="D26" s="209" t="n"/>
      <c r="E26" s="210" t="n"/>
      <c r="F26" s="211" t="n"/>
      <c r="G26" s="26">
        <f>G25</f>
        <v/>
      </c>
      <c r="H26" s="212" t="n"/>
      <c r="I26" s="26" t="n"/>
      <c r="J26" s="26">
        <f>J25</f>
        <v/>
      </c>
    </row>
    <row r="27" ht="34.5" customFormat="1" customHeight="1" s="12">
      <c r="A27" s="209" t="n"/>
      <c r="B27" s="209" t="n"/>
      <c r="C27" s="208" t="inlineStr">
        <is>
          <t>ИТОГО ПОКАЗАТЕЛЬ НА ЕД. ИЗМ.</t>
        </is>
      </c>
      <c r="D27" s="209" t="inlineStr">
        <is>
          <t>1 га</t>
        </is>
      </c>
      <c r="E27" s="210" t="n">
        <v>459.71</v>
      </c>
      <c r="F27" s="211" t="n"/>
      <c r="G27" s="26">
        <f>G26/E27</f>
        <v/>
      </c>
      <c r="H27" s="212" t="n"/>
      <c r="I27" s="26" t="n"/>
      <c r="J27" s="26">
        <f>J26/E27</f>
        <v/>
      </c>
    </row>
    <row r="29" ht="14.25" customFormat="1" customHeight="1" s="12">
      <c r="A29" s="4" t="inlineStr">
        <is>
          <t>Составил ______________________     Е. М. Добровольская</t>
        </is>
      </c>
    </row>
    <row r="30" ht="14.25" customFormat="1" customHeight="1" s="12">
      <c r="A30" s="27" t="inlineStr">
        <is>
          <t xml:space="preserve">                         (подпись, инициалы, фамилия)</t>
        </is>
      </c>
    </row>
    <row r="31" ht="14.25" customFormat="1" customHeight="1" s="12">
      <c r="A31" s="4" t="n"/>
    </row>
    <row r="32" ht="14.25" customFormat="1" customHeight="1" s="12">
      <c r="A32" s="4" t="inlineStr">
        <is>
          <t>Проверил ______________________        А.В. Костянецкая</t>
        </is>
      </c>
    </row>
    <row r="33" ht="14.25" customFormat="1" customHeight="1" s="12">
      <c r="A33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18" t="inlineStr">
        <is>
          <t>Приложение №6</t>
        </is>
      </c>
    </row>
    <row r="2" ht="21.75" customHeight="1">
      <c r="A2" s="218" t="n"/>
      <c r="B2" s="218" t="n"/>
      <c r="C2" s="218" t="n"/>
      <c r="D2" s="218" t="n"/>
      <c r="E2" s="218" t="n"/>
      <c r="F2" s="218" t="n"/>
      <c r="G2" s="218" t="n"/>
    </row>
    <row r="3">
      <c r="A3" s="186" t="inlineStr">
        <is>
          <t>Расчет стоимости оборудования</t>
        </is>
      </c>
    </row>
    <row r="4" ht="25.5" customHeight="1">
      <c r="A4" s="189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ПС (ЗПС)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3" t="inlineStr">
        <is>
          <t>№ пп.</t>
        </is>
      </c>
      <c r="B6" s="223" t="inlineStr">
        <is>
          <t>Код ресурса</t>
        </is>
      </c>
      <c r="C6" s="223" t="inlineStr">
        <is>
          <t>Наименование</t>
        </is>
      </c>
      <c r="D6" s="223" t="inlineStr">
        <is>
          <t>Ед. изм.</t>
        </is>
      </c>
      <c r="E6" s="209" t="inlineStr">
        <is>
          <t>Кол-во единиц по проектным данным</t>
        </is>
      </c>
      <c r="F6" s="223" t="inlineStr">
        <is>
          <t>Сметная стоимость в ценах на 01.01.2000 (руб.)</t>
        </is>
      </c>
      <c r="G6" s="271" t="n"/>
    </row>
    <row r="7">
      <c r="A7" s="273" t="n"/>
      <c r="B7" s="273" t="n"/>
      <c r="C7" s="273" t="n"/>
      <c r="D7" s="273" t="n"/>
      <c r="E7" s="273" t="n"/>
      <c r="F7" s="209" t="inlineStr">
        <is>
          <t>на ед. изм.</t>
        </is>
      </c>
      <c r="G7" s="209" t="inlineStr">
        <is>
          <t>общая</t>
        </is>
      </c>
    </row>
    <row r="8">
      <c r="A8" s="209" t="n">
        <v>1</v>
      </c>
      <c r="B8" s="209" t="n">
        <v>2</v>
      </c>
      <c r="C8" s="209" t="n">
        <v>3</v>
      </c>
      <c r="D8" s="209" t="n">
        <v>4</v>
      </c>
      <c r="E8" s="209" t="n">
        <v>5</v>
      </c>
      <c r="F8" s="209" t="n">
        <v>6</v>
      </c>
      <c r="G8" s="209" t="n">
        <v>7</v>
      </c>
    </row>
    <row r="9" ht="15" customHeight="1">
      <c r="A9" s="99" t="n"/>
      <c r="B9" s="208" t="inlineStr">
        <is>
          <t>ИНЖЕНЕРНОЕ ОБОРУДОВАНИЕ</t>
        </is>
      </c>
      <c r="C9" s="270" t="n"/>
      <c r="D9" s="270" t="n"/>
      <c r="E9" s="270" t="n"/>
      <c r="F9" s="270" t="n"/>
      <c r="G9" s="271" t="n"/>
    </row>
    <row r="10" ht="27" customHeight="1">
      <c r="A10" s="209" t="n"/>
      <c r="B10" s="207" t="n"/>
      <c r="C10" s="208" t="inlineStr">
        <is>
          <t>ИТОГО ИНЖЕНЕРНОЕ ОБОРУДОВАНИЕ</t>
        </is>
      </c>
      <c r="D10" s="207" t="n"/>
      <c r="E10" s="100" t="n"/>
      <c r="F10" s="211" t="n"/>
      <c r="G10" s="211" t="n"/>
    </row>
    <row r="11">
      <c r="A11" s="209" t="n"/>
      <c r="B11" s="208" t="inlineStr">
        <is>
          <t>ТЕХНОЛОГИЧЕСКОЕ ОБОРУДОВАНИЕ</t>
        </is>
      </c>
      <c r="C11" s="270" t="n"/>
      <c r="D11" s="270" t="n"/>
      <c r="E11" s="270" t="n"/>
      <c r="F11" s="270" t="n"/>
      <c r="G11" s="271" t="n"/>
    </row>
    <row r="12">
      <c r="A12" s="209" t="n"/>
      <c r="B12" s="177" t="n"/>
      <c r="C12" s="208" t="n"/>
      <c r="D12" s="209" t="n"/>
      <c r="E12" s="281" t="n"/>
      <c r="F12" s="26" t="n"/>
      <c r="G12" s="26" t="n"/>
    </row>
    <row r="13" ht="25.5" customHeight="1">
      <c r="A13" s="209" t="n"/>
      <c r="B13" s="208" t="n"/>
      <c r="C13" s="208" t="inlineStr">
        <is>
          <t>ИТОГО ТЕХНОЛОГИЧЕСКОЕ ОБОРУДОВАНИЕ</t>
        </is>
      </c>
      <c r="D13" s="208" t="n"/>
      <c r="E13" s="222" t="n"/>
      <c r="F13" s="211" t="n"/>
      <c r="G13" s="26" t="n"/>
    </row>
    <row r="14" ht="19.5" customHeight="1">
      <c r="A14" s="209" t="n"/>
      <c r="B14" s="208" t="n"/>
      <c r="C14" s="208" t="inlineStr">
        <is>
          <t>Всего по разделу «Оборудование»</t>
        </is>
      </c>
      <c r="D14" s="208" t="n"/>
      <c r="E14" s="222" t="n"/>
      <c r="F14" s="211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54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47.25" customHeight="1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ОБ'!D6:J6</f>
        <v/>
      </c>
    </row>
    <row r="6" ht="15.75" customHeight="1">
      <c r="A6" s="113" t="inlineStr">
        <is>
          <t>Единица измерения  — 1 га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73" t="n"/>
      <c r="B9" s="273" t="n"/>
      <c r="C9" s="273" t="n"/>
      <c r="D9" s="273" t="n"/>
    </row>
    <row r="10" ht="15.75" customHeight="1">
      <c r="A10" s="199" t="n">
        <v>1</v>
      </c>
      <c r="B10" s="199" t="n">
        <v>2</v>
      </c>
      <c r="C10" s="199" t="n">
        <v>3</v>
      </c>
      <c r="D10" s="199" t="n">
        <v>4</v>
      </c>
    </row>
    <row r="11" ht="141.75" customHeight="1">
      <c r="A11" s="199" t="inlineStr">
        <is>
          <t>Б5-01</t>
        </is>
      </c>
      <c r="B11" s="199" t="inlineStr">
        <is>
          <t xml:space="preserve">Затраты на очистку участков местности от взрывоопасных предметов при строительстве ПС (ЗПС) (для всех субъектов Российской Федерации) </t>
        </is>
      </c>
      <c r="C11" s="179">
        <f>D5</f>
        <v/>
      </c>
      <c r="D11" s="118">
        <f>'Прил.4 РМ'!C41/1000</f>
        <v/>
      </c>
    </row>
    <row r="13">
      <c r="A13" s="4" t="inlineStr">
        <is>
          <t>Составил ______________________    Д.Ю. Нефедова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3" t="inlineStr">
        <is>
          <t>Приложение № 10</t>
        </is>
      </c>
    </row>
    <row r="5" ht="18.75" customHeight="1">
      <c r="B5" s="127" t="n"/>
    </row>
    <row r="6" ht="15.75" customHeight="1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25" t="n"/>
    </row>
    <row r="8">
      <c r="B8" s="225" t="n"/>
      <c r="C8" s="225" t="n"/>
      <c r="D8" s="225" t="n"/>
      <c r="E8" s="225" t="n"/>
    </row>
    <row r="9" ht="47.25" customHeight="1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>
      <c r="B10" s="199" t="n">
        <v>1</v>
      </c>
      <c r="C10" s="199" t="n">
        <v>2</v>
      </c>
      <c r="D10" s="199" t="n">
        <v>3</v>
      </c>
    </row>
    <row r="11" ht="45" customHeight="1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от 01.04.2023г. №17772-ИФ/09 прил.9</t>
        </is>
      </c>
      <c r="D11" s="199" t="n">
        <v>44.29</v>
      </c>
    </row>
    <row r="12" ht="29.25" customHeight="1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от 01.04.2023г. №17772-ИФ/09 прил.9</t>
        </is>
      </c>
      <c r="D12" s="199" t="n">
        <v>13.47</v>
      </c>
    </row>
    <row r="13" ht="29.25" customHeight="1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от 01.04.2023г. №17772-ИФ/09 прил.9</t>
        </is>
      </c>
      <c r="D13" s="199" t="n">
        <v>8.039999999999999</v>
      </c>
    </row>
    <row r="14" ht="30.75" customHeight="1">
      <c r="B14" s="19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99" t="n">
        <v>6.26</v>
      </c>
    </row>
    <row r="15" ht="57" customHeight="1">
      <c r="B15" s="199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199" t="n">
        <v>5.36</v>
      </c>
    </row>
    <row r="16" ht="89.25" customHeight="1">
      <c r="B16" s="199" t="inlineStr">
        <is>
          <t>Временные здания и сооружения</t>
        </is>
      </c>
      <c r="C16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29" t="n">
        <v>0.039</v>
      </c>
    </row>
    <row r="17" ht="94.5" customHeight="1">
      <c r="B17" s="199" t="inlineStr">
        <is>
          <t>Дополнительные затраты при производстве строительно-монтажных работ в зимнее время</t>
        </is>
      </c>
      <c r="C17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29" t="n">
        <v>0.021</v>
      </c>
    </row>
    <row r="18" ht="31.5" customHeight="1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129" t="n">
        <v>0.002</v>
      </c>
    </row>
    <row r="20" ht="24" customHeight="1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 Е.А. Князева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12" workbookViewId="0">
      <selection activeCell="F18" sqref="F1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118" t="n">
        <v>43361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99" t="n"/>
      <c r="D10" s="199" t="n"/>
      <c r="E10" s="282" t="n">
        <v>3.6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83" t="n">
        <v>1.278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284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2025-01-24T11:54:19Z</dcterms:modified>
  <cp:lastModifiedBy>112</cp:lastModifiedBy>
  <cp:lastPrinted>2023-11-24T09:55:13Z</cp:lastPrinted>
</cp:coreProperties>
</file>