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924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_xlnm.Print_Area" localSheetId="0">'Прил.1 Сравнит табл'!$A$1:$D$32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'Прил.3'!$A$1:$H$27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РМ'!$A$1:$E$32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ОБ'!$A$1:$J$34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8">
    <numFmt numFmtId="164" formatCode="_-* #,##0\ _₽_-;\-* #,##0\ _₽_-;_-* &quot;-&quot;??\ _₽_-;_-@_-"/>
    <numFmt numFmtId="165" formatCode="#,##0.0"/>
    <numFmt numFmtId="166" formatCode="#,##0.000"/>
    <numFmt numFmtId="167" formatCode="0.0000"/>
    <numFmt numFmtId="168" formatCode="#,##0.0000"/>
    <numFmt numFmtId="169" formatCode="_-* #,##0.00\ _₽_-;\-* #,##0.00\ _₽_-;_-* &quot;-&quot;??\ _₽_-;_-@_-"/>
    <numFmt numFmtId="170" formatCode="#,##0.000_ ;\-#,##0.000\ "/>
    <numFmt numFmtId="171" formatCode="#,##0.00;[Red]\-\ #,##0.0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286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/>
    </xf>
    <xf numFmtId="0" fontId="17" fillId="0" borderId="0" applyAlignment="1" pivotButton="0" quotePrefix="0" xfId="0">
      <alignment vertical="center"/>
    </xf>
    <xf numFmtId="165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7" fontId="16" fillId="4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0" fontId="18" fillId="0" borderId="1" applyAlignment="1" pivotButton="0" quotePrefix="0" xfId="0">
      <alignment vertical="center" wrapText="1"/>
    </xf>
    <xf numFmtId="4" fontId="18" fillId="0" borderId="1" applyAlignment="1" pivotButton="0" quotePrefix="0" xfId="0">
      <alignment horizontal="center" vertical="center"/>
    </xf>
    <xf numFmtId="0" fontId="19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justify" vertical="center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10" fontId="20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68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21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21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8" fillId="0" borderId="0" pivotButton="0" quotePrefix="0" xfId="0"/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0" fontId="1" fillId="0" borderId="0" applyAlignment="1" pivotButton="0" quotePrefix="0" xfId="0">
      <alignment horizontal="justify" vertical="center"/>
    </xf>
    <xf numFmtId="4" fontId="21" fillId="0" borderId="0" applyAlignment="1" pivotButton="0" quotePrefix="0" xfId="0">
      <alignment wrapText="1"/>
    </xf>
    <xf numFmtId="0" fontId="19" fillId="0" borderId="0" applyAlignment="1" pivotButton="0" quotePrefix="0" xfId="0">
      <alignment horizontal="center" vertical="center"/>
    </xf>
    <xf numFmtId="43" fontId="2" fillId="0" borderId="1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0" fontId="22" fillId="0" borderId="0" applyAlignment="1" pivotButton="0" quotePrefix="0" xfId="0">
      <alignment horizontal="center" vertical="center"/>
    </xf>
    <xf numFmtId="0" fontId="16" fillId="4" borderId="1" applyAlignment="1" pivotButton="0" quotePrefix="0" xfId="0">
      <alignment horizontal="center" vertical="center" wrapText="1"/>
    </xf>
    <xf numFmtId="0" fontId="15" fillId="4" borderId="1" applyAlignment="1" pivotButton="0" quotePrefix="0" xfId="0">
      <alignment horizontal="center" vertical="center" wrapText="1"/>
    </xf>
    <xf numFmtId="43" fontId="1" fillId="0" borderId="1" applyAlignment="1" pivotButton="0" quotePrefix="0" xfId="0">
      <alignment horizontal="right" vertical="center" wrapText="1"/>
    </xf>
    <xf numFmtId="169" fontId="16" fillId="0" borderId="0" pivotButton="0" quotePrefix="0" xfId="0"/>
    <xf numFmtId="170" fontId="16" fillId="0" borderId="0" pivotButton="0" quotePrefix="0" xfId="0"/>
    <xf numFmtId="49" fontId="1" fillId="0" borderId="1" applyAlignment="1" pivotButton="0" quotePrefix="0" xfId="0">
      <alignment horizontal="left" vertical="center" wrapText="1"/>
    </xf>
    <xf numFmtId="4" fontId="16" fillId="0" borderId="0" applyAlignment="1" pivotButton="0" quotePrefix="0" xfId="0">
      <alignment horizontal="left" vertical="center" wrapText="1"/>
    </xf>
    <xf numFmtId="4" fontId="16" fillId="0" borderId="1" applyAlignment="1" pivotButton="0" quotePrefix="0" xfId="0">
      <alignment vertical="center" wrapText="1"/>
    </xf>
    <xf numFmtId="0" fontId="16" fillId="0" borderId="1" applyAlignment="1" pivotButton="0" quotePrefix="0" xfId="0">
      <alignment horizontal="left" vertical="top" wrapText="1"/>
    </xf>
    <xf numFmtId="49" fontId="16" fillId="0" borderId="1" applyAlignment="1" pivotButton="0" quotePrefix="0" xfId="0">
      <alignment vertical="center"/>
    </xf>
    <xf numFmtId="0" fontId="16" fillId="0" borderId="1" applyAlignment="1" pivotButton="0" quotePrefix="0" xfId="0">
      <alignment horizontal="right" vertical="center" wrapText="1"/>
    </xf>
    <xf numFmtId="171" fontId="4" fillId="0" borderId="1" applyAlignment="1" pivotButton="0" quotePrefix="0" xfId="0">
      <alignment vertical="center"/>
    </xf>
    <xf numFmtId="4" fontId="16" fillId="0" borderId="1" applyAlignment="1" pivotButton="0" quotePrefix="0" xfId="0">
      <alignment horizontal="center" vertical="center" wrapText="1"/>
    </xf>
    <xf numFmtId="171" fontId="16" fillId="0" borderId="1" pivotButton="0" quotePrefix="0" xfId="0"/>
    <xf numFmtId="43" fontId="18" fillId="0" borderId="1" applyAlignment="1" pivotButton="0" quotePrefix="0" xfId="0">
      <alignment vertical="center" wrapText="1"/>
    </xf>
    <xf numFmtId="14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 wrapText="1"/>
    </xf>
    <xf numFmtId="0" fontId="16" fillId="0" borderId="0" applyAlignment="1" pivotButton="0" quotePrefix="0" xfId="0">
      <alignment horizontal="justify" vertical="center"/>
    </xf>
    <xf numFmtId="0" fontId="19" fillId="0" borderId="0" applyAlignment="1" pivotButton="0" quotePrefix="0" xfId="0">
      <alignment horizontal="center" vertical="center" wrapText="1"/>
    </xf>
    <xf numFmtId="0" fontId="18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8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8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7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4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7" pivotButton="0" quotePrefix="0" xfId="0"/>
    <xf numFmtId="0" fontId="0" fillId="0" borderId="6" pivotButton="0" quotePrefix="0" xfId="0"/>
    <xf numFmtId="0" fontId="0" fillId="0" borderId="8" pivotButton="0" quotePrefix="0" xfId="0"/>
    <xf numFmtId="0" fontId="0" fillId="0" borderId="4" pivotButton="0" quotePrefix="0" xfId="0"/>
    <xf numFmtId="171" fontId="4" fillId="0" borderId="1" applyAlignment="1" pivotButton="0" quotePrefix="0" xfId="0">
      <alignment vertical="center"/>
    </xf>
    <xf numFmtId="171" fontId="16" fillId="0" borderId="1" pivotButton="0" quotePrefix="0" xfId="0"/>
    <xf numFmtId="43" fontId="18" fillId="0" borderId="1" applyAlignment="1" pivotButton="0" quotePrefix="0" xfId="0">
      <alignment vertical="center" wrapText="1"/>
    </xf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center" wrapText="1"/>
    </xf>
    <xf numFmtId="170" fontId="16" fillId="0" borderId="0" pivotButton="0" quotePrefix="0" xfId="0"/>
    <xf numFmtId="169" fontId="16" fillId="0" borderId="0" pivotButton="0" quotePrefix="0" xfId="0"/>
    <xf numFmtId="168" fontId="1" fillId="0" borderId="1" applyAlignment="1" pivotButton="0" quotePrefix="0" xfId="0">
      <alignment horizontal="center" vertical="center" wrapText="1"/>
    </xf>
    <xf numFmtId="165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  <xf numFmtId="167" fontId="16" fillId="4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16" zoomScale="60" zoomScaleNormal="55" workbookViewId="0">
      <selection activeCell="C27" sqref="C27"/>
    </sheetView>
  </sheetViews>
  <sheetFormatPr baseColWidth="8" defaultColWidth="9.140625" defaultRowHeight="15.75"/>
  <cols>
    <col width="9.140625" customWidth="1" style="113" min="1" max="2"/>
    <col width="51.7109375" customWidth="1" style="113" min="3" max="3"/>
    <col width="57.28515625" customWidth="1" style="113" min="4" max="4"/>
    <col width="37.42578125" customWidth="1" style="113" min="5" max="5"/>
    <col width="9.140625" customWidth="1" style="113" min="6" max="6"/>
  </cols>
  <sheetData>
    <row r="3">
      <c r="B3" s="193" t="inlineStr">
        <is>
          <t>Приложение № 1</t>
        </is>
      </c>
    </row>
    <row r="4">
      <c r="B4" s="194" t="inlineStr">
        <is>
          <t>Сравнительная таблица отбора объекта-представителя</t>
        </is>
      </c>
    </row>
    <row r="5" ht="84" customHeight="1">
      <c r="B5" s="197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>
      <c r="B6" s="164" t="n"/>
      <c r="C6" s="164" t="n"/>
      <c r="D6" s="164" t="n"/>
    </row>
    <row r="7" ht="64.5" customHeight="1">
      <c r="B7" s="195" t="inlineStr">
        <is>
          <t xml:space="preserve">Наименование разрабатываемого показателя УНЦ - Затраты на очистку участков местности от взрывоопасных предметов при строительстве ВЛ (КЛ) 35 кВ. </t>
        </is>
      </c>
    </row>
    <row r="8" ht="31.5" customHeight="1">
      <c r="B8" s="196" t="inlineStr">
        <is>
          <t>Сопоставимый уровень цен: 01.01.2001</t>
        </is>
      </c>
    </row>
    <row r="9" ht="15.75" customHeight="1">
      <c r="B9" s="196" t="inlineStr">
        <is>
          <t>Единица измерения  — 1 га</t>
        </is>
      </c>
    </row>
    <row r="10">
      <c r="B10" s="196" t="n"/>
    </row>
    <row r="11">
      <c r="B11" s="199" t="inlineStr">
        <is>
          <t>№ п/п</t>
        </is>
      </c>
      <c r="C11" s="199" t="inlineStr">
        <is>
          <t>Параметр</t>
        </is>
      </c>
      <c r="D11" s="199" t="inlineStr">
        <is>
          <t xml:space="preserve">Объект-представитель </t>
        </is>
      </c>
      <c r="E11" s="151" t="n"/>
    </row>
    <row r="12" ht="96.75" customHeight="1">
      <c r="B12" s="199" t="n">
        <v>1</v>
      </c>
      <c r="C12" s="122" t="inlineStr">
        <is>
          <t>Наименование объекта-представителя</t>
        </is>
      </c>
      <c r="D12" s="170" t="inlineStr">
        <is>
          <t xml:space="preserve">КВЛ 220 кВ "Дорохово-Слобода"  для ВЛ. </t>
        </is>
      </c>
    </row>
    <row r="13">
      <c r="B13" s="199" t="n">
        <v>2</v>
      </c>
      <c r="C13" s="122" t="inlineStr">
        <is>
          <t>Наименование субъекта Российской Федерации</t>
        </is>
      </c>
      <c r="D13" s="170" t="inlineStr">
        <is>
          <t>Московская область</t>
        </is>
      </c>
    </row>
    <row r="14">
      <c r="B14" s="199" t="n">
        <v>3</v>
      </c>
      <c r="C14" s="122" t="inlineStr">
        <is>
          <t>Климатический район и подрайон</t>
        </is>
      </c>
      <c r="D14" s="171" t="inlineStr">
        <is>
          <t>IIВ</t>
        </is>
      </c>
    </row>
    <row r="15">
      <c r="B15" s="199" t="n">
        <v>4</v>
      </c>
      <c r="C15" s="122" t="inlineStr">
        <is>
          <t>Мощность объекта</t>
        </is>
      </c>
      <c r="D15" s="170" t="inlineStr">
        <is>
          <t>459,71 га</t>
        </is>
      </c>
    </row>
    <row r="16" ht="138" customHeight="1">
      <c r="B16" s="199" t="n">
        <v>5</v>
      </c>
      <c r="C16" s="11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99" t="inlineStr">
        <is>
          <t>Уровень минной опасности - высокий; 
Уровень  засоренности ферромагнитными предметами - средний;
Продолжительность работ  - 50 дней;
Глубина разведки под опоры - до 2 и до 6 м;
Тип местности  - слабопересеченная, лес,густая трава, густой кустарник</t>
        </is>
      </c>
    </row>
    <row r="17" ht="79.5" customHeight="1">
      <c r="B17" s="199" t="n">
        <v>6</v>
      </c>
      <c r="C17" s="11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82" t="n">
        <v>148463507.69</v>
      </c>
      <c r="E17" s="163" t="n"/>
    </row>
    <row r="18">
      <c r="B18" s="150" t="inlineStr">
        <is>
          <t>6.1</t>
        </is>
      </c>
      <c r="C18" s="122" t="inlineStr">
        <is>
          <t>строительно-монтажные работы</t>
        </is>
      </c>
      <c r="D18" s="182" t="n"/>
    </row>
    <row r="19" ht="15.75" customHeight="1">
      <c r="B19" s="150" t="inlineStr">
        <is>
          <t>6.2</t>
        </is>
      </c>
      <c r="C19" s="122" t="inlineStr">
        <is>
          <t>оборудование и инвентарь</t>
        </is>
      </c>
      <c r="D19" s="182" t="n"/>
    </row>
    <row r="20" ht="16.5" customHeight="1">
      <c r="B20" s="150" t="inlineStr">
        <is>
          <t>6.3</t>
        </is>
      </c>
      <c r="C20" s="122" t="inlineStr">
        <is>
          <t>пусконаладочные работы</t>
        </is>
      </c>
      <c r="D20" s="182" t="n"/>
    </row>
    <row r="21" ht="35.25" customHeight="1">
      <c r="B21" s="150" t="inlineStr">
        <is>
          <t>6.4</t>
        </is>
      </c>
      <c r="C21" s="149" t="inlineStr">
        <is>
          <t>прочие и лимитированные затраты</t>
        </is>
      </c>
      <c r="D21" s="182" t="n">
        <v>148463507.69</v>
      </c>
    </row>
    <row r="22">
      <c r="B22" s="199" t="n">
        <v>7</v>
      </c>
      <c r="C22" s="149" t="inlineStr">
        <is>
          <t>Сопоставимый уровень цен</t>
        </is>
      </c>
      <c r="D22" s="185" t="inlineStr">
        <is>
          <t>1 квартал 2011 г</t>
        </is>
      </c>
      <c r="E22" s="147" t="n"/>
    </row>
    <row r="23" ht="123" customHeight="1">
      <c r="B23" s="199" t="n">
        <v>8</v>
      </c>
      <c r="C23" s="148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82" t="n">
        <v>148463507.69</v>
      </c>
      <c r="E23" s="163" t="n"/>
    </row>
    <row r="24" ht="60.75" customHeight="1">
      <c r="B24" s="199" t="n">
        <v>9</v>
      </c>
      <c r="C24" s="111" t="inlineStr">
        <is>
          <t>Приведенная сметная стоимость на единицу мощности, тыс. руб. (строка 8/строку 4)</t>
        </is>
      </c>
      <c r="D24" s="182" t="n">
        <v>322950.35498466</v>
      </c>
      <c r="E24" s="147" t="n"/>
    </row>
    <row r="25" ht="48" customHeight="1">
      <c r="B25" s="199" t="n">
        <v>10</v>
      </c>
      <c r="C25" s="122" t="inlineStr">
        <is>
          <t>Примечание</t>
        </is>
      </c>
      <c r="D25" s="199" t="n"/>
    </row>
    <row r="26">
      <c r="B26" s="146" t="n"/>
      <c r="D26" s="145" t="n"/>
    </row>
    <row r="27" ht="37.5" customHeight="1">
      <c r="B27" s="144" t="n"/>
    </row>
    <row r="28">
      <c r="B28" s="113" t="inlineStr">
        <is>
          <t>Составил ______________________    Е. М. Добровольская</t>
        </is>
      </c>
    </row>
    <row r="29">
      <c r="B29" s="144" t="inlineStr">
        <is>
          <t xml:space="preserve">                         (подпись, инициалы, фамилия)</t>
        </is>
      </c>
    </row>
    <row r="31">
      <c r="B31" s="113" t="inlineStr">
        <is>
          <t>Проверил ______________________        А.В. Костянецкая</t>
        </is>
      </c>
    </row>
    <row r="32">
      <c r="B32" s="144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7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70" zoomScaleNormal="70" workbookViewId="0">
      <selection activeCell="F18" sqref="F18"/>
    </sheetView>
  </sheetViews>
  <sheetFormatPr baseColWidth="8" defaultColWidth="9.140625" defaultRowHeight="15.75"/>
  <cols>
    <col width="5.5703125" customWidth="1" style="113" min="1" max="1"/>
    <col width="9.140625" customWidth="1" style="113" min="2" max="2"/>
    <col width="35.28515625" customWidth="1" style="113" min="3" max="3"/>
    <col width="13.85546875" customWidth="1" style="113" min="4" max="4"/>
    <col width="24.85546875" customWidth="1" style="113" min="5" max="5"/>
    <col width="15.5703125" customWidth="1" style="113" min="6" max="6"/>
    <col width="14.85546875" customWidth="1" style="113" min="7" max="7"/>
    <col width="16.7109375" customWidth="1" style="113" min="8" max="8"/>
    <col width="16" customWidth="1" style="113" min="9" max="9"/>
    <col width="16.42578125" customWidth="1" style="113" min="10" max="10"/>
    <col width="18" customWidth="1" style="113" min="11" max="11"/>
    <col width="9.140625" customWidth="1" style="113" min="12" max="12"/>
  </cols>
  <sheetData>
    <row r="3">
      <c r="B3" s="193" t="inlineStr">
        <is>
          <t>Приложение № 2</t>
        </is>
      </c>
      <c r="K3" s="144" t="n"/>
    </row>
    <row r="4">
      <c r="B4" s="194" t="inlineStr">
        <is>
          <t>Расчет стоимости основных видов работ для выбора объекта-представителя</t>
        </is>
      </c>
    </row>
    <row r="5">
      <c r="B5" s="152" t="n"/>
      <c r="C5" s="152" t="n"/>
      <c r="D5" s="152" t="n"/>
      <c r="E5" s="152" t="n"/>
      <c r="F5" s="152" t="n"/>
      <c r="G5" s="152" t="n"/>
      <c r="H5" s="152" t="n"/>
      <c r="I5" s="152" t="n"/>
      <c r="J5" s="152" t="n"/>
      <c r="K5" s="152" t="n"/>
    </row>
    <row r="6" ht="29.25" customHeight="1">
      <c r="B6" s="196">
        <f>'Прил.1 Сравнит табл'!B7:D7</f>
        <v/>
      </c>
    </row>
    <row r="7">
      <c r="B7" s="196">
        <f>'Прил.1 Сравнит табл'!B9:D9</f>
        <v/>
      </c>
    </row>
    <row r="8" ht="18.75" customHeight="1">
      <c r="B8" s="128" t="n"/>
    </row>
    <row r="9" ht="27.75" customFormat="1" customHeight="1" s="113">
      <c r="B9" s="199" t="inlineStr">
        <is>
          <t>№ п/п</t>
        </is>
      </c>
      <c r="C9" s="199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199" t="inlineStr">
        <is>
          <t xml:space="preserve">Объект-представитель </t>
        </is>
      </c>
      <c r="E9" s="271" t="n"/>
      <c r="F9" s="271" t="n"/>
      <c r="G9" s="271" t="n"/>
      <c r="H9" s="271" t="n"/>
      <c r="I9" s="271" t="n"/>
      <c r="J9" s="272" t="n"/>
    </row>
    <row r="10" ht="21" customFormat="1" customHeight="1" s="113">
      <c r="B10" s="273" t="n"/>
      <c r="C10" s="273" t="n"/>
      <c r="D10" s="199" t="inlineStr">
        <is>
          <t>Номер сметы</t>
        </is>
      </c>
      <c r="E10" s="199" t="inlineStr">
        <is>
          <t>Наименование сметы</t>
        </is>
      </c>
      <c r="F10" s="199" t="inlineStr">
        <is>
          <t>Сметная стоимость в уровне цен 1 кв. 2011г., тыс. руб.</t>
        </is>
      </c>
      <c r="G10" s="271" t="n"/>
      <c r="H10" s="271" t="n"/>
      <c r="I10" s="271" t="n"/>
      <c r="J10" s="272" t="n"/>
    </row>
    <row r="11" ht="55.5" customFormat="1" customHeight="1" s="113">
      <c r="B11" s="274" t="n"/>
      <c r="C11" s="274" t="n"/>
      <c r="D11" s="274" t="n"/>
      <c r="E11" s="274" t="n"/>
      <c r="F11" s="199" t="inlineStr">
        <is>
          <t>Строительные работы</t>
        </is>
      </c>
      <c r="G11" s="199" t="inlineStr">
        <is>
          <t>Монтажные работы</t>
        </is>
      </c>
      <c r="H11" s="199" t="inlineStr">
        <is>
          <t>Оборудование</t>
        </is>
      </c>
      <c r="I11" s="199" t="inlineStr">
        <is>
          <t>Прочее</t>
        </is>
      </c>
      <c r="J11" s="199" t="inlineStr">
        <is>
          <t>Всего</t>
        </is>
      </c>
    </row>
    <row r="12" ht="162" customFormat="1" customHeight="1" s="113">
      <c r="B12" s="199" t="n"/>
      <c r="C12" s="178" t="inlineStr">
        <is>
          <t>Уровень минной опасности - высокий; 
Уровень  засоренности ферромагнитными предметами - средний;
Продолжительность работ  - 50 дней;
Глубина разведки под опоры - до 2 и до 6 м;
Тип местности  - слабопересеченная, лес,густая трава, густой кустарник</t>
        </is>
      </c>
      <c r="D12" s="179" t="inlineStr">
        <is>
          <t>01-11-01</t>
        </is>
      </c>
      <c r="E12" s="122" t="inlineStr">
        <is>
          <t xml:space="preserve">выполнение работ по очистке от взрывоопасных предметов территории строительства кабельно-воздушной линии электропередачи 220 кв "Дорохово-Слобода", Московская область </t>
        </is>
      </c>
      <c r="F12" s="180" t="n"/>
      <c r="G12" s="275" t="n"/>
      <c r="H12" s="275" t="n"/>
      <c r="I12" s="199" t="n">
        <v>148463.50769</v>
      </c>
      <c r="J12" s="182" t="n">
        <v>148463.50769</v>
      </c>
    </row>
    <row r="13" ht="15.6" customFormat="1" customHeight="1" s="113">
      <c r="B13" s="198" t="inlineStr">
        <is>
          <t>Всего по объекту:</t>
        </is>
      </c>
      <c r="C13" s="271" t="n"/>
      <c r="D13" s="271" t="n"/>
      <c r="E13" s="272" t="n"/>
      <c r="F13" s="125" t="n"/>
      <c r="G13" s="276" t="n"/>
      <c r="H13" s="276" t="n"/>
      <c r="I13" s="276" t="n">
        <v>148463.50769</v>
      </c>
      <c r="J13" s="276" t="n">
        <v>148463.50769</v>
      </c>
    </row>
    <row r="14" ht="15.75" customFormat="1" customHeight="1" s="113">
      <c r="B14" s="198" t="inlineStr">
        <is>
          <t>Всего по объекту в сопоставимом уровне цен 1 кв. 2011г:</t>
        </is>
      </c>
      <c r="C14" s="271" t="n"/>
      <c r="D14" s="271" t="n"/>
      <c r="E14" s="272" t="n"/>
      <c r="F14" s="277" t="n"/>
      <c r="G14" s="277" t="n"/>
      <c r="H14" s="277" t="n"/>
      <c r="I14" s="277" t="n">
        <v>148463.50769</v>
      </c>
      <c r="J14" s="277" t="n">
        <v>148463.50769</v>
      </c>
    </row>
    <row r="15" ht="15" customHeight="1"/>
    <row r="16" ht="15" customHeight="1"/>
    <row r="17" ht="15" customHeight="1"/>
    <row r="18" ht="15" customHeight="1">
      <c r="C18" s="4" t="inlineStr">
        <is>
          <t>Составил ______________________     Е. М. Добровольская</t>
        </is>
      </c>
      <c r="D18" s="12" t="n"/>
      <c r="E18" s="12" t="n"/>
    </row>
    <row r="19" ht="15" customHeight="1">
      <c r="C19" s="27" t="inlineStr">
        <is>
          <t xml:space="preserve">                         (подпись, инициалы, фамилия)</t>
        </is>
      </c>
      <c r="D19" s="12" t="n"/>
      <c r="E19" s="12" t="n"/>
    </row>
    <row r="20" ht="15" customHeight="1">
      <c r="C20" s="4" t="n"/>
      <c r="D20" s="12" t="n"/>
      <c r="E20" s="12" t="n"/>
    </row>
    <row r="21" ht="15" customHeight="1">
      <c r="C21" s="4" t="inlineStr">
        <is>
          <t>Проверил ______________________        А.В. Костянецкая</t>
        </is>
      </c>
      <c r="D21" s="12" t="n"/>
      <c r="E21" s="12" t="n"/>
    </row>
    <row r="22" ht="15" customHeight="1">
      <c r="C22" s="27" t="inlineStr">
        <is>
          <t xml:space="preserve">                        (подпись, инициалы, фамилия)</t>
        </is>
      </c>
      <c r="D22" s="12" t="n"/>
      <c r="E22" s="12" t="n"/>
    </row>
    <row r="23" ht="15" customHeight="1"/>
    <row r="24" ht="15" customHeight="1"/>
    <row r="25" ht="15" customHeight="1"/>
    <row r="26" ht="15" customHeight="1"/>
    <row r="27" ht="15" customHeight="1"/>
    <row r="28" ht="15" customHeight="1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2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I25"/>
  <sheetViews>
    <sheetView view="pageBreakPreview" topLeftCell="A10" zoomScale="70" workbookViewId="0">
      <selection activeCell="D21" sqref="D21"/>
    </sheetView>
  </sheetViews>
  <sheetFormatPr baseColWidth="8" defaultColWidth="9.140625" defaultRowHeight="15.75"/>
  <cols>
    <col width="9.140625" customWidth="1" style="113" min="1" max="1"/>
    <col width="12.5703125" customWidth="1" style="113" min="2" max="2"/>
    <col width="22.42578125" customWidth="1" style="113" min="3" max="3"/>
    <col width="49.7109375" customWidth="1" style="113" min="4" max="4"/>
    <col width="10.140625" customWidth="1" style="113" min="5" max="5"/>
    <col width="20.7109375" customWidth="1" style="113" min="6" max="6"/>
    <col width="20" customWidth="1" style="113" min="7" max="7"/>
    <col width="16.7109375" customWidth="1" style="113" min="8" max="8"/>
    <col width="20.85546875" customWidth="1" style="113" min="9" max="9"/>
    <col width="12.140625" customWidth="1" style="113" min="10" max="10"/>
    <col width="15" customWidth="1" style="113" min="11" max="11"/>
    <col width="9.140625" customWidth="1" style="113" min="12" max="12"/>
  </cols>
  <sheetData>
    <row r="2">
      <c r="A2" s="193" t="inlineStr">
        <is>
          <t xml:space="preserve">Приложение № 3 </t>
        </is>
      </c>
    </row>
    <row r="3">
      <c r="A3" s="194" t="inlineStr">
        <is>
          <t>Объектная ресурсная ведомость</t>
        </is>
      </c>
    </row>
    <row r="4" ht="18.75" customHeight="1">
      <c r="A4" s="169" t="n"/>
      <c r="B4" s="169" t="n"/>
      <c r="C4" s="205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196" t="n"/>
    </row>
    <row r="6">
      <c r="A6" s="203" t="inlineStr">
        <is>
          <t xml:space="preserve">Наименование разрабатываемого показателя УНЦ -  Затраты на очистку участков местности от взрывоопасных предметов при строительстве ВЛ (КЛ) 35 кВ. </t>
        </is>
      </c>
    </row>
    <row r="7">
      <c r="A7" s="204" t="n"/>
      <c r="B7" s="204" t="n"/>
      <c r="C7" s="204" t="n"/>
      <c r="D7" s="204" t="n"/>
      <c r="E7" s="204" t="n"/>
      <c r="F7" s="204" t="n"/>
      <c r="G7" s="204" t="n"/>
      <c r="H7" s="204" t="n"/>
    </row>
    <row r="8" ht="38.25" customHeight="1">
      <c r="A8" s="199" t="inlineStr">
        <is>
          <t>п/п</t>
        </is>
      </c>
      <c r="B8" s="199" t="inlineStr">
        <is>
          <t>№ЛСР</t>
        </is>
      </c>
      <c r="C8" s="199" t="inlineStr">
        <is>
          <t>Код ресурса</t>
        </is>
      </c>
      <c r="D8" s="199" t="inlineStr">
        <is>
          <t>Наименование ресурса</t>
        </is>
      </c>
      <c r="E8" s="199" t="inlineStr">
        <is>
          <t>Ед. изм.</t>
        </is>
      </c>
      <c r="F8" s="199" t="inlineStr">
        <is>
          <t>Кол-во единиц по данным объекта-представителя</t>
        </is>
      </c>
      <c r="G8" s="199" t="inlineStr">
        <is>
          <t>Сметная стоимость в ценах на 01.01.2000 (руб.)</t>
        </is>
      </c>
      <c r="H8" s="272" t="n"/>
    </row>
    <row r="9" ht="40.5" customHeight="1">
      <c r="A9" s="274" t="n"/>
      <c r="B9" s="274" t="n"/>
      <c r="C9" s="274" t="n"/>
      <c r="D9" s="274" t="n"/>
      <c r="E9" s="274" t="n"/>
      <c r="F9" s="274" t="n"/>
      <c r="G9" s="199" t="inlineStr">
        <is>
          <t>на ед.изм.</t>
        </is>
      </c>
      <c r="H9" s="199" t="inlineStr">
        <is>
          <t>общая</t>
        </is>
      </c>
    </row>
    <row r="10">
      <c r="A10" s="156" t="n">
        <v>1</v>
      </c>
      <c r="B10" s="156" t="n"/>
      <c r="C10" s="156" t="n">
        <v>2</v>
      </c>
      <c r="D10" s="156" t="inlineStr">
        <is>
          <t>З</t>
        </is>
      </c>
      <c r="E10" s="156" t="n">
        <v>4</v>
      </c>
      <c r="F10" s="156" t="n">
        <v>5</v>
      </c>
      <c r="G10" s="156" t="n">
        <v>6</v>
      </c>
      <c r="H10" s="156" t="n">
        <v>7</v>
      </c>
    </row>
    <row r="11" customFormat="1" s="154">
      <c r="A11" s="200" t="inlineStr">
        <is>
          <t>Основные работы</t>
        </is>
      </c>
      <c r="B11" s="271" t="n"/>
      <c r="C11" s="271" t="n"/>
      <c r="D11" s="271" t="n"/>
      <c r="E11" s="272" t="n"/>
      <c r="F11" s="278" t="n"/>
      <c r="G11" s="10" t="n"/>
      <c r="H11" s="278">
        <f>SUM(H12:H18)</f>
        <v/>
      </c>
    </row>
    <row r="12" ht="25.5" customHeight="1">
      <c r="A12" s="168" t="n">
        <v>1</v>
      </c>
      <c r="B12" s="155" t="n"/>
      <c r="C12" s="166" t="inlineStr">
        <is>
          <t xml:space="preserve">Таб.1 параграф 5 прим.2, прим. 4 </t>
        </is>
      </c>
      <c r="D12" s="167" t="inlineStr">
        <is>
          <t>Камеральные работы</t>
        </is>
      </c>
      <c r="E12" s="16" t="inlineStr">
        <is>
          <t>руб</t>
        </is>
      </c>
      <c r="F12" s="210" t="n"/>
      <c r="G12" s="279" t="n"/>
      <c r="H12" s="26" t="n">
        <v>1397300.04</v>
      </c>
    </row>
    <row r="13" ht="25.5" customHeight="1">
      <c r="A13" s="168" t="n">
        <v>2</v>
      </c>
      <c r="B13" s="155" t="n"/>
      <c r="C13" s="166" t="inlineStr">
        <is>
          <t>таб.2, параграф 3, прим 3.2, 3.1</t>
        </is>
      </c>
      <c r="D13" s="167" t="inlineStr">
        <is>
          <t xml:space="preserve">Полевые работы </t>
        </is>
      </c>
      <c r="E13" s="16" t="inlineStr">
        <is>
          <t>руб</t>
        </is>
      </c>
      <c r="F13" s="210" t="n"/>
      <c r="G13" s="279" t="n"/>
      <c r="H13" s="26" t="n">
        <v>27470836.69</v>
      </c>
    </row>
    <row r="14" ht="25.5" customHeight="1">
      <c r="A14" s="168" t="n">
        <v>3</v>
      </c>
      <c r="B14" s="155" t="n"/>
      <c r="C14" s="166" t="inlineStr">
        <is>
          <t>таб. 4. параграф 2</t>
        </is>
      </c>
      <c r="D14" s="167" t="inlineStr">
        <is>
          <t>Расходы по внутреннему транспорту (6.25% от полевых работ)</t>
        </is>
      </c>
      <c r="E14" s="16" t="inlineStr">
        <is>
          <t>руб</t>
        </is>
      </c>
      <c r="F14" s="16" t="n">
        <v>0.0625</v>
      </c>
      <c r="G14" s="279">
        <f>H13</f>
        <v/>
      </c>
      <c r="H14" s="26">
        <f>ROUND(F14*G14,2)</f>
        <v/>
      </c>
      <c r="I14" s="280" t="n"/>
    </row>
    <row r="15" ht="25.5" customHeight="1">
      <c r="A15" s="168" t="n">
        <v>4</v>
      </c>
      <c r="B15" s="155" t="n"/>
      <c r="C15" s="166" t="inlineStr">
        <is>
          <t>таб.5 параграф 1</t>
        </is>
      </c>
      <c r="D15" s="167" t="inlineStr">
        <is>
          <t>Расходы по внешнему транспорту (11,50% от полевых работ)</t>
        </is>
      </c>
      <c r="E15" s="16" t="inlineStr">
        <is>
          <t>руб</t>
        </is>
      </c>
      <c r="F15" s="16" t="n">
        <v>0.115</v>
      </c>
      <c r="G15" s="279">
        <f>H13</f>
        <v/>
      </c>
      <c r="H15" s="26">
        <f>ROUND(F15*G15,2)</f>
        <v/>
      </c>
      <c r="I15" s="281" t="n"/>
    </row>
    <row r="16">
      <c r="A16" s="168" t="n">
        <v>5</v>
      </c>
      <c r="B16" s="155" t="n"/>
      <c r="C16" s="166" t="inlineStr">
        <is>
          <t>таб.6 параграф5</t>
        </is>
      </c>
      <c r="D16" s="167" t="inlineStr">
        <is>
          <t>Расходы на содержание базы отряда</t>
        </is>
      </c>
      <c r="E16" s="16" t="inlineStr">
        <is>
          <t>руб</t>
        </is>
      </c>
      <c r="F16" s="210" t="inlineStr">
        <is>
          <t>50 дней</t>
        </is>
      </c>
      <c r="G16" s="279" t="n"/>
      <c r="H16" s="26" t="n">
        <v>9344.26</v>
      </c>
    </row>
    <row r="17" ht="25.5" customHeight="1">
      <c r="A17" s="168" t="n">
        <v>6</v>
      </c>
      <c r="B17" s="155" t="n"/>
      <c r="C17" s="166" t="inlineStr">
        <is>
          <t>п. 3.7</t>
        </is>
      </c>
      <c r="D17" s="167" t="inlineStr">
        <is>
          <t>Расходы по организации и ликвидации работ на объекте</t>
        </is>
      </c>
      <c r="E17" s="16" t="inlineStr">
        <is>
          <t>руб</t>
        </is>
      </c>
      <c r="F17" s="16" t="n">
        <v>0.06</v>
      </c>
      <c r="G17" s="279">
        <f>H13+H14+H16</f>
        <v/>
      </c>
      <c r="H17" s="26">
        <f>ROUND(F17*G17,2)</f>
        <v/>
      </c>
      <c r="I17" s="281" t="n"/>
    </row>
    <row r="18">
      <c r="A18" s="168" t="n">
        <v>7</v>
      </c>
      <c r="B18" s="155" t="n"/>
      <c r="C18" s="166" t="inlineStr">
        <is>
          <t xml:space="preserve">таб. 8, параграф 2 </t>
        </is>
      </c>
      <c r="D18" s="167" t="inlineStr">
        <is>
          <t>Затраты на медицинское обеспечение работ</t>
        </is>
      </c>
      <c r="E18" s="210" t="n"/>
      <c r="F18" s="210" t="n"/>
      <c r="G18" s="279" t="n"/>
      <c r="H18" s="26" t="n">
        <v>350000</v>
      </c>
    </row>
    <row r="21">
      <c r="B21" s="113" t="inlineStr">
        <is>
          <t>Составил ______________________     Е. М. Добровольская</t>
        </is>
      </c>
    </row>
    <row r="22">
      <c r="B22" s="144" t="inlineStr">
        <is>
          <t xml:space="preserve">                         (подпись, инициалы, фамилия)</t>
        </is>
      </c>
    </row>
    <row r="24">
      <c r="B24" s="113" t="inlineStr">
        <is>
          <t>Проверил ______________________        А.В. Костянецкая</t>
        </is>
      </c>
    </row>
    <row r="25">
      <c r="B25" s="144" t="inlineStr">
        <is>
          <t xml:space="preserve">                        (подпись, инициалы, фамилия)</t>
        </is>
      </c>
    </row>
  </sheetData>
  <mergeCells count="12">
    <mergeCell ref="A3:H3"/>
    <mergeCell ref="A8:A9"/>
    <mergeCell ref="E8:E9"/>
    <mergeCell ref="C8:C9"/>
    <mergeCell ref="F8:F9"/>
    <mergeCell ref="A2:H2"/>
    <mergeCell ref="A11:E11"/>
    <mergeCell ref="D8:D9"/>
    <mergeCell ref="B8:B9"/>
    <mergeCell ref="C4:H4"/>
    <mergeCell ref="G8:H8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34"/>
  <sheetViews>
    <sheetView view="pageBreakPreview" topLeftCell="A16" workbookViewId="0">
      <selection activeCell="D29" sqref="D29"/>
    </sheetView>
  </sheetViews>
  <sheetFormatPr baseColWidth="8" defaultColWidth="9.140625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13.42578125" customWidth="1" min="7" max="7"/>
    <col width="13.5703125" customWidth="1" min="12" max="12"/>
  </cols>
  <sheetData>
    <row r="1">
      <c r="B1" s="4" t="n"/>
      <c r="C1" s="4" t="n"/>
      <c r="D1" s="4" t="n"/>
      <c r="E1" s="4" t="n"/>
    </row>
    <row r="2">
      <c r="B2" s="4" t="n"/>
      <c r="C2" s="4" t="n"/>
      <c r="D2" s="4" t="n"/>
      <c r="E2" s="219" t="inlineStr">
        <is>
          <t>Приложение № 4</t>
        </is>
      </c>
    </row>
    <row r="3">
      <c r="B3" s="4" t="n"/>
      <c r="C3" s="4" t="n"/>
      <c r="D3" s="4" t="n"/>
      <c r="E3" s="4" t="n"/>
    </row>
    <row r="4">
      <c r="B4" s="4" t="n"/>
      <c r="C4" s="4" t="n"/>
      <c r="D4" s="4" t="n"/>
      <c r="E4" s="4" t="n"/>
    </row>
    <row r="5">
      <c r="B5" s="186" t="inlineStr">
        <is>
          <t>Ресурсная модель</t>
        </is>
      </c>
    </row>
    <row r="6">
      <c r="B6" s="162" t="n"/>
      <c r="C6" s="4" t="n"/>
      <c r="D6" s="4" t="n"/>
      <c r="E6" s="4" t="n"/>
    </row>
    <row r="7" ht="25.5" customHeight="1">
      <c r="B7" s="206" t="inlineStr">
        <is>
          <t xml:space="preserve">Наименование разрабатываемого показателя УНЦ — Затраты на очистку участков местности от взрывоопасных предметов при строительстве ВЛ (КЛ) 35 кВ. </t>
        </is>
      </c>
    </row>
    <row r="8">
      <c r="B8" s="207" t="inlineStr">
        <is>
          <t>Единица измерения  — 1 га</t>
        </is>
      </c>
    </row>
    <row r="9">
      <c r="B9" s="162" t="n"/>
      <c r="C9" s="4" t="n"/>
      <c r="D9" s="4" t="n"/>
      <c r="E9" s="4" t="n"/>
    </row>
    <row r="10" ht="51" customHeight="1">
      <c r="B10" s="210" t="inlineStr">
        <is>
          <t>Наименование</t>
        </is>
      </c>
      <c r="C10" s="210" t="inlineStr">
        <is>
          <t>Сметная стоимость в ценах на 01.01.2023
 (руб.)</t>
        </is>
      </c>
      <c r="D10" s="210" t="inlineStr">
        <is>
          <t>Удельный вес, 
(в СМР)</t>
        </is>
      </c>
      <c r="E10" s="210" t="inlineStr">
        <is>
          <t>Удельный вес, % 
(от всего по РМ)</t>
        </is>
      </c>
    </row>
    <row r="11">
      <c r="B11" s="99" t="inlineStr">
        <is>
          <t>ВСЕГО сновные работы</t>
        </is>
      </c>
      <c r="C11" s="161">
        <f>'Прил.5 Расчет СМР и ОБ'!J22</f>
        <v/>
      </c>
      <c r="D11" s="159" t="n"/>
      <c r="E11" s="159">
        <f>C11/$C$24</f>
        <v/>
      </c>
      <c r="G11" s="160" t="n"/>
    </row>
    <row r="12" ht="33" customHeight="1">
      <c r="B12" s="99" t="inlineStr">
        <is>
          <t>ПРОЧ. ЗАТР., УЧТЕННЫЕ ПОКАЗАТЕЛЕМ,  в том числе</t>
        </is>
      </c>
      <c r="C12" s="99" t="n"/>
      <c r="D12" s="99" t="n"/>
      <c r="E12" s="99" t="n"/>
    </row>
    <row r="13" ht="25.5" customHeight="1">
      <c r="B13" s="99" t="inlineStr">
        <is>
          <t>Временные здания и сооружения - 3,3%</t>
        </is>
      </c>
      <c r="C13" s="161" t="n">
        <v>0</v>
      </c>
      <c r="D13" s="99" t="n"/>
      <c r="E13" s="159" t="n">
        <v>0.033</v>
      </c>
    </row>
    <row r="14" ht="38.25" customHeight="1">
      <c r="B14" s="99" t="inlineStr">
        <is>
          <t>Дополнительные затраты при производстве строительно-монтажных работ в зимнее время - 2,1%</t>
        </is>
      </c>
      <c r="C14" s="161">
        <f>ROUND((C11)*2.1%,2)</f>
        <v/>
      </c>
      <c r="D14" s="99" t="n"/>
      <c r="E14" s="159" t="n">
        <v>0.021</v>
      </c>
    </row>
    <row r="15">
      <c r="B15" s="99" t="inlineStr">
        <is>
          <t>Пусконаладочные работы</t>
        </is>
      </c>
      <c r="C15" s="161" t="n">
        <v>0</v>
      </c>
      <c r="D15" s="99" t="n"/>
      <c r="E15" s="159">
        <f>C15/$C$24</f>
        <v/>
      </c>
    </row>
    <row r="16" ht="25.5" customHeight="1">
      <c r="B16" s="99" t="inlineStr">
        <is>
          <t>Затраты по перевозке работников к месту работы и обратно</t>
        </is>
      </c>
      <c r="C16" s="161" t="n">
        <v>0</v>
      </c>
      <c r="D16" s="99" t="n"/>
      <c r="E16" s="159">
        <f>C16/$C$24</f>
        <v/>
      </c>
    </row>
    <row r="17" ht="25.5" customHeight="1">
      <c r="B17" s="99" t="inlineStr">
        <is>
          <t>Затраты, связанные с осуществлением работ вахтовым методом</t>
        </is>
      </c>
      <c r="C17" s="161">
        <f>ROUND(C11*0%,2)</f>
        <v/>
      </c>
      <c r="D17" s="99" t="n"/>
      <c r="E17" s="159">
        <f>C17/$C$24</f>
        <v/>
      </c>
    </row>
    <row r="18" ht="51" customHeight="1">
      <c r="B18" s="99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18" s="161" t="n">
        <v>0</v>
      </c>
      <c r="D18" s="99" t="n"/>
      <c r="E18" s="159">
        <f>C18/$C$24</f>
        <v/>
      </c>
    </row>
    <row r="19" ht="76.5" customHeight="1">
      <c r="B19" s="99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19" s="161">
        <f>ROUND(C11*0%,2)</f>
        <v/>
      </c>
      <c r="D19" s="99" t="n"/>
      <c r="E19" s="159">
        <f>C19/$C$24</f>
        <v/>
      </c>
    </row>
    <row r="20" ht="51" customHeight="1">
      <c r="B20" s="99" t="inlineStr">
        <is>
          <t>Строительный контроль и содержание службы заказчика - 10% (Приказ Минрегионразвития РФ №317 от 02.07.2010г. П. 3.10.4.)</t>
        </is>
      </c>
      <c r="C20" s="161">
        <f>ROUND((C11+C16+C17+C18+C19+C13+C15+C14)*10%,2)</f>
        <v/>
      </c>
      <c r="D20" s="99" t="n"/>
      <c r="E20" s="159" t="n">
        <v>0.1</v>
      </c>
      <c r="G20" s="107" t="n"/>
      <c r="L20" s="160" t="n"/>
    </row>
    <row r="21">
      <c r="B21" s="99" t="inlineStr">
        <is>
          <t>Авторский надзор - 0,2%</t>
        </is>
      </c>
      <c r="C21" s="161" t="n">
        <v>0</v>
      </c>
      <c r="D21" s="99" t="n"/>
      <c r="E21" s="159">
        <f>C21/$C$24</f>
        <v/>
      </c>
      <c r="G21" s="110" t="n"/>
      <c r="L21" s="160" t="n"/>
    </row>
    <row r="22">
      <c r="B22" s="99" t="inlineStr">
        <is>
          <t>ИТОГО сновные работы</t>
        </is>
      </c>
      <c r="C22" s="158">
        <f>C11+C16+C17+C18+C19+C13+C15+C14+C20+C21</f>
        <v/>
      </c>
      <c r="D22" s="99" t="n"/>
      <c r="E22" s="159">
        <f>C22/$C$24</f>
        <v/>
      </c>
    </row>
    <row r="23" ht="13.5" customHeight="1">
      <c r="B23" s="99" t="inlineStr">
        <is>
          <t>Непредвиденные расходы</t>
        </is>
      </c>
      <c r="C23" s="158">
        <f>ROUND(C22*10%,2)</f>
        <v/>
      </c>
      <c r="D23" s="99" t="n"/>
      <c r="E23" s="159" t="n">
        <v>0.1</v>
      </c>
    </row>
    <row r="24">
      <c r="B24" s="99" t="inlineStr">
        <is>
          <t>ВСЕГО:</t>
        </is>
      </c>
      <c r="C24" s="158">
        <f>C23+C22</f>
        <v/>
      </c>
      <c r="D24" s="99" t="n"/>
      <c r="E24" s="159">
        <f>C24/$C$24</f>
        <v/>
      </c>
    </row>
    <row r="25">
      <c r="B25" s="99" t="inlineStr">
        <is>
          <t>ИТОГО ПОКАЗАТЕЛЬ НА ЕД. ИЗМ.</t>
        </is>
      </c>
      <c r="C25" s="158">
        <f>C24/'Прил.5 Расчет СМР и ОБ'!E27</f>
        <v/>
      </c>
      <c r="D25" s="99" t="n"/>
      <c r="E25" s="99" t="n"/>
    </row>
    <row r="26">
      <c r="B26" s="157" t="n"/>
      <c r="C26" s="4" t="n"/>
      <c r="D26" s="4" t="n"/>
      <c r="E26" s="4" t="n"/>
    </row>
    <row r="27">
      <c r="B27" s="157" t="inlineStr">
        <is>
          <t>Составил ____________________________  Е. М. Добровольская</t>
        </is>
      </c>
      <c r="C27" s="4" t="n"/>
      <c r="D27" s="4" t="n"/>
      <c r="E27" s="4" t="n"/>
    </row>
    <row r="28">
      <c r="B28" s="157" t="inlineStr">
        <is>
          <t xml:space="preserve">(должность, подпись, инициалы, фамилия) </t>
        </is>
      </c>
      <c r="C28" s="4" t="n"/>
      <c r="D28" s="4" t="n"/>
      <c r="E28" s="4" t="n"/>
    </row>
    <row r="29">
      <c r="B29" s="157" t="n"/>
      <c r="C29" s="4" t="n"/>
      <c r="D29" s="4" t="n"/>
      <c r="E29" s="4" t="n"/>
    </row>
    <row r="30">
      <c r="B30" s="157" t="inlineStr">
        <is>
          <t>Проверил ____________________________ А.В. Костянецкая</t>
        </is>
      </c>
      <c r="C30" s="4" t="n"/>
      <c r="D30" s="4" t="n"/>
      <c r="E30" s="4" t="n"/>
    </row>
    <row r="31">
      <c r="B31" s="207" t="inlineStr">
        <is>
          <t>(должность, подпись, инициалы, фамилия)</t>
        </is>
      </c>
      <c r="D31" s="4" t="n"/>
      <c r="E31" s="4" t="n"/>
    </row>
    <row r="33">
      <c r="B33" s="4" t="n"/>
      <c r="C33" s="4" t="n"/>
      <c r="D33" s="4" t="n"/>
      <c r="E33" s="4" t="n"/>
    </row>
    <row r="34">
      <c r="B34" s="4" t="n"/>
      <c r="C34" s="4" t="n"/>
      <c r="D34" s="4" t="n"/>
      <c r="E34" s="4" t="n"/>
    </row>
  </sheetData>
  <mergeCells count="4">
    <mergeCell ref="B7:E7"/>
    <mergeCell ref="B8:E8"/>
    <mergeCell ref="B5:E5"/>
    <mergeCell ref="B31:C31"/>
  </mergeCells>
  <pageMargins left="0.7" right="0.7" top="0.75" bottom="0.75" header="0.3" footer="0.3"/>
  <pageSetup orientation="portrait" paperSize="9" scale="91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33"/>
  <sheetViews>
    <sheetView view="pageBreakPreview" topLeftCell="A5" zoomScale="70" workbookViewId="0">
      <selection activeCell="E30" sqref="E30"/>
    </sheetView>
  </sheetViews>
  <sheetFormatPr baseColWidth="8" defaultColWidth="9.140625" defaultRowHeight="15"/>
  <cols>
    <col width="5.7109375" customWidth="1" style="12" min="1" max="1"/>
    <col width="22.5703125" customWidth="1" style="12" min="2" max="2"/>
    <col width="39.140625" customWidth="1" style="12" min="3" max="3"/>
    <col width="13.5703125" customWidth="1" style="12" min="4" max="4"/>
    <col width="12.7109375" customWidth="1" style="12" min="5" max="5"/>
    <col width="14.5703125" customWidth="1" style="12" min="6" max="6"/>
    <col width="13.42578125" customWidth="1" style="12" min="7" max="7"/>
    <col width="12.7109375" customWidth="1" style="12" min="8" max="8"/>
    <col width="15.5703125" customWidth="1" style="12" min="9" max="9"/>
    <col width="17.5703125" customWidth="1" style="12" min="10" max="10"/>
    <col width="10.85546875" customWidth="1" style="12" min="11" max="11"/>
    <col width="13.85546875" customWidth="1" style="12" min="12" max="12"/>
  </cols>
  <sheetData>
    <row r="1">
      <c r="M1" s="12" t="n"/>
      <c r="N1" s="12" t="n"/>
    </row>
    <row r="2" ht="15.75" customHeight="1">
      <c r="H2" s="214" t="inlineStr">
        <is>
          <t>Приложение №5</t>
        </is>
      </c>
      <c r="M2" s="12" t="n"/>
      <c r="N2" s="12" t="n"/>
    </row>
    <row r="3">
      <c r="M3" s="12" t="n"/>
      <c r="N3" s="12" t="n"/>
    </row>
    <row r="4" ht="12.75" customFormat="1" customHeight="1" s="4">
      <c r="A4" s="186" t="inlineStr">
        <is>
          <t>Расчет стоимости СМР и оборудования</t>
        </is>
      </c>
    </row>
    <row r="5" ht="12.75" customFormat="1" customHeight="1" s="4">
      <c r="A5" s="186" t="n"/>
      <c r="B5" s="186" t="n"/>
      <c r="C5" s="227" t="n"/>
      <c r="D5" s="186" t="n"/>
      <c r="E5" s="186" t="n"/>
      <c r="F5" s="186" t="n"/>
      <c r="G5" s="186" t="n"/>
      <c r="H5" s="186" t="n"/>
      <c r="I5" s="186" t="n"/>
      <c r="J5" s="186" t="n"/>
    </row>
    <row r="6" ht="12.75" customFormat="1" customHeight="1" s="4">
      <c r="A6" s="142" t="inlineStr">
        <is>
          <t>Наименование разрабатываемого показателя УНЦ</t>
        </is>
      </c>
      <c r="B6" s="141" t="n"/>
      <c r="C6" s="141" t="n"/>
      <c r="D6" s="189" t="inlineStr">
        <is>
          <t xml:space="preserve">Затраты на очистку участков местности от взрывоопасных предметов при строительстве ВЛ (КЛ) 35 кВ. </t>
        </is>
      </c>
    </row>
    <row r="7" ht="12.75" customFormat="1" customHeight="1" s="4">
      <c r="A7" s="189" t="inlineStr">
        <is>
          <t>Единица измерения  — 1 га</t>
        </is>
      </c>
      <c r="I7" s="206" t="n"/>
      <c r="J7" s="206" t="n"/>
    </row>
    <row r="8" ht="13.5" customFormat="1" customHeight="1" s="4">
      <c r="A8" s="189" t="n"/>
    </row>
    <row r="9" ht="13.15" customFormat="1" customHeight="1" s="4"/>
    <row r="10" ht="27" customHeight="1">
      <c r="A10" s="210" t="inlineStr">
        <is>
          <t>№ пп.</t>
        </is>
      </c>
      <c r="B10" s="210" t="inlineStr">
        <is>
          <t>Код ресурса</t>
        </is>
      </c>
      <c r="C10" s="210" t="inlineStr">
        <is>
          <t>Наименование</t>
        </is>
      </c>
      <c r="D10" s="210" t="inlineStr">
        <is>
          <t>Ед. изм.</t>
        </is>
      </c>
      <c r="E10" s="210" t="inlineStr">
        <is>
          <t>Кол-во единиц по проектным данным</t>
        </is>
      </c>
      <c r="F10" s="210" t="inlineStr">
        <is>
          <t>Сметная стоимость в ценах на 01.01.2000 (руб.)</t>
        </is>
      </c>
      <c r="G10" s="272" t="n"/>
      <c r="H10" s="210" t="inlineStr">
        <is>
          <t>Удельный вес, %</t>
        </is>
      </c>
      <c r="I10" s="210" t="inlineStr">
        <is>
          <t>Сметная стоимость в ценах на 01.01.2023 (руб.)</t>
        </is>
      </c>
      <c r="J10" s="272" t="n"/>
      <c r="M10" s="12" t="n"/>
      <c r="N10" s="12" t="n"/>
    </row>
    <row r="11" ht="28.5" customHeight="1">
      <c r="A11" s="274" t="n"/>
      <c r="B11" s="274" t="n"/>
      <c r="C11" s="274" t="n"/>
      <c r="D11" s="274" t="n"/>
      <c r="E11" s="274" t="n"/>
      <c r="F11" s="210" t="inlineStr">
        <is>
          <t>на ед. изм.</t>
        </is>
      </c>
      <c r="G11" s="210" t="inlineStr">
        <is>
          <t>общая</t>
        </is>
      </c>
      <c r="H11" s="274" t="n"/>
      <c r="I11" s="210" t="inlineStr">
        <is>
          <t>на ед. изм.</t>
        </is>
      </c>
      <c r="J11" s="210" t="inlineStr">
        <is>
          <t>общая</t>
        </is>
      </c>
      <c r="M11" s="12" t="n"/>
      <c r="N11" s="12" t="n"/>
    </row>
    <row r="12">
      <c r="A12" s="210" t="n">
        <v>1</v>
      </c>
      <c r="B12" s="210" t="n">
        <v>2</v>
      </c>
      <c r="C12" s="210" t="n">
        <v>3</v>
      </c>
      <c r="D12" s="210" t="n">
        <v>4</v>
      </c>
      <c r="E12" s="210" t="n">
        <v>5</v>
      </c>
      <c r="F12" s="210" t="n">
        <v>6</v>
      </c>
      <c r="G12" s="210" t="n">
        <v>7</v>
      </c>
      <c r="H12" s="210" t="n">
        <v>8</v>
      </c>
      <c r="I12" s="217" t="n">
        <v>9</v>
      </c>
      <c r="J12" s="217" t="n">
        <v>10</v>
      </c>
      <c r="M12" s="12" t="n"/>
      <c r="N12" s="12" t="n"/>
    </row>
    <row r="13" ht="14.25" customFormat="1" customHeight="1" s="12">
      <c r="A13" s="210" t="n"/>
      <c r="B13" s="208" t="inlineStr">
        <is>
          <t>Основные работы</t>
        </is>
      </c>
      <c r="C13" s="271" t="n"/>
      <c r="D13" s="271" t="n"/>
      <c r="E13" s="271" t="n"/>
      <c r="F13" s="271" t="n"/>
      <c r="G13" s="271" t="n"/>
      <c r="H13" s="272" t="n"/>
      <c r="I13" s="134" t="n"/>
      <c r="J13" s="134" t="n"/>
    </row>
    <row r="14" ht="25.5" customFormat="1" customHeight="1" s="12">
      <c r="A14" s="210" t="n">
        <v>1</v>
      </c>
      <c r="B14" s="166" t="inlineStr">
        <is>
          <t xml:space="preserve">Таб.1 параграф 5 прим.2, прим. 4 </t>
        </is>
      </c>
      <c r="C14" s="167" t="inlineStr">
        <is>
          <t>Камеральные работы</t>
        </is>
      </c>
      <c r="D14" s="16" t="inlineStr">
        <is>
          <t>руб</t>
        </is>
      </c>
      <c r="E14" s="210" t="n"/>
      <c r="F14" s="279" t="n"/>
      <c r="G14" s="26" t="n">
        <v>1397300.04</v>
      </c>
      <c r="H14" s="140">
        <f>G14/$G$21</f>
        <v/>
      </c>
      <c r="I14" s="26" t="n"/>
      <c r="J14" s="26">
        <f>ROUND(G14*Прил.10!$D$15,2)</f>
        <v/>
      </c>
    </row>
    <row r="15" ht="25.5" customFormat="1" customHeight="1" s="12">
      <c r="A15" s="210" t="n">
        <v>2</v>
      </c>
      <c r="B15" s="166" t="inlineStr">
        <is>
          <t>таб.2, параграф 3, прим 3.2, 3.1</t>
        </is>
      </c>
      <c r="C15" s="167" t="inlineStr">
        <is>
          <t xml:space="preserve">Полевые работы </t>
        </is>
      </c>
      <c r="D15" s="16" t="inlineStr">
        <is>
          <t>руб</t>
        </is>
      </c>
      <c r="E15" s="210" t="n"/>
      <c r="F15" s="279" t="n"/>
      <c r="G15" s="26" t="n">
        <v>27470836.69</v>
      </c>
      <c r="H15" s="140">
        <f>G15/$G$21</f>
        <v/>
      </c>
      <c r="I15" s="26" t="n"/>
      <c r="J15" s="26">
        <f>ROUND(G15*Прил.10!$D$15,2)</f>
        <v/>
      </c>
    </row>
    <row r="16" ht="30" customFormat="1" customHeight="1" s="12">
      <c r="A16" s="210" t="n">
        <v>3</v>
      </c>
      <c r="B16" s="166" t="inlineStr">
        <is>
          <t>таб. 4. параграф 2</t>
        </is>
      </c>
      <c r="C16" s="167" t="inlineStr">
        <is>
          <t>Расходы по внутреннему транспорту (6.25% от полевых работ)</t>
        </is>
      </c>
      <c r="D16" s="16" t="inlineStr">
        <is>
          <t>руб</t>
        </is>
      </c>
      <c r="E16" s="16" t="n">
        <v>0.0625</v>
      </c>
      <c r="F16" s="279">
        <f>G15</f>
        <v/>
      </c>
      <c r="G16" s="26">
        <f>ROUND(E16*F16,2)</f>
        <v/>
      </c>
      <c r="H16" s="140">
        <f>G16/$G$21</f>
        <v/>
      </c>
      <c r="I16" s="279">
        <f>J15</f>
        <v/>
      </c>
      <c r="J16" s="26">
        <f>ROUND(I16*E16,2)</f>
        <v/>
      </c>
    </row>
    <row r="17" ht="25.5" customFormat="1" customHeight="1" s="12">
      <c r="A17" s="210" t="n">
        <v>4</v>
      </c>
      <c r="B17" s="166" t="inlineStr">
        <is>
          <t>таб.5 параграф 1</t>
        </is>
      </c>
      <c r="C17" s="167" t="inlineStr">
        <is>
          <t>Расходы по внешнему транспорту (11,50% от полевых работ)</t>
        </is>
      </c>
      <c r="D17" s="16" t="inlineStr">
        <is>
          <t>руб</t>
        </is>
      </c>
      <c r="E17" s="16" t="n">
        <v>0.115</v>
      </c>
      <c r="F17" s="279">
        <f>G15</f>
        <v/>
      </c>
      <c r="G17" s="26">
        <f>ROUND(E17*F17,2)</f>
        <v/>
      </c>
      <c r="H17" s="140">
        <f>G17/$G$21</f>
        <v/>
      </c>
      <c r="I17" s="279">
        <f>J15</f>
        <v/>
      </c>
      <c r="J17" s="26">
        <f>ROUND(I17*E17,2)</f>
        <v/>
      </c>
    </row>
    <row r="18" ht="26.25" customFormat="1" customHeight="1" s="12">
      <c r="A18" s="210" t="n">
        <v>5</v>
      </c>
      <c r="B18" s="166" t="inlineStr">
        <is>
          <t>таб.6 параграф5</t>
        </is>
      </c>
      <c r="C18" s="167" t="inlineStr">
        <is>
          <t>Расходы на содержание базы отряда</t>
        </is>
      </c>
      <c r="D18" s="16" t="inlineStr">
        <is>
          <t>руб</t>
        </is>
      </c>
      <c r="E18" s="210" t="inlineStr">
        <is>
          <t>50 дней</t>
        </is>
      </c>
      <c r="F18" s="279" t="n"/>
      <c r="G18" s="26" t="n">
        <v>9344.26</v>
      </c>
      <c r="H18" s="140">
        <f>G18/$G$21</f>
        <v/>
      </c>
      <c r="I18" s="26" t="n"/>
      <c r="J18" s="26">
        <f>ROUND(G18*Прил.10!$D$15,2)</f>
        <v/>
      </c>
    </row>
    <row r="19" ht="30" customFormat="1" customHeight="1" s="12">
      <c r="A19" s="210" t="n">
        <v>6</v>
      </c>
      <c r="B19" s="166" t="inlineStr">
        <is>
          <t>п. 3.7</t>
        </is>
      </c>
      <c r="C19" s="167" t="inlineStr">
        <is>
          <t>Расходы по организации и ликвидации работ на объекте</t>
        </is>
      </c>
      <c r="D19" s="16" t="inlineStr">
        <is>
          <t>руб</t>
        </is>
      </c>
      <c r="E19" s="16" t="n">
        <v>0.06</v>
      </c>
      <c r="F19" s="279">
        <f>G15+G16+G18</f>
        <v/>
      </c>
      <c r="G19" s="26">
        <f>ROUND(E19*F19,2)</f>
        <v/>
      </c>
      <c r="H19" s="140">
        <f>G19/$G$21</f>
        <v/>
      </c>
      <c r="I19" s="279">
        <f>J15+J16+J18</f>
        <v/>
      </c>
      <c r="J19" s="26">
        <f>ROUND(I19*E19,2)</f>
        <v/>
      </c>
    </row>
    <row r="20" ht="25.5" customFormat="1" customHeight="1" s="12">
      <c r="A20" s="210" t="n">
        <v>7</v>
      </c>
      <c r="B20" s="166" t="inlineStr">
        <is>
          <t xml:space="preserve">таб. 8, параграф 2 </t>
        </is>
      </c>
      <c r="C20" s="167" t="inlineStr">
        <is>
          <t>Затраты на медицинское обеспечение работ</t>
        </is>
      </c>
      <c r="D20" s="210" t="n"/>
      <c r="E20" s="210" t="n"/>
      <c r="F20" s="279" t="n"/>
      <c r="G20" s="26" t="n">
        <v>350000</v>
      </c>
      <c r="H20" s="140">
        <f>G20/$G$21</f>
        <v/>
      </c>
      <c r="I20" s="26" t="n"/>
      <c r="J20" s="26">
        <f>ROUND(G20*Прил.10!$D$15,2)</f>
        <v/>
      </c>
    </row>
    <row r="21" ht="14.25" customFormat="1" customHeight="1" s="12">
      <c r="A21" s="210" t="n"/>
      <c r="B21" s="210" t="n"/>
      <c r="C21" s="208" t="inlineStr">
        <is>
          <t>Итого по разделу «Основные работы»</t>
        </is>
      </c>
      <c r="D21" s="210" t="n"/>
      <c r="E21" s="211" t="n"/>
      <c r="F21" s="26" t="n"/>
      <c r="G21" s="26">
        <f>SUM(G14:G20)</f>
        <v/>
      </c>
      <c r="H21" s="135" t="n">
        <v>1</v>
      </c>
      <c r="I21" s="136" t="n"/>
      <c r="J21" s="26">
        <f>SUM(J14:J20)</f>
        <v/>
      </c>
    </row>
    <row r="22" ht="14.25" customFormat="1" customHeight="1" s="12">
      <c r="A22" s="210" t="n"/>
      <c r="B22" s="210" t="n"/>
      <c r="C22" s="209" t="inlineStr">
        <is>
          <t>ИТОГО ПО РМ</t>
        </is>
      </c>
      <c r="D22" s="210" t="n"/>
      <c r="E22" s="211" t="n"/>
      <c r="F22" s="212" t="n"/>
      <c r="G22" s="26">
        <f>G21</f>
        <v/>
      </c>
      <c r="H22" s="213" t="n"/>
      <c r="I22" s="26" t="n"/>
      <c r="J22" s="26">
        <f>J21</f>
        <v/>
      </c>
    </row>
    <row r="23" ht="14.25" customFormat="1" customHeight="1" s="12">
      <c r="A23" s="210" t="n"/>
      <c r="B23" s="210" t="n"/>
      <c r="C23" s="209" t="inlineStr">
        <is>
          <t>Накладные расходы</t>
        </is>
      </c>
      <c r="D23" s="137" t="n"/>
      <c r="E23" s="211" t="n"/>
      <c r="F23" s="212" t="n"/>
      <c r="G23" s="26" t="n">
        <v>0</v>
      </c>
      <c r="H23" s="213" t="n"/>
      <c r="I23" s="26" t="n"/>
      <c r="J23" s="26" t="n">
        <v>0</v>
      </c>
    </row>
    <row r="24" ht="14.25" customFormat="1" customHeight="1" s="12">
      <c r="A24" s="210" t="n"/>
      <c r="B24" s="210" t="n"/>
      <c r="C24" s="209" t="inlineStr">
        <is>
          <t>Сметная прибыль</t>
        </is>
      </c>
      <c r="D24" s="137" t="n"/>
      <c r="E24" s="211" t="n"/>
      <c r="F24" s="212" t="n"/>
      <c r="G24" s="26" t="n">
        <v>0</v>
      </c>
      <c r="H24" s="213" t="n"/>
      <c r="I24" s="26" t="n"/>
      <c r="J24" s="26" t="n">
        <v>0</v>
      </c>
    </row>
    <row r="25" ht="14.25" customFormat="1" customHeight="1" s="12">
      <c r="A25" s="210" t="n"/>
      <c r="B25" s="210" t="n"/>
      <c r="C25" s="209" t="inlineStr">
        <is>
          <t xml:space="preserve">Итого </t>
        </is>
      </c>
      <c r="D25" s="210" t="n"/>
      <c r="E25" s="211" t="n"/>
      <c r="F25" s="212" t="n"/>
      <c r="G25" s="26">
        <f>ROUND((G21+G23+G24),2)</f>
        <v/>
      </c>
      <c r="H25" s="213" t="n"/>
      <c r="I25" s="26" t="n"/>
      <c r="J25" s="26">
        <f>ROUND((J21+J23+J24),2)</f>
        <v/>
      </c>
    </row>
    <row r="26" ht="14.25" customFormat="1" customHeight="1" s="12">
      <c r="A26" s="210" t="n"/>
      <c r="B26" s="210" t="n"/>
      <c r="C26" s="209" t="inlineStr">
        <is>
          <t>ВСЕГО сновные работы</t>
        </is>
      </c>
      <c r="D26" s="210" t="n"/>
      <c r="E26" s="211" t="n"/>
      <c r="F26" s="212" t="n"/>
      <c r="G26" s="26">
        <f>G25</f>
        <v/>
      </c>
      <c r="H26" s="213" t="n"/>
      <c r="I26" s="26" t="n"/>
      <c r="J26" s="26">
        <f>J25</f>
        <v/>
      </c>
    </row>
    <row r="27" ht="34.5" customFormat="1" customHeight="1" s="12">
      <c r="A27" s="210" t="n"/>
      <c r="B27" s="210" t="n"/>
      <c r="C27" s="209" t="inlineStr">
        <is>
          <t>ИТОГО ПОКАЗАТЕЛЬ НА ЕД. ИЗМ.</t>
        </is>
      </c>
      <c r="D27" s="210" t="inlineStr">
        <is>
          <t>1 га</t>
        </is>
      </c>
      <c r="E27" s="211" t="n">
        <v>124.25</v>
      </c>
      <c r="F27" s="212" t="n"/>
      <c r="G27" s="26">
        <f>G26/E27</f>
        <v/>
      </c>
      <c r="H27" s="213" t="n"/>
      <c r="I27" s="26" t="n"/>
      <c r="J27" s="26">
        <f>J26/E27</f>
        <v/>
      </c>
    </row>
    <row r="29" ht="14.25" customFormat="1" customHeight="1" s="12">
      <c r="A29" s="4" t="inlineStr">
        <is>
          <t>Составил ______________________     Е. М. Добровольская</t>
        </is>
      </c>
    </row>
    <row r="30" ht="14.25" customFormat="1" customHeight="1" s="12">
      <c r="A30" s="27" t="inlineStr">
        <is>
          <t xml:space="preserve">                         (подпись, инициалы, фамилия)</t>
        </is>
      </c>
    </row>
    <row r="31" ht="14.25" customFormat="1" customHeight="1" s="12">
      <c r="A31" s="4" t="n"/>
    </row>
    <row r="32" ht="14.25" customFormat="1" customHeight="1" s="12">
      <c r="A32" s="4" t="inlineStr">
        <is>
          <t>Проверил ______________________        А.В. Костянецкая</t>
        </is>
      </c>
    </row>
    <row r="33" ht="14.25" customFormat="1" customHeight="1" s="12">
      <c r="A33" s="27" t="inlineStr">
        <is>
          <t xml:space="preserve">                        (подпись, инициалы, фамилия)</t>
        </is>
      </c>
    </row>
  </sheetData>
  <mergeCells count="14">
    <mergeCell ref="D10:D11"/>
    <mergeCell ref="B13:H13"/>
    <mergeCell ref="F10:G10"/>
    <mergeCell ref="A7:H7"/>
    <mergeCell ref="I10:J10"/>
    <mergeCell ref="A10:A11"/>
    <mergeCell ref="D6:J6"/>
    <mergeCell ref="A4:J4"/>
    <mergeCell ref="H2:J2"/>
    <mergeCell ref="C10:C11"/>
    <mergeCell ref="B10:B11"/>
    <mergeCell ref="E10:E11"/>
    <mergeCell ref="A8:H8"/>
    <mergeCell ref="H10:H11"/>
  </mergeCells>
  <pageMargins left="0.7086614173228351" right="0.7086614173228351" top="0.748031496062992" bottom="0.748031496062992" header="0.31496062992126" footer="0.31496062992126"/>
  <pageSetup orientation="landscape" paperSize="9" scale="77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0"/>
  <sheetViews>
    <sheetView view="pageBreakPreview" workbookViewId="0">
      <selection activeCell="E17" sqref="E17"/>
    </sheetView>
  </sheetViews>
  <sheetFormatPr baseColWidth="8" defaultRowHeight="15"/>
  <cols>
    <col width="5.7109375" customWidth="1" min="1" max="1"/>
    <col width="17.5703125" customWidth="1" min="2" max="2"/>
    <col width="39.140625" customWidth="1" min="3" max="3"/>
    <col width="10.7109375" customWidth="1" min="4" max="4"/>
    <col width="13.85546875" customWidth="1" min="5" max="5"/>
    <col width="13.28515625" customWidth="1" min="6" max="6"/>
    <col width="14.140625" customWidth="1" min="7" max="7"/>
  </cols>
  <sheetData>
    <row r="1">
      <c r="A1" s="219" t="inlineStr">
        <is>
          <t>Приложение №6</t>
        </is>
      </c>
    </row>
    <row r="2" ht="21.75" customHeight="1">
      <c r="A2" s="219" t="n"/>
      <c r="B2" s="219" t="n"/>
      <c r="C2" s="219" t="n"/>
      <c r="D2" s="219" t="n"/>
      <c r="E2" s="219" t="n"/>
      <c r="F2" s="219" t="n"/>
      <c r="G2" s="219" t="n"/>
    </row>
    <row r="3">
      <c r="A3" s="186" t="inlineStr">
        <is>
          <t>Расчет стоимости оборудования</t>
        </is>
      </c>
    </row>
    <row r="4" ht="25.5" customHeight="1">
      <c r="A4" s="189" t="inlineStr">
        <is>
          <t xml:space="preserve">Наименование разрабатываемого показателя УНЦ —Затраты на очистку участков местности от взрывоопасных предметов при строительстве ВЛ (КЛ) 35 кВ. </t>
        </is>
      </c>
    </row>
    <row r="5">
      <c r="A5" s="4" t="n"/>
      <c r="B5" s="4" t="n"/>
      <c r="C5" s="4" t="n"/>
      <c r="D5" s="4" t="n"/>
      <c r="E5" s="4" t="n"/>
      <c r="F5" s="4" t="n"/>
      <c r="G5" s="4" t="n"/>
    </row>
    <row r="6" ht="30" customHeight="1">
      <c r="A6" s="224" t="inlineStr">
        <is>
          <t>№ пп.</t>
        </is>
      </c>
      <c r="B6" s="224" t="inlineStr">
        <is>
          <t>Код ресурса</t>
        </is>
      </c>
      <c r="C6" s="224" t="inlineStr">
        <is>
          <t>Наименование</t>
        </is>
      </c>
      <c r="D6" s="224" t="inlineStr">
        <is>
          <t>Ед. изм.</t>
        </is>
      </c>
      <c r="E6" s="210" t="inlineStr">
        <is>
          <t>Кол-во единиц по проектным данным</t>
        </is>
      </c>
      <c r="F6" s="224" t="inlineStr">
        <is>
          <t>Сметная стоимость в ценах на 01.01.2000 (руб.)</t>
        </is>
      </c>
      <c r="G6" s="272" t="n"/>
    </row>
    <row r="7">
      <c r="A7" s="274" t="n"/>
      <c r="B7" s="274" t="n"/>
      <c r="C7" s="274" t="n"/>
      <c r="D7" s="274" t="n"/>
      <c r="E7" s="274" t="n"/>
      <c r="F7" s="210" t="inlineStr">
        <is>
          <t>на ед. изм.</t>
        </is>
      </c>
      <c r="G7" s="210" t="inlineStr">
        <is>
          <t>общая</t>
        </is>
      </c>
    </row>
    <row r="8">
      <c r="A8" s="210" t="n">
        <v>1</v>
      </c>
      <c r="B8" s="210" t="n">
        <v>2</v>
      </c>
      <c r="C8" s="210" t="n">
        <v>3</v>
      </c>
      <c r="D8" s="210" t="n">
        <v>4</v>
      </c>
      <c r="E8" s="210" t="n">
        <v>5</v>
      </c>
      <c r="F8" s="210" t="n">
        <v>6</v>
      </c>
      <c r="G8" s="210" t="n">
        <v>7</v>
      </c>
    </row>
    <row r="9" ht="15" customHeight="1">
      <c r="A9" s="99" t="n"/>
      <c r="B9" s="209" t="inlineStr">
        <is>
          <t>ИНЖЕНЕРНОЕ ОБОРУДОВАНИЕ</t>
        </is>
      </c>
      <c r="C9" s="271" t="n"/>
      <c r="D9" s="271" t="n"/>
      <c r="E9" s="271" t="n"/>
      <c r="F9" s="271" t="n"/>
      <c r="G9" s="272" t="n"/>
    </row>
    <row r="10" ht="27" customHeight="1">
      <c r="A10" s="210" t="n"/>
      <c r="B10" s="208" t="n"/>
      <c r="C10" s="209" t="inlineStr">
        <is>
          <t>ИТОГО ИНЖЕНЕРНОЕ ОБОРУДОВАНИЕ</t>
        </is>
      </c>
      <c r="D10" s="208" t="n"/>
      <c r="E10" s="100" t="n"/>
      <c r="F10" s="212" t="n"/>
      <c r="G10" s="212" t="n"/>
    </row>
    <row r="11">
      <c r="A11" s="210" t="n"/>
      <c r="B11" s="209" t="inlineStr">
        <is>
          <t>ТЕХНОЛОГИЧЕСКОЕ ОБОРУДОВАНИЕ</t>
        </is>
      </c>
      <c r="C11" s="271" t="n"/>
      <c r="D11" s="271" t="n"/>
      <c r="E11" s="271" t="n"/>
      <c r="F11" s="271" t="n"/>
      <c r="G11" s="272" t="n"/>
    </row>
    <row r="12">
      <c r="A12" s="210" t="n"/>
      <c r="B12" s="175" t="n"/>
      <c r="C12" s="209" t="n"/>
      <c r="D12" s="210" t="n"/>
      <c r="E12" s="282" t="n"/>
      <c r="F12" s="26" t="n"/>
      <c r="G12" s="26" t="n"/>
    </row>
    <row r="13" ht="25.5" customHeight="1">
      <c r="A13" s="210" t="n"/>
      <c r="B13" s="209" t="n"/>
      <c r="C13" s="209" t="inlineStr">
        <is>
          <t>ИТОГО ТЕХНОЛОГИЧЕСКОЕ ОБОРУДОВАНИЕ</t>
        </is>
      </c>
      <c r="D13" s="209" t="n"/>
      <c r="E13" s="223" t="n"/>
      <c r="F13" s="212" t="n"/>
      <c r="G13" s="26" t="n"/>
    </row>
    <row r="14" ht="19.5" customHeight="1">
      <c r="A14" s="210" t="n"/>
      <c r="B14" s="209" t="n"/>
      <c r="C14" s="209" t="inlineStr">
        <is>
          <t>Всего по разделу «Оборудование»</t>
        </is>
      </c>
      <c r="D14" s="209" t="n"/>
      <c r="E14" s="223" t="n"/>
      <c r="F14" s="212" t="n"/>
      <c r="G14" s="26" t="n"/>
    </row>
    <row r="15">
      <c r="A15" s="24" t="n"/>
      <c r="B15" s="101" t="n"/>
      <c r="C15" s="24" t="n"/>
      <c r="D15" s="24" t="n"/>
      <c r="E15" s="24" t="n"/>
      <c r="F15" s="24" t="n"/>
      <c r="G15" s="24" t="n"/>
    </row>
    <row r="16">
      <c r="A16" s="4" t="inlineStr">
        <is>
          <t>Составил ______________________    Е. М. Добровольская</t>
        </is>
      </c>
      <c r="B16" s="12" t="n"/>
      <c r="C16" s="12" t="n"/>
      <c r="D16" s="24" t="n"/>
      <c r="E16" s="24" t="n"/>
      <c r="F16" s="24" t="n"/>
      <c r="G16" s="24" t="n"/>
    </row>
    <row r="17">
      <c r="A17" s="27" t="inlineStr">
        <is>
          <t xml:space="preserve">                         (подпись, инициалы, фамилия)</t>
        </is>
      </c>
      <c r="B17" s="12" t="n"/>
      <c r="C17" s="12" t="n"/>
      <c r="D17" s="24" t="n"/>
      <c r="E17" s="24" t="n"/>
      <c r="F17" s="24" t="n"/>
      <c r="G17" s="24" t="n"/>
    </row>
    <row r="18">
      <c r="A18" s="4" t="n"/>
      <c r="B18" s="12" t="n"/>
      <c r="C18" s="12" t="n"/>
      <c r="D18" s="24" t="n"/>
      <c r="E18" s="24" t="n"/>
      <c r="F18" s="24" t="n"/>
      <c r="G18" s="24" t="n"/>
    </row>
    <row r="19">
      <c r="A19" s="4" t="inlineStr">
        <is>
          <t>Проверил ______________________        А.В. Костянецкая</t>
        </is>
      </c>
      <c r="B19" s="12" t="n"/>
      <c r="C19" s="12" t="n"/>
      <c r="D19" s="24" t="n"/>
      <c r="E19" s="24" t="n"/>
      <c r="F19" s="24" t="n"/>
      <c r="G19" s="24" t="n"/>
    </row>
    <row r="20">
      <c r="A20" s="27" t="inlineStr">
        <is>
          <t xml:space="preserve">                        (подпись, инициалы, фамилия)</t>
        </is>
      </c>
      <c r="B20" s="12" t="n"/>
      <c r="C20" s="12" t="n"/>
      <c r="D20" s="24" t="n"/>
      <c r="E20" s="24" t="n"/>
      <c r="F20" s="24" t="n"/>
      <c r="G20" s="24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A13" sqref="A13"/>
    </sheetView>
  </sheetViews>
  <sheetFormatPr baseColWidth="8" defaultRowHeight="15"/>
  <cols>
    <col width="12.7109375" customWidth="1" min="1" max="1"/>
    <col width="30.5703125" customWidth="1" min="2" max="2"/>
    <col width="37.140625" customWidth="1" min="3" max="3"/>
    <col width="49" customWidth="1" min="4" max="4"/>
    <col width="9.140625" customWidth="1" min="5" max="5"/>
  </cols>
  <sheetData>
    <row r="1" ht="15.75" customHeight="1">
      <c r="A1" s="113" t="n"/>
      <c r="B1" s="113" t="n"/>
      <c r="C1" s="113" t="n"/>
      <c r="D1" s="113" t="inlineStr">
        <is>
          <t>Приложение №7</t>
        </is>
      </c>
    </row>
    <row r="2" ht="15.75" customHeight="1">
      <c r="A2" s="113" t="n"/>
      <c r="B2" s="113" t="n"/>
      <c r="C2" s="113" t="n"/>
      <c r="D2" s="113" t="n"/>
    </row>
    <row r="3" ht="15.75" customHeight="1">
      <c r="A3" s="113" t="n"/>
      <c r="B3" s="154" t="inlineStr">
        <is>
          <t>Расчет показателя УНЦ</t>
        </is>
      </c>
      <c r="C3" s="113" t="n"/>
      <c r="D3" s="113" t="n"/>
    </row>
    <row r="4" ht="15.75" customHeight="1">
      <c r="A4" s="113" t="n"/>
      <c r="B4" s="113" t="n"/>
      <c r="C4" s="113" t="n"/>
      <c r="D4" s="113" t="n"/>
    </row>
    <row r="5" ht="47.25" customHeight="1">
      <c r="A5" s="225" t="inlineStr">
        <is>
          <t xml:space="preserve">Наименование разрабатываемого показателя УНЦ - </t>
        </is>
      </c>
      <c r="D5" s="225">
        <f>'Прил.5 Расчет СМР и ОБ'!D6:J6</f>
        <v/>
      </c>
    </row>
    <row r="6" ht="15.75" customHeight="1">
      <c r="A6" s="113" t="inlineStr">
        <is>
          <t>Единица измерения  — 1 га</t>
        </is>
      </c>
      <c r="B6" s="113" t="n"/>
      <c r="C6" s="113" t="n"/>
      <c r="D6" s="113" t="n"/>
    </row>
    <row r="7" ht="15.75" customHeight="1">
      <c r="A7" s="113" t="n"/>
      <c r="B7" s="113" t="n"/>
      <c r="C7" s="113" t="n"/>
      <c r="D7" s="113" t="n"/>
    </row>
    <row r="8">
      <c r="A8" s="199" t="inlineStr">
        <is>
          <t>Код показателя</t>
        </is>
      </c>
      <c r="B8" s="199" t="inlineStr">
        <is>
          <t>Наименование показателя</t>
        </is>
      </c>
      <c r="C8" s="199" t="inlineStr">
        <is>
          <t>Наименование РМ, входящих в состав показателя</t>
        </is>
      </c>
      <c r="D8" s="199" t="inlineStr">
        <is>
          <t>Норматив цены на 01.01.2023, тыс.руб.</t>
        </is>
      </c>
    </row>
    <row r="9">
      <c r="A9" s="274" t="n"/>
      <c r="B9" s="274" t="n"/>
      <c r="C9" s="274" t="n"/>
      <c r="D9" s="274" t="n"/>
    </row>
    <row r="10" ht="15.75" customHeight="1">
      <c r="A10" s="199" t="n">
        <v>1</v>
      </c>
      <c r="B10" s="199" t="n">
        <v>2</v>
      </c>
      <c r="C10" s="199" t="n">
        <v>3</v>
      </c>
      <c r="D10" s="199" t="n">
        <v>4</v>
      </c>
    </row>
    <row r="11" ht="94.5" customHeight="1">
      <c r="A11" s="199" t="inlineStr">
        <is>
          <t>Б6-02</t>
        </is>
      </c>
      <c r="B11" s="199" t="inlineStr">
        <is>
          <t xml:space="preserve">Затраты на очистку участков местности от взрывоопасных предметов при строительстве ВЛ (КЛ) (для всех субъектов Российской Федерации) </t>
        </is>
      </c>
      <c r="C11" s="177">
        <f>D5</f>
        <v/>
      </c>
      <c r="D11" s="118">
        <f>'Прил.4 РМ'!C25/1000</f>
        <v/>
      </c>
    </row>
    <row r="13">
      <c r="A13" s="4" t="inlineStr">
        <is>
          <t>Составил ______________________    Е. М. Добровольская</t>
        </is>
      </c>
      <c r="B13" s="12" t="n"/>
      <c r="C13" s="12" t="n"/>
      <c r="D13" s="24" t="n"/>
    </row>
    <row r="14">
      <c r="A14" s="27" t="inlineStr">
        <is>
          <t xml:space="preserve">                         (подпись, инициалы, фамилия)</t>
        </is>
      </c>
      <c r="B14" s="12" t="n"/>
      <c r="C14" s="12" t="n"/>
      <c r="D14" s="24" t="n"/>
    </row>
    <row r="15">
      <c r="A15" s="4" t="n"/>
      <c r="B15" s="12" t="n"/>
      <c r="C15" s="12" t="n"/>
      <c r="D15" s="24" t="n"/>
    </row>
    <row r="16">
      <c r="A16" s="4" t="inlineStr">
        <is>
          <t>Проверил ______________________        А.В. Костянецкая</t>
        </is>
      </c>
      <c r="B16" s="12" t="n"/>
      <c r="C16" s="12" t="n"/>
      <c r="D16" s="24" t="n"/>
    </row>
    <row r="17" ht="20.25" customHeight="1">
      <c r="A17" s="27" t="inlineStr">
        <is>
          <t xml:space="preserve">                        (подпись, инициалы, фамилия)</t>
        </is>
      </c>
      <c r="B17" s="12" t="n"/>
      <c r="C17" s="12" t="n"/>
      <c r="D17" s="24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68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view="pageBreakPreview" topLeftCell="A6" zoomScale="60" zoomScaleNormal="85" workbookViewId="0">
      <selection activeCell="M16" sqref="M16"/>
    </sheetView>
  </sheetViews>
  <sheetFormatPr baseColWidth="8" defaultColWidth="9.140625" defaultRowHeight="15"/>
  <cols>
    <col width="40.7109375" customWidth="1" min="2" max="2"/>
    <col width="37" customWidth="1" min="3" max="3"/>
    <col width="32" customWidth="1" min="4" max="4"/>
  </cols>
  <sheetData>
    <row r="4" ht="15.75" customHeight="1">
      <c r="B4" s="193" t="inlineStr">
        <is>
          <t>Приложение № 10</t>
        </is>
      </c>
    </row>
    <row r="5" ht="18.75" customHeight="1">
      <c r="B5" s="127" t="n"/>
    </row>
    <row r="6" ht="15.75" customHeight="1">
      <c r="B6" s="194" t="inlineStr">
        <is>
          <t>Используемые индексы изменений сметной стоимости и нормы сопутствующих затрат</t>
        </is>
      </c>
    </row>
    <row r="7">
      <c r="B7" s="226" t="n"/>
    </row>
    <row r="8">
      <c r="B8" s="226" t="n"/>
      <c r="C8" s="226" t="n"/>
      <c r="D8" s="226" t="n"/>
      <c r="E8" s="226" t="n"/>
    </row>
    <row r="9" ht="47.25" customHeight="1">
      <c r="B9" s="199" t="inlineStr">
        <is>
          <t>Наименование индекса / норм сопутствующих затрат</t>
        </is>
      </c>
      <c r="C9" s="199" t="inlineStr">
        <is>
          <t>Дата применения и обоснование индекса / норм сопутствующих затрат</t>
        </is>
      </c>
      <c r="D9" s="199" t="inlineStr">
        <is>
          <t>Размер индекса / норма сопутствующих затрат</t>
        </is>
      </c>
    </row>
    <row r="10" ht="15.75" customHeight="1">
      <c r="B10" s="199" t="n">
        <v>1</v>
      </c>
      <c r="C10" s="199" t="n">
        <v>2</v>
      </c>
      <c r="D10" s="199" t="n">
        <v>3</v>
      </c>
    </row>
    <row r="11" ht="45" customHeight="1">
      <c r="B11" s="199" t="inlineStr">
        <is>
          <t xml:space="preserve">Индекс изменения сметной стоимости на 1 квартал 2023 года. ОЗП </t>
        </is>
      </c>
      <c r="C11" s="199" t="inlineStr">
        <is>
          <t>Письмо Минстроя России от от 01.04.2023г. №17772-ИФ/09 прил.9</t>
        </is>
      </c>
      <c r="D11" s="199" t="n">
        <v>44.29</v>
      </c>
    </row>
    <row r="12" ht="29.25" customHeight="1">
      <c r="B12" s="199" t="inlineStr">
        <is>
          <t>Индекс изменения сметной стоимости на 1 квартал 2023 года. ЭМ</t>
        </is>
      </c>
      <c r="C12" s="199" t="inlineStr">
        <is>
          <t>Письмо Минстроя России от от 01.04.2023г. №17772-ИФ/09 прил.9</t>
        </is>
      </c>
      <c r="D12" s="199" t="n">
        <v>13.47</v>
      </c>
    </row>
    <row r="13" ht="29.25" customHeight="1">
      <c r="B13" s="199" t="inlineStr">
        <is>
          <t>Индекс изменения сметной стоимости на 1 квартал 2023 года. МАТ</t>
        </is>
      </c>
      <c r="C13" s="199" t="inlineStr">
        <is>
          <t>Письмо Минстроя России от от 01.04.2023г. №17772-ИФ/09 прил.9</t>
        </is>
      </c>
      <c r="D13" s="199" t="n">
        <v>8.039999999999999</v>
      </c>
    </row>
    <row r="14" ht="30.75" customHeight="1">
      <c r="B14" s="199" t="inlineStr">
        <is>
          <t>Индекс изменения сметной стоимости на 1 квартал 2023 года. ОБ</t>
        </is>
      </c>
      <c r="C14" s="111" t="inlineStr">
        <is>
          <t>Письмо Минстроя России от 23.02.2023г. №9791-ИФ/09 прил.6</t>
        </is>
      </c>
      <c r="D14" s="199" t="n">
        <v>6.26</v>
      </c>
    </row>
    <row r="15" ht="57" customHeight="1">
      <c r="B15" s="199" t="inlineStr">
        <is>
          <t>Индекс изменения сметной стоимости на 1 квартал 2023 года. Инженерные изыскания</t>
        </is>
      </c>
      <c r="C15" s="111" t="inlineStr">
        <is>
          <t>Письмо Минстроя России от 30.01.2023г. №4125-ИФ/09 прил.5</t>
        </is>
      </c>
      <c r="D15" s="199" t="n">
        <v>5.36</v>
      </c>
    </row>
    <row r="16" ht="89.25" customHeight="1">
      <c r="B16" s="199" t="inlineStr">
        <is>
          <t>Временные здания и сооружения</t>
        </is>
      </c>
      <c r="C16" s="199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6" s="129" t="n">
        <v>0.039</v>
      </c>
    </row>
    <row r="17" ht="78.75" customHeight="1">
      <c r="B17" s="199" t="inlineStr">
        <is>
          <t>Дополнительные затраты при производстве строительно-монтажных работ в зимнее время</t>
        </is>
      </c>
      <c r="C17" s="199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7" s="129" t="n">
        <v>0.021</v>
      </c>
    </row>
    <row r="18" ht="31.5" customHeight="1">
      <c r="B18" s="199" t="inlineStr">
        <is>
          <t>Строительный контроль</t>
        </is>
      </c>
      <c r="C18" s="199" t="inlineStr">
        <is>
          <t>Постановление Правительства РФ от 21.06.10 г. № 468</t>
        </is>
      </c>
      <c r="D18" s="129" t="n">
        <v>0.0214</v>
      </c>
    </row>
    <row r="19" ht="31.5" customHeight="1">
      <c r="B19" s="199" t="inlineStr">
        <is>
          <t>Авторский надзор - 0,2%</t>
        </is>
      </c>
      <c r="C19" s="199" t="inlineStr">
        <is>
          <t>Приказ от 4.08.2020 № 421/пр п.173</t>
        </is>
      </c>
      <c r="D19" s="129" t="n">
        <v>0.002</v>
      </c>
    </row>
    <row r="20" ht="24" customHeight="1">
      <c r="B20" s="199" t="inlineStr">
        <is>
          <t>Непредвиденные расходы</t>
        </is>
      </c>
      <c r="C20" s="199" t="inlineStr">
        <is>
          <t>Приказ от 4.08.2020 № 421/пр п.179</t>
        </is>
      </c>
      <c r="D20" s="129" t="n">
        <v>0.03</v>
      </c>
    </row>
    <row r="21" ht="18.75" customHeight="1">
      <c r="B21" s="128" t="n"/>
    </row>
    <row r="22" ht="18.75" customHeight="1">
      <c r="B22" s="128" t="n"/>
    </row>
    <row r="23" ht="18.75" customHeight="1">
      <c r="B23" s="128" t="n"/>
    </row>
    <row r="24" ht="18.75" customHeight="1">
      <c r="B24" s="128" t="n"/>
    </row>
    <row r="27">
      <c r="B27" s="4" t="inlineStr">
        <is>
          <t>Составил ______________________         Е. М. Добровольская</t>
        </is>
      </c>
      <c r="C27" s="12" t="n"/>
    </row>
    <row r="28">
      <c r="B28" s="27" t="inlineStr">
        <is>
          <t xml:space="preserve">                         (подпись, инициалы, фамилия)</t>
        </is>
      </c>
      <c r="C28" s="12" t="n"/>
    </row>
    <row r="29">
      <c r="B29" s="4" t="n"/>
      <c r="C29" s="12" t="n"/>
    </row>
    <row r="30">
      <c r="B30" s="4" t="inlineStr">
        <is>
          <t>Проверил ______________________        А.В. Костянецкая</t>
        </is>
      </c>
      <c r="C30" s="12" t="n"/>
    </row>
    <row r="31">
      <c r="B31" s="27" t="inlineStr">
        <is>
          <t xml:space="preserve">                        (подпись, инициалы, фамилия)</t>
        </is>
      </c>
      <c r="C31" s="12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tabSelected="1" view="pageBreakPreview" workbookViewId="0">
      <selection activeCell="O23" sqref="O23"/>
    </sheetView>
  </sheetViews>
  <sheetFormatPr baseColWidth="8" defaultColWidth="9.140625" defaultRowHeight="15"/>
  <cols>
    <col width="44.85546875" customWidth="1" min="2" max="2"/>
    <col width="13" customWidth="1" min="3" max="3"/>
    <col width="22.85546875" customWidth="1" min="4" max="4"/>
    <col width="21.5703125" customWidth="1" min="5" max="5"/>
    <col width="43.85546875" customWidth="1" min="6" max="6"/>
  </cols>
  <sheetData>
    <row r="2" ht="17.25" customHeight="1">
      <c r="A2" s="194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112" t="inlineStr">
        <is>
          <t>Составлен в уровне цен на 01.01.2023 г.</t>
        </is>
      </c>
      <c r="B4" s="113" t="n"/>
      <c r="C4" s="113" t="n"/>
      <c r="D4" s="113" t="n"/>
      <c r="E4" s="113" t="n"/>
      <c r="F4" s="113" t="n"/>
      <c r="G4" s="113" t="n"/>
    </row>
    <row r="5" ht="15.75" customHeight="1">
      <c r="A5" s="114" t="inlineStr">
        <is>
          <t>№ пп.</t>
        </is>
      </c>
      <c r="B5" s="114" t="inlineStr">
        <is>
          <t>Наименование элемента</t>
        </is>
      </c>
      <c r="C5" s="114" t="inlineStr">
        <is>
          <t>Обозначение</t>
        </is>
      </c>
      <c r="D5" s="114" t="inlineStr">
        <is>
          <t>Формула</t>
        </is>
      </c>
      <c r="E5" s="114" t="inlineStr">
        <is>
          <t>Величина элемента</t>
        </is>
      </c>
      <c r="F5" s="114" t="inlineStr">
        <is>
          <t>Наименования обосновывающих документов</t>
        </is>
      </c>
      <c r="G5" s="113" t="n"/>
    </row>
    <row r="6" ht="15.75" customHeight="1">
      <c r="A6" s="114" t="n">
        <v>1</v>
      </c>
      <c r="B6" s="114" t="n">
        <v>2</v>
      </c>
      <c r="C6" s="114" t="n">
        <v>3</v>
      </c>
      <c r="D6" s="114" t="n">
        <v>4</v>
      </c>
      <c r="E6" s="114" t="n">
        <v>5</v>
      </c>
      <c r="F6" s="114" t="n">
        <v>6</v>
      </c>
      <c r="G6" s="113" t="n"/>
    </row>
    <row r="7" ht="110.25" customHeight="1">
      <c r="A7" s="115" t="inlineStr">
        <is>
          <t>1.1</t>
        </is>
      </c>
      <c r="B7" s="116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199" t="inlineStr">
        <is>
          <t>С1ср</t>
        </is>
      </c>
      <c r="D7" s="199" t="inlineStr">
        <is>
          <t>-</t>
        </is>
      </c>
      <c r="E7" s="55" t="n">
        <v>47872.94</v>
      </c>
      <c r="F7" s="116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13" t="n"/>
    </row>
    <row r="8" ht="31.5" customHeight="1">
      <c r="A8" s="115" t="inlineStr">
        <is>
          <t>1.2</t>
        </is>
      </c>
      <c r="B8" s="116" t="inlineStr">
        <is>
          <t>Среднегодовое нормативное число часов работы одного рабочего в месяц, часы (ч.)</t>
        </is>
      </c>
      <c r="C8" s="199" t="inlineStr">
        <is>
          <t>tср</t>
        </is>
      </c>
      <c r="D8" s="199" t="inlineStr">
        <is>
          <t>1973ч/12мес.</t>
        </is>
      </c>
      <c r="E8" s="118">
        <f>1973/12</f>
        <v/>
      </c>
      <c r="F8" s="116" t="inlineStr">
        <is>
          <t>Производственный календарь 2023 год
(40-часов.неделя)</t>
        </is>
      </c>
      <c r="G8" s="119" t="n"/>
    </row>
    <row r="9" ht="15.75" customHeight="1">
      <c r="A9" s="115" t="inlineStr">
        <is>
          <t>1.3</t>
        </is>
      </c>
      <c r="B9" s="116" t="inlineStr">
        <is>
          <t>Коэффициент увеличения</t>
        </is>
      </c>
      <c r="C9" s="199" t="inlineStr">
        <is>
          <t>Кув</t>
        </is>
      </c>
      <c r="D9" s="199" t="inlineStr">
        <is>
          <t>-</t>
        </is>
      </c>
      <c r="E9" s="118" t="n">
        <v>1</v>
      </c>
      <c r="F9" s="116" t="n"/>
      <c r="G9" s="119" t="n"/>
    </row>
    <row r="10" ht="15.75" customHeight="1">
      <c r="A10" s="115" t="inlineStr">
        <is>
          <t>1.4</t>
        </is>
      </c>
      <c r="B10" s="116" t="inlineStr">
        <is>
          <t>Средний разряд работ</t>
        </is>
      </c>
      <c r="C10" s="199" t="n"/>
      <c r="D10" s="199" t="n"/>
      <c r="E10" s="283" t="n">
        <v>3.6</v>
      </c>
      <c r="F10" s="116" t="inlineStr">
        <is>
          <t>РТМ</t>
        </is>
      </c>
      <c r="G10" s="119" t="n"/>
    </row>
    <row r="11" ht="78.75" customHeight="1">
      <c r="A11" s="115" t="inlineStr">
        <is>
          <t>1.5</t>
        </is>
      </c>
      <c r="B11" s="116" t="inlineStr">
        <is>
          <t>Тарифный коэффициент среднего разряда работ</t>
        </is>
      </c>
      <c r="C11" s="199" t="inlineStr">
        <is>
          <t>КТ</t>
        </is>
      </c>
      <c r="D11" s="199" t="inlineStr">
        <is>
          <t>-</t>
        </is>
      </c>
      <c r="E11" s="284" t="n">
        <v>1.278</v>
      </c>
      <c r="F11" s="116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13" t="n"/>
    </row>
    <row r="12" ht="78.75" customHeight="1">
      <c r="A12" s="115" t="inlineStr">
        <is>
          <t>1.6</t>
        </is>
      </c>
      <c r="B12" s="122" t="inlineStr">
        <is>
          <t>Коэффициент инфляции, определяемый поквартально</t>
        </is>
      </c>
      <c r="C12" s="199" t="inlineStr">
        <is>
          <t>Кинф</t>
        </is>
      </c>
      <c r="D12" s="199" t="inlineStr">
        <is>
          <t>-</t>
        </is>
      </c>
      <c r="E12" s="285" t="n">
        <v>1.139</v>
      </c>
      <c r="F12" s="124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19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>
      <c r="A13" s="115" t="inlineStr">
        <is>
          <t>1.7</t>
        </is>
      </c>
      <c r="B13" s="125" t="inlineStr">
        <is>
          <t>Размер средств на оплату труда рабочих-строителей в текущем уровне цен (ФОТр.тек.), руб/чел.-ч</t>
        </is>
      </c>
      <c r="C13" s="199" t="inlineStr">
        <is>
          <t>ФОТр.тек.</t>
        </is>
      </c>
      <c r="D13" s="199" t="inlineStr">
        <is>
          <t>(С1ср/tср*КТ*Т*Кув)*Кинф</t>
        </is>
      </c>
      <c r="E13" s="126">
        <f>((E7*E9/E8)*E11)*E12</f>
        <v/>
      </c>
      <c r="F13" s="116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13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2025-01-24T11:54:20Z</dcterms:modified>
  <cp:lastModifiedBy>112</cp:lastModifiedBy>
  <cp:lastPrinted>2023-11-24T10:15:22Z</cp:lastPrinted>
</cp:coreProperties>
</file>