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ОБ'!$A$1:$J$238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_-* #,##0.00\ _₽_-;\-* #,##0.00\ _₽_-;_-* &quot;-&quot;??\ _₽_-;_-@_-"/>
    <numFmt numFmtId="172" formatCode="#,##0.00000"/>
    <numFmt numFmtId="173" formatCode="#,##0.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164" fontId="2" fillId="0" borderId="1" applyAlignment="1" pivotButton="0" quotePrefix="0" xfId="0">
      <alignment vertical="center" wrapText="1"/>
    </xf>
    <xf numFmtId="164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171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173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7" zoomScale="60" zoomScaleNormal="85" workbookViewId="0">
      <selection activeCell="C30" sqref="C30"/>
    </sheetView>
  </sheetViews>
  <sheetFormatPr baseColWidth="8" defaultRowHeight="15"/>
  <cols>
    <col width="36.85546875" customWidth="1" style="162" min="3" max="3"/>
    <col width="39.42578125" customWidth="1" style="162" min="4" max="4"/>
    <col width="14.28515625" customWidth="1" style="162" min="7" max="7"/>
    <col width="15" customWidth="1" style="162" min="10" max="10"/>
  </cols>
  <sheetData>
    <row r="3" ht="15.75" customHeight="1" s="162">
      <c r="B3" s="191" t="inlineStr">
        <is>
          <t>Приложение № 1</t>
        </is>
      </c>
    </row>
    <row r="4" ht="18.75" customHeight="1" s="162">
      <c r="B4" s="192" t="inlineStr">
        <is>
          <t>Сравнительная таблица отбора объекта-представителя</t>
        </is>
      </c>
    </row>
    <row r="5" ht="84.2" customHeight="1" s="162">
      <c r="B5" s="19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2">
      <c r="B6" s="105" t="n"/>
      <c r="C6" s="105" t="n"/>
      <c r="D6" s="105" t="n"/>
    </row>
    <row r="7" ht="64.5" customHeight="1" s="162">
      <c r="B7" s="190" t="inlineStr">
        <is>
          <t>Наименование разрабатываемого показателя УНЦ - Ячейка выключателя НУ 330кВ, ном.ток 3150А, ном.ток отключения 40кА</t>
        </is>
      </c>
    </row>
    <row r="8" ht="31.7" customHeight="1" s="162">
      <c r="B8" s="190" t="inlineStr">
        <is>
          <t>Сопоставимый уровень цен: 4 квартал 2016 г.</t>
        </is>
      </c>
    </row>
    <row r="9" ht="15.75" customHeight="1" s="162">
      <c r="B9" s="190" t="inlineStr">
        <is>
          <t>Единица измерения  — 1 ячейка</t>
        </is>
      </c>
    </row>
    <row r="10" ht="18.75" customHeight="1" s="162">
      <c r="B10" s="79" t="n"/>
    </row>
    <row r="11" ht="15.75" customHeight="1" s="162">
      <c r="B11" s="197" t="inlineStr">
        <is>
          <t>№ п/п</t>
        </is>
      </c>
      <c r="C11" s="197" t="inlineStr">
        <is>
          <t>Параметр</t>
        </is>
      </c>
      <c r="D11" s="197" t="inlineStr">
        <is>
          <t xml:space="preserve">Объект-представитель </t>
        </is>
      </c>
    </row>
    <row r="12" ht="31.7" customHeight="1" s="162">
      <c r="B12" s="197" t="n">
        <v>1</v>
      </c>
      <c r="C12" s="109" t="inlineStr">
        <is>
          <t>Наименование объекта-представителя</t>
        </is>
      </c>
      <c r="D12" s="197" t="inlineStr">
        <is>
          <t>ПС Губкин (МЭС Центра)</t>
        </is>
      </c>
    </row>
    <row r="13" ht="31.7" customHeight="1" s="162">
      <c r="B13" s="197" t="n">
        <v>2</v>
      </c>
      <c r="C13" s="109" t="inlineStr">
        <is>
          <t>Наименование субъекта Российской Федерации</t>
        </is>
      </c>
      <c r="D13" s="197" t="inlineStr">
        <is>
          <t>Белгородская область</t>
        </is>
      </c>
    </row>
    <row r="14" ht="15.75" customHeight="1" s="162">
      <c r="B14" s="197" t="n">
        <v>3</v>
      </c>
      <c r="C14" s="109" t="inlineStr">
        <is>
          <t>Климатический район и подрайон</t>
        </is>
      </c>
      <c r="D14" s="197" t="inlineStr">
        <is>
          <t>IIВ</t>
        </is>
      </c>
    </row>
    <row r="15" ht="15.75" customHeight="1" s="162">
      <c r="B15" s="197" t="n">
        <v>4</v>
      </c>
      <c r="C15" s="109" t="inlineStr">
        <is>
          <t>Мощность объекта</t>
        </is>
      </c>
      <c r="D15" s="197" t="n">
        <v>4</v>
      </c>
    </row>
    <row r="16" ht="94.7" customHeight="1" s="162">
      <c r="B16" s="197" t="n">
        <v>5</v>
      </c>
      <c r="C16" s="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7" t="inlineStr">
        <is>
          <t>Схема РУ 330-7 "Четырехугольник" 
тип выключателя- элегазовый колонковый
I откл. (кА)/I ном (А) - 40/3150</t>
        </is>
      </c>
    </row>
    <row r="17" ht="78.75" customHeight="1" s="162">
      <c r="B17" s="197" t="n">
        <v>6</v>
      </c>
      <c r="C17" s="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SUM(D18:D21)</f>
        <v/>
      </c>
    </row>
    <row r="18" ht="15.75" customHeight="1" s="162">
      <c r="B18" s="186" t="inlineStr">
        <is>
          <t>6.1</t>
        </is>
      </c>
      <c r="C18" s="109" t="inlineStr">
        <is>
          <t>строительно-монтажные работы</t>
        </is>
      </c>
      <c r="D18" s="187" t="n">
        <v>28736.3</v>
      </c>
    </row>
    <row r="19" ht="15.75" customHeight="1" s="162">
      <c r="B19" s="186" t="inlineStr">
        <is>
          <t>6.2</t>
        </is>
      </c>
      <c r="C19" s="109" t="inlineStr">
        <is>
          <t>оборудование и инвентарь</t>
        </is>
      </c>
      <c r="D19" s="187" t="n">
        <v>49418.75</v>
      </c>
    </row>
    <row r="20" ht="15.75" customHeight="1" s="162">
      <c r="B20" s="186" t="inlineStr">
        <is>
          <t>6.3</t>
        </is>
      </c>
      <c r="C20" s="109" t="inlineStr">
        <is>
          <t>пусконаладочные работы</t>
        </is>
      </c>
      <c r="D20" s="187" t="n"/>
    </row>
    <row r="21" ht="15.75" customHeight="1" s="162">
      <c r="B21" s="186" t="inlineStr">
        <is>
          <t>6.4</t>
        </is>
      </c>
      <c r="C21" s="109" t="inlineStr">
        <is>
          <t>прочие и лимитированные затраты</t>
        </is>
      </c>
      <c r="D21" s="187" t="n">
        <v>13016.52</v>
      </c>
    </row>
    <row r="22" ht="15.75" customHeight="1" s="162">
      <c r="B22" s="197" t="n">
        <v>7</v>
      </c>
      <c r="C22" s="109" t="inlineStr">
        <is>
          <t>Сопоставимый уровень цен</t>
        </is>
      </c>
      <c r="D22" s="188" t="inlineStr">
        <is>
          <t>4 квартал 2016 г.</t>
        </is>
      </c>
      <c r="G22" s="118" t="n"/>
    </row>
    <row r="23" ht="110.25" customHeight="1" s="162">
      <c r="B23" s="197" t="n">
        <v>8</v>
      </c>
      <c r="C23" s="8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</row>
    <row r="24" ht="47.25" customHeight="1" s="162">
      <c r="B24" s="197" t="n">
        <v>9</v>
      </c>
      <c r="C24" s="8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8" t="n"/>
    </row>
    <row r="25" hidden="1" ht="110.25" customHeight="1" s="162">
      <c r="B25" s="197" t="n">
        <v>10</v>
      </c>
      <c r="C25" s="109" t="inlineStr">
        <is>
          <t>Примечание</t>
        </is>
      </c>
      <c r="D25" s="10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2">
      <c r="B26" s="110" t="n"/>
      <c r="C26" s="111" t="n"/>
      <c r="D26" s="111" t="n"/>
    </row>
    <row r="27" hidden="1" s="162">
      <c r="B27" s="176" t="inlineStr">
        <is>
          <t>Составил ______________________        Е.А. Князева</t>
        </is>
      </c>
      <c r="C27" s="179" t="n"/>
    </row>
    <row r="28" hidden="1" s="162">
      <c r="B28" s="178" t="inlineStr">
        <is>
          <t xml:space="preserve">                         (подпись, инициалы, фамилия)</t>
        </is>
      </c>
      <c r="C28" s="179" t="n"/>
    </row>
    <row r="29" hidden="1" s="162">
      <c r="B29" s="178" t="n"/>
      <c r="C29" s="179" t="n"/>
    </row>
    <row r="30">
      <c r="B30" s="176" t="inlineStr">
        <is>
          <t>Составил ______________________        Р.Р. Шагеева</t>
        </is>
      </c>
      <c r="C30" s="179" t="n"/>
    </row>
    <row r="31">
      <c r="B31" s="178" t="inlineStr">
        <is>
          <t xml:space="preserve">                         (подпись, инициалы, фамилия)</t>
        </is>
      </c>
      <c r="C31" s="179" t="n"/>
    </row>
    <row r="32">
      <c r="B32" s="176" t="n"/>
      <c r="C32" s="179" t="n"/>
    </row>
    <row r="33">
      <c r="B33" s="176" t="inlineStr">
        <is>
          <t>Проверил ______________________        А.В. Костянецкая</t>
        </is>
      </c>
      <c r="C33" s="179" t="n"/>
    </row>
    <row r="34">
      <c r="B34" s="178" t="inlineStr">
        <is>
          <t xml:space="preserve">                        (подпись, инициалы, фамилия)</t>
        </is>
      </c>
      <c r="C34" s="179" t="n"/>
    </row>
    <row r="35" ht="15.75" customHeight="1" s="162">
      <c r="B35" s="111" t="n"/>
      <c r="C35" s="111" t="n"/>
      <c r="D35" s="11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62" min="1" max="1"/>
    <col width="35.28515625" customWidth="1" style="162" min="3" max="3"/>
    <col width="13.85546875" customWidth="1" style="162" min="4" max="4"/>
    <col width="20.7109375" customWidth="1" style="162" min="5" max="5"/>
    <col width="12.7109375" customWidth="1" style="162" min="6" max="6"/>
    <col width="14.85546875" customWidth="1" style="162" min="7" max="7"/>
    <col width="16.7109375" customWidth="1" style="162" min="8" max="8"/>
    <col width="13" customWidth="1" style="162" min="9" max="10"/>
    <col width="18" customWidth="1" style="162" min="11" max="11"/>
  </cols>
  <sheetData>
    <row r="3" ht="15.75" customHeight="1" s="162">
      <c r="B3" s="191" t="inlineStr">
        <is>
          <t>Приложение № 2</t>
        </is>
      </c>
    </row>
    <row r="4" ht="15.75" customHeight="1" s="162">
      <c r="B4" s="194" t="inlineStr">
        <is>
          <t>Расчет стоимости основных видов работ для выбора объекта-представителя</t>
        </is>
      </c>
    </row>
    <row r="5" ht="15.75" customHeight="1" s="16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2">
      <c r="B6" s="190">
        <f>'Прил.1 Сравнит табл'!B7</f>
        <v/>
      </c>
    </row>
    <row r="7" ht="15.75" customHeight="1" s="162">
      <c r="B7" s="190">
        <f>'Прил.1 Сравнит табл'!B9</f>
        <v/>
      </c>
    </row>
    <row r="8" ht="18.75" customHeight="1" s="162">
      <c r="B8" s="79" t="n"/>
    </row>
    <row r="9" ht="15.75" customHeight="1" s="162"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62">
      <c r="B10" s="235" t="n"/>
      <c r="C10" s="235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2016 г., тыс. руб.</t>
        </is>
      </c>
      <c r="G10" s="233" t="n"/>
      <c r="H10" s="233" t="n"/>
      <c r="I10" s="233" t="n"/>
      <c r="J10" s="234" t="n"/>
    </row>
    <row r="11" ht="31.7" customHeight="1" s="162">
      <c r="B11" s="236" t="n"/>
      <c r="C11" s="236" t="n"/>
      <c r="D11" s="236" t="n"/>
      <c r="E11" s="236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25.1" customHeight="1" s="162">
      <c r="B12" s="197" t="n">
        <v>1</v>
      </c>
      <c r="C12" s="197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186" t="inlineStr">
        <is>
          <t>02-02-01
02-02-02</t>
        </is>
      </c>
      <c r="E12" s="197" t="inlineStr">
        <is>
          <t xml:space="preserve">ОРУ 330кВ. Конструктивно-строительные решения; ОРУ 330 кВ . Электротехнические решения. </t>
        </is>
      </c>
      <c r="F12" s="182">
        <f>4289000*6.7/1000</f>
        <v/>
      </c>
      <c r="G12" s="182" t="n"/>
      <c r="H12" s="182">
        <f>11546437*4.28/1000</f>
        <v/>
      </c>
      <c r="I12" s="182">
        <f>1545905*8.42/1000</f>
        <v/>
      </c>
      <c r="J12" s="182">
        <f>SUM(F12:I12)</f>
        <v/>
      </c>
    </row>
    <row r="13" ht="15.75" customHeight="1" s="162">
      <c r="B13" s="195" t="inlineStr">
        <is>
          <t>Всего по объекту:</t>
        </is>
      </c>
      <c r="C13" s="237" t="n"/>
      <c r="D13" s="237" t="n"/>
      <c r="E13" s="238" t="n"/>
      <c r="F13" s="183">
        <f>SUM(F12)</f>
        <v/>
      </c>
      <c r="G13" s="183" t="n"/>
      <c r="H13" s="183">
        <f>SUM(H12)</f>
        <v/>
      </c>
      <c r="I13" s="185">
        <f>I12</f>
        <v/>
      </c>
      <c r="J13" s="183">
        <f>SUM(J12)</f>
        <v/>
      </c>
    </row>
    <row r="14" ht="15.75" customHeight="1" s="162">
      <c r="B14" s="196" t="inlineStr">
        <is>
          <t>Всего по объекту в сопоставимом уровне цен 4 кв. 2016 г:</t>
        </is>
      </c>
      <c r="C14" s="233" t="n"/>
      <c r="D14" s="233" t="n"/>
      <c r="E14" s="234" t="n"/>
      <c r="F14" s="185">
        <f>SUM(F13)</f>
        <v/>
      </c>
      <c r="G14" s="185" t="n"/>
      <c r="H14" s="185">
        <f>SUM(H13)</f>
        <v/>
      </c>
      <c r="I14" s="185">
        <f>SUM(I13)</f>
        <v/>
      </c>
      <c r="J14" s="185">
        <f>SUM(J13)</f>
        <v/>
      </c>
    </row>
    <row r="18">
      <c r="C18" s="176" t="inlineStr">
        <is>
          <t>Составил ______________________        Р.Р. Шагеева</t>
        </is>
      </c>
      <c r="D18" s="179" t="n"/>
    </row>
    <row r="19">
      <c r="C19" s="178" t="inlineStr">
        <is>
          <t xml:space="preserve">                         (подпись, инициалы, фамилия)</t>
        </is>
      </c>
      <c r="D19" s="179" t="n"/>
    </row>
    <row r="20">
      <c r="C20" s="176" t="n"/>
      <c r="D20" s="179" t="n"/>
    </row>
    <row r="21">
      <c r="C21" s="176" t="inlineStr">
        <is>
          <t>Проверил ______________________        А.В. Костянецкая</t>
        </is>
      </c>
      <c r="D21" s="179" t="n"/>
    </row>
    <row r="22">
      <c r="C22" s="178" t="inlineStr">
        <is>
          <t xml:space="preserve">                        (подпись, инициалы, фамилия)</t>
        </is>
      </c>
      <c r="D22" s="17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9"/>
  <sheetViews>
    <sheetView view="pageBreakPreview" topLeftCell="A209" zoomScale="85" workbookViewId="0">
      <selection activeCell="D182" sqref="D182"/>
    </sheetView>
  </sheetViews>
  <sheetFormatPr baseColWidth="8" defaultRowHeight="15"/>
  <cols>
    <col width="12.5703125" customWidth="1" style="162" min="2" max="2"/>
    <col width="17" customWidth="1" style="162" min="3" max="3"/>
    <col width="49.7109375" customWidth="1" style="162" min="4" max="4"/>
    <col width="16.28515625" customWidth="1" style="162" min="5" max="5"/>
    <col width="20.7109375" customWidth="1" style="162" min="6" max="6"/>
    <col width="16.140625" customWidth="1" style="162" min="7" max="7"/>
    <col width="16.7109375" customWidth="1" style="162" min="8" max="8"/>
    <col width="4.5703125" customWidth="1" style="162" min="9" max="9"/>
    <col width="12.42578125" customWidth="1" style="162" min="10" max="10"/>
    <col width="13" customWidth="1" style="162" min="11" max="11"/>
    <col width="9.140625" customWidth="1" style="162" min="12" max="12"/>
  </cols>
  <sheetData>
    <row r="2" ht="15.75" customHeight="1" s="162">
      <c r="A2" s="191" t="inlineStr">
        <is>
          <t xml:space="preserve">Приложение № 3 </t>
        </is>
      </c>
    </row>
    <row r="3" ht="18.75" customHeight="1" s="162">
      <c r="A3" s="192" t="inlineStr">
        <is>
          <t>Объектная ресурсная ведомость</t>
        </is>
      </c>
    </row>
    <row r="4">
      <c r="B4" s="116" t="n"/>
    </row>
    <row r="5" ht="18.75" customHeight="1" s="162">
      <c r="A5" s="192" t="n"/>
      <c r="B5" s="192" t="n"/>
      <c r="C5" s="201" t="n"/>
    </row>
    <row r="6" ht="18.75" customHeight="1" s="162">
      <c r="A6" s="79" t="n"/>
    </row>
    <row r="7" ht="32.25" customHeight="1" s="162">
      <c r="A7" s="198">
        <f>'Прил.1 Сравнит табл'!B7</f>
        <v/>
      </c>
    </row>
    <row r="8" ht="15.75" customHeight="1" s="162">
      <c r="A8" s="45" t="n"/>
      <c r="B8" s="45" t="n"/>
      <c r="C8" s="45" t="n"/>
      <c r="D8" s="45" t="n"/>
      <c r="E8" s="45" t="n"/>
      <c r="F8" s="45" t="n"/>
      <c r="G8" s="45" t="n"/>
      <c r="H8" s="77" t="n"/>
    </row>
    <row r="9" ht="38.25" customHeight="1" s="162">
      <c r="A9" s="197" t="inlineStr">
        <is>
          <t>п/п</t>
        </is>
      </c>
      <c r="B9" s="197" t="inlineStr">
        <is>
          <t>№ЛСР</t>
        </is>
      </c>
      <c r="C9" s="197" t="inlineStr">
        <is>
          <t>Код ресурса</t>
        </is>
      </c>
      <c r="D9" s="197" t="inlineStr">
        <is>
          <t>Наименование ресурса</t>
        </is>
      </c>
      <c r="E9" s="197" t="inlineStr">
        <is>
          <t>Ед. изм.</t>
        </is>
      </c>
      <c r="F9" s="197" t="inlineStr">
        <is>
          <t>Кол-во единиц по данным объекта-представителя</t>
        </is>
      </c>
      <c r="G9" s="197" t="inlineStr">
        <is>
          <t>Сметная стоимость в ценах на 01.01.2000 (руб.)</t>
        </is>
      </c>
      <c r="H9" s="234" t="n"/>
    </row>
    <row r="10" ht="40.7" customHeight="1" s="162">
      <c r="A10" s="236" t="n"/>
      <c r="B10" s="236" t="n"/>
      <c r="C10" s="236" t="n"/>
      <c r="D10" s="236" t="n"/>
      <c r="E10" s="236" t="n"/>
      <c r="F10" s="236" t="n"/>
      <c r="G10" s="197" t="inlineStr">
        <is>
          <t>на ед.изм.</t>
        </is>
      </c>
      <c r="H10" s="197" t="inlineStr">
        <is>
          <t>общая</t>
        </is>
      </c>
    </row>
    <row r="11" ht="15.75" customHeight="1" s="162">
      <c r="A11" s="197" t="n">
        <v>1</v>
      </c>
      <c r="B11" s="54" t="n"/>
      <c r="C11" s="197" t="n">
        <v>2</v>
      </c>
      <c r="D11" s="197" t="inlineStr">
        <is>
          <t>З</t>
        </is>
      </c>
      <c r="E11" s="197" t="n">
        <v>4</v>
      </c>
      <c r="F11" s="197" t="n">
        <v>5</v>
      </c>
      <c r="G11" s="54" t="n">
        <v>6</v>
      </c>
      <c r="H11" s="54" t="n">
        <v>7</v>
      </c>
    </row>
    <row r="12" ht="15" customHeight="1" s="162">
      <c r="A12" s="199" t="inlineStr">
        <is>
          <t>Затраты труда рабочих</t>
        </is>
      </c>
      <c r="B12" s="233" t="n"/>
      <c r="C12" s="233" t="n"/>
      <c r="D12" s="233" t="n"/>
      <c r="E12" s="233" t="n"/>
      <c r="F12" s="55">
        <f>SUM(F13:F25)</f>
        <v/>
      </c>
      <c r="G12" s="189" t="n"/>
      <c r="H12" s="189">
        <f>SUM(H13:H25)</f>
        <v/>
      </c>
      <c r="J12" s="83" t="n"/>
      <c r="K12" s="120" t="n"/>
    </row>
    <row r="13">
      <c r="A13" s="129" t="n">
        <v>1</v>
      </c>
      <c r="B13" s="24" t="n"/>
      <c r="C13" s="129" t="inlineStr">
        <is>
          <t>1-4-3</t>
        </is>
      </c>
      <c r="D13" s="210" t="inlineStr">
        <is>
          <t>Затраты труда рабочих (средний разряд работы 4,3)</t>
        </is>
      </c>
      <c r="E13" s="211" t="inlineStr">
        <is>
          <t>чел.-ч</t>
        </is>
      </c>
      <c r="F13" s="212">
        <f>H13/G13</f>
        <v/>
      </c>
      <c r="G13" s="131" t="n">
        <v>10.06</v>
      </c>
      <c r="H13" s="131" t="n">
        <v>75977.625683156</v>
      </c>
      <c r="J13" s="121" t="n"/>
    </row>
    <row r="14">
      <c r="A14" s="159">
        <f>A13+1</f>
        <v/>
      </c>
      <c r="B14" s="24" t="n"/>
      <c r="C14" s="129" t="inlineStr">
        <is>
          <t>1-3-0</t>
        </is>
      </c>
      <c r="D14" s="210" t="inlineStr">
        <is>
          <t>Затраты труда рабочих (средний разряд работы 3,0)</t>
        </is>
      </c>
      <c r="E14" s="211" t="inlineStr">
        <is>
          <t>чел.-ч</t>
        </is>
      </c>
      <c r="F14" s="212">
        <f>H14/G14</f>
        <v/>
      </c>
      <c r="G14" s="131" t="n">
        <v>8.529999999999999</v>
      </c>
      <c r="H14" s="131" t="n">
        <v>43628.56031518</v>
      </c>
    </row>
    <row r="15">
      <c r="A15" s="159">
        <f>A14+1</f>
        <v/>
      </c>
      <c r="B15" s="24" t="n"/>
      <c r="C15" s="129" t="inlineStr">
        <is>
          <t>1-4-2</t>
        </is>
      </c>
      <c r="D15" s="210" t="inlineStr">
        <is>
          <t>Затраты труда рабочих (средний разряд работы 4,2)</t>
        </is>
      </c>
      <c r="E15" s="211" t="inlineStr">
        <is>
          <t>чел.-ч</t>
        </is>
      </c>
      <c r="F15" s="212">
        <f>H15/G15</f>
        <v/>
      </c>
      <c r="G15" s="131" t="n">
        <v>9.92</v>
      </c>
      <c r="H15" s="131" t="n">
        <v>47574.953297539</v>
      </c>
    </row>
    <row r="16">
      <c r="A16" s="159">
        <f>A15+1</f>
        <v/>
      </c>
      <c r="B16" s="24" t="n"/>
      <c r="C16" s="129" t="inlineStr">
        <is>
          <t>1-1-5</t>
        </is>
      </c>
      <c r="D16" s="210" t="inlineStr">
        <is>
          <t>Затраты труда рабочих (средний разряд работы 1,5)</t>
        </is>
      </c>
      <c r="E16" s="211" t="inlineStr">
        <is>
          <t>чел.-ч</t>
        </is>
      </c>
      <c r="F16" s="212">
        <f>H16/G16</f>
        <v/>
      </c>
      <c r="G16" s="131" t="n">
        <v>7.5</v>
      </c>
      <c r="H16" s="131" t="n">
        <v>21461.278220293</v>
      </c>
    </row>
    <row r="17">
      <c r="A17" s="159">
        <f>A16+1</f>
        <v/>
      </c>
      <c r="B17" s="24" t="n"/>
      <c r="C17" s="129" t="inlineStr">
        <is>
          <t>1-2-5</t>
        </is>
      </c>
      <c r="D17" s="210" t="inlineStr">
        <is>
          <t>Затраты труда рабочих (средний разряд работы 2,5)</t>
        </is>
      </c>
      <c r="E17" s="211" t="inlineStr">
        <is>
          <t>чел.-ч</t>
        </is>
      </c>
      <c r="F17" s="212">
        <f>H17/G17</f>
        <v/>
      </c>
      <c r="G17" s="131" t="n">
        <v>8.17</v>
      </c>
      <c r="H17" s="131" t="n">
        <v>16879.243912997</v>
      </c>
    </row>
    <row r="18">
      <c r="A18" s="159">
        <f>A17+1</f>
        <v/>
      </c>
      <c r="B18" s="24" t="n"/>
      <c r="C18" s="129" t="inlineStr">
        <is>
          <t>1-4-0</t>
        </is>
      </c>
      <c r="D18" s="210" t="inlineStr">
        <is>
          <t>Затраты труда рабочих (средний разряд работы 4,0)</t>
        </is>
      </c>
      <c r="E18" s="211" t="inlineStr">
        <is>
          <t>чел.-ч</t>
        </is>
      </c>
      <c r="F18" s="212">
        <f>H18/G18</f>
        <v/>
      </c>
      <c r="G18" s="131" t="n">
        <v>9.619999999999999</v>
      </c>
      <c r="H18" s="131" t="n">
        <v>19612.829624892</v>
      </c>
    </row>
    <row r="19">
      <c r="A19" s="159">
        <f>A18+1</f>
        <v/>
      </c>
      <c r="B19" s="24" t="n"/>
      <c r="C19" s="129" t="inlineStr">
        <is>
          <t>1-2-8</t>
        </is>
      </c>
      <c r="D19" s="210" t="inlineStr">
        <is>
          <t>Затраты труда рабочих (средний разряд работы 2,8)</t>
        </is>
      </c>
      <c r="E19" s="211" t="inlineStr">
        <is>
          <t>чел.-ч</t>
        </is>
      </c>
      <c r="F19" s="212">
        <f>H19/G19</f>
        <v/>
      </c>
      <c r="G19" s="131" t="n">
        <v>8.380000000000001</v>
      </c>
      <c r="H19" s="131" t="n">
        <v>14554.019953662</v>
      </c>
    </row>
    <row r="20">
      <c r="A20" s="159">
        <f>A19+1</f>
        <v/>
      </c>
      <c r="B20" s="24" t="n"/>
      <c r="C20" s="129" t="inlineStr">
        <is>
          <t>1-4-1</t>
        </is>
      </c>
      <c r="D20" s="210" t="inlineStr">
        <is>
          <t>Затраты труда рабочих (средний разряд работы 4,1)</t>
        </is>
      </c>
      <c r="E20" s="211" t="inlineStr">
        <is>
          <t>чел.-ч</t>
        </is>
      </c>
      <c r="F20" s="212">
        <f>H20/G20</f>
        <v/>
      </c>
      <c r="G20" s="131" t="n">
        <v>9.76</v>
      </c>
      <c r="H20" s="131" t="n">
        <v>9714.339182399501</v>
      </c>
    </row>
    <row r="21">
      <c r="A21" s="159">
        <f>A20+1</f>
        <v/>
      </c>
      <c r="B21" s="24" t="n"/>
      <c r="C21" s="129" t="inlineStr">
        <is>
          <t>1-3-5</t>
        </is>
      </c>
      <c r="D21" s="210" t="inlineStr">
        <is>
          <t>Затраты труда рабочих (средний разряд работы 3,5)</t>
        </is>
      </c>
      <c r="E21" s="211" t="inlineStr">
        <is>
          <t>чел.-ч</t>
        </is>
      </c>
      <c r="F21" s="212">
        <f>H21/G21</f>
        <v/>
      </c>
      <c r="G21" s="131" t="n">
        <v>9.07</v>
      </c>
      <c r="H21" s="131" t="n">
        <v>8115.9623003707</v>
      </c>
    </row>
    <row r="22">
      <c r="A22" s="159">
        <f>A21+1</f>
        <v/>
      </c>
      <c r="B22" s="24" t="n"/>
      <c r="C22" s="129" t="inlineStr">
        <is>
          <t>1-4-9</t>
        </is>
      </c>
      <c r="D22" s="210" t="inlineStr">
        <is>
          <t>Затраты труда рабочих (средний разряд работы 4,9)</t>
        </is>
      </c>
      <c r="E22" s="211" t="inlineStr">
        <is>
          <t>чел.-ч</t>
        </is>
      </c>
      <c r="F22" s="212">
        <f>H22/G22</f>
        <v/>
      </c>
      <c r="G22" s="131" t="n">
        <v>10.94</v>
      </c>
      <c r="H22" s="131" t="n">
        <v>5226.5660636296</v>
      </c>
    </row>
    <row r="23">
      <c r="A23" s="159">
        <f>A22+1</f>
        <v/>
      </c>
      <c r="B23" s="24" t="n"/>
      <c r="C23" s="129" t="inlineStr">
        <is>
          <t>1-3-6</t>
        </is>
      </c>
      <c r="D23" s="210" t="inlineStr">
        <is>
          <t>Затраты труда рабочих (средний разряд работы 3,6)</t>
        </is>
      </c>
      <c r="E23" s="211" t="inlineStr">
        <is>
          <t>чел.-ч</t>
        </is>
      </c>
      <c r="F23" s="212">
        <f>H23/G23</f>
        <v/>
      </c>
      <c r="G23" s="131" t="n">
        <v>9.18</v>
      </c>
      <c r="H23" s="131" t="n">
        <v>2543.6841458463</v>
      </c>
    </row>
    <row r="24">
      <c r="A24" s="159">
        <f>A23+1</f>
        <v/>
      </c>
      <c r="B24" s="24" t="n"/>
      <c r="C24" s="129" t="inlineStr">
        <is>
          <t>1-3-8</t>
        </is>
      </c>
      <c r="D24" s="210" t="inlineStr">
        <is>
          <t>Затраты труда рабочих (средний разряд работы 3,8)</t>
        </is>
      </c>
      <c r="E24" s="211" t="inlineStr">
        <is>
          <t>чел.-ч</t>
        </is>
      </c>
      <c r="F24" s="212">
        <f>H24/G24</f>
        <v/>
      </c>
      <c r="G24" s="131" t="n">
        <v>9.4</v>
      </c>
      <c r="H24" s="131" t="n">
        <v>2147.716559369</v>
      </c>
    </row>
    <row r="25">
      <c r="A25" s="159">
        <f>A24+1</f>
        <v/>
      </c>
      <c r="B25" s="24" t="n"/>
      <c r="C25" s="129" t="inlineStr">
        <is>
          <t>1-3-2</t>
        </is>
      </c>
      <c r="D25" s="210" t="inlineStr">
        <is>
          <t>Затраты труда рабочих (средний разряд работы 3,2)</t>
        </is>
      </c>
      <c r="E25" s="211" t="inlineStr">
        <is>
          <t>чел.-ч</t>
        </is>
      </c>
      <c r="F25" s="212">
        <f>H25/G25</f>
        <v/>
      </c>
      <c r="G25" s="131" t="n">
        <v>8.74</v>
      </c>
      <c r="H25" s="131" t="n">
        <v>373.65623185365</v>
      </c>
    </row>
    <row r="26" ht="15" customHeight="1" s="162">
      <c r="A26" s="203" t="inlineStr">
        <is>
          <t>Затраты труда машинистов</t>
        </is>
      </c>
      <c r="B26" s="233" t="n"/>
      <c r="C26" s="233" t="n"/>
      <c r="D26" s="233" t="n"/>
      <c r="E26" s="234" t="n"/>
      <c r="F26" s="56" t="n"/>
      <c r="G26" s="189" t="n"/>
      <c r="H26" s="189">
        <f>H27</f>
        <v/>
      </c>
    </row>
    <row r="27">
      <c r="A27" s="159">
        <f>A25+1</f>
        <v/>
      </c>
      <c r="B27" s="24" t="n"/>
      <c r="C27" s="129" t="n">
        <v>2</v>
      </c>
      <c r="D27" s="210" t="inlineStr">
        <is>
          <t>Затраты труда машинистов</t>
        </is>
      </c>
      <c r="E27" s="211" t="inlineStr">
        <is>
          <t>чел.-ч</t>
        </is>
      </c>
      <c r="F27" s="129" t="n">
        <v>10710.42</v>
      </c>
      <c r="G27" s="131" t="n"/>
      <c r="H27" s="131" t="n">
        <v>88272.21000000001</v>
      </c>
      <c r="J27" s="48" t="n"/>
      <c r="L27" s="48" t="n"/>
    </row>
    <row r="28" ht="15" customHeight="1" s="162">
      <c r="A28" s="203" t="inlineStr">
        <is>
          <t>Машины и механизмы</t>
        </is>
      </c>
      <c r="B28" s="233" t="n"/>
      <c r="C28" s="233" t="n"/>
      <c r="D28" s="233" t="n"/>
      <c r="E28" s="234" t="n"/>
      <c r="F28" s="56" t="n"/>
      <c r="G28" s="189" t="n"/>
      <c r="H28" s="189">
        <f>SUM(H29:H64)</f>
        <v/>
      </c>
      <c r="K28" s="120" t="n"/>
    </row>
    <row r="29" ht="25.5" customHeight="1" s="162">
      <c r="A29" s="129">
        <f>A27+1</f>
        <v/>
      </c>
      <c r="B29" s="24" t="n"/>
      <c r="C29" s="129" t="inlineStr">
        <is>
          <t>91.05.05-014</t>
        </is>
      </c>
      <c r="D29" s="210" t="inlineStr">
        <is>
          <t>Краны на автомобильном ходу, грузоподъемность 10 т</t>
        </is>
      </c>
      <c r="E29" s="211" t="inlineStr">
        <is>
          <t>маш.-ч</t>
        </is>
      </c>
      <c r="F29" s="129" t="n">
        <v>3984.15</v>
      </c>
      <c r="G29" s="131" t="n">
        <v>111.99</v>
      </c>
      <c r="H29" s="131">
        <f>F29*G29</f>
        <v/>
      </c>
      <c r="J29" s="48" t="n"/>
    </row>
    <row r="30">
      <c r="A30" s="129">
        <f>A29+1</f>
        <v/>
      </c>
      <c r="B30" s="24" t="n"/>
      <c r="C30" s="129" t="inlineStr">
        <is>
          <t>91.10.01-002</t>
        </is>
      </c>
      <c r="D30" s="210" t="inlineStr">
        <is>
          <t>Агрегаты наполнительно-опрессовочные до 300 м3/ч</t>
        </is>
      </c>
      <c r="E30" s="211" t="inlineStr">
        <is>
          <t>маш.-ч</t>
        </is>
      </c>
      <c r="F30" s="212" t="n">
        <v>413.88</v>
      </c>
      <c r="G30" s="131" t="n">
        <v>287.99</v>
      </c>
      <c r="H30" s="131">
        <f>F30*G30</f>
        <v/>
      </c>
      <c r="J30" s="48" t="n"/>
    </row>
    <row r="31" ht="38.25" customHeight="1" s="162">
      <c r="A31" s="129">
        <f>A30+1</f>
        <v/>
      </c>
      <c r="B31" s="24" t="n"/>
      <c r="C31" s="129" t="inlineStr">
        <is>
          <t>91.18.01-007</t>
        </is>
      </c>
      <c r="D31" s="2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11" t="inlineStr">
        <is>
          <t>маш.-ч</t>
        </is>
      </c>
      <c r="F31" s="129" t="n">
        <v>791.175</v>
      </c>
      <c r="G31" s="131" t="n">
        <v>90</v>
      </c>
      <c r="H31" s="131">
        <f>F31*G31</f>
        <v/>
      </c>
      <c r="J31" s="48" t="n"/>
    </row>
    <row r="32" ht="25.5" customHeight="1" s="162">
      <c r="A32" s="129">
        <f>A31+1</f>
        <v/>
      </c>
      <c r="B32" s="24" t="n"/>
      <c r="C32" s="129" t="inlineStr">
        <is>
          <t>91.01.05-086</t>
        </is>
      </c>
      <c r="D32" s="210" t="inlineStr">
        <is>
          <t>Экскаваторы одноковшовые дизельные на гусеничном ходу, емкость ковша 0,65 м3</t>
        </is>
      </c>
      <c r="E32" s="211" t="inlineStr">
        <is>
          <t>маш.-ч</t>
        </is>
      </c>
      <c r="F32" s="129" t="n">
        <v>544.125</v>
      </c>
      <c r="G32" s="131" t="n">
        <v>115.27</v>
      </c>
      <c r="H32" s="131">
        <f>F32*G32</f>
        <v/>
      </c>
      <c r="J32" s="48" t="n"/>
    </row>
    <row r="33">
      <c r="A33" s="129">
        <f>A32+1</f>
        <v/>
      </c>
      <c r="B33" s="24" t="n"/>
      <c r="C33" s="129" t="inlineStr">
        <is>
          <t>91.14.02-004</t>
        </is>
      </c>
      <c r="D33" s="210" t="inlineStr">
        <is>
          <t>Автомобили бортовые, грузоподъемность до 15 т</t>
        </is>
      </c>
      <c r="E33" s="211" t="inlineStr">
        <is>
          <t>маш.-ч</t>
        </is>
      </c>
      <c r="F33" s="129" t="n">
        <v>611.61</v>
      </c>
      <c r="G33" s="131" t="n">
        <v>92.94</v>
      </c>
      <c r="H33" s="131">
        <f>F33*G33</f>
        <v/>
      </c>
      <c r="J33" s="48" t="n"/>
    </row>
    <row r="34">
      <c r="A34" s="129">
        <f>A33+1</f>
        <v/>
      </c>
      <c r="B34" s="24" t="n"/>
      <c r="C34" s="129" t="inlineStr">
        <is>
          <t>91.06.06-042</t>
        </is>
      </c>
      <c r="D34" s="210" t="inlineStr">
        <is>
          <t>Подъемники гидравлические, высота подъема 10 м</t>
        </is>
      </c>
      <c r="E34" s="211" t="inlineStr">
        <is>
          <t>маш.-ч</t>
        </is>
      </c>
      <c r="F34" s="129" t="n">
        <v>1900.17</v>
      </c>
      <c r="G34" s="131" t="n">
        <v>29.6</v>
      </c>
      <c r="H34" s="131">
        <f>F34*G34</f>
        <v/>
      </c>
      <c r="J34" s="48" t="n"/>
    </row>
    <row r="35">
      <c r="A35" s="129">
        <f>A34+1</f>
        <v/>
      </c>
      <c r="B35" s="24" t="n"/>
      <c r="C35" s="129" t="inlineStr">
        <is>
          <t>91.06.06-014</t>
        </is>
      </c>
      <c r="D35" s="210" t="inlineStr">
        <is>
          <t>Автогидроподъемники, высота подъема 28 м</t>
        </is>
      </c>
      <c r="E35" s="211" t="inlineStr">
        <is>
          <t>маш.-ч</t>
        </is>
      </c>
      <c r="F35" s="129" t="n">
        <v>221.82</v>
      </c>
      <c r="G35" s="131" t="n">
        <v>243.49</v>
      </c>
      <c r="H35" s="131">
        <f>F35*G35</f>
        <v/>
      </c>
      <c r="J35" s="48" t="n"/>
    </row>
    <row r="36" ht="25.5" customHeight="1" s="162">
      <c r="A36" s="129">
        <f>A35+1</f>
        <v/>
      </c>
      <c r="B36" s="24" t="n"/>
      <c r="C36" s="129" t="inlineStr">
        <is>
          <t>91.05.08-007</t>
        </is>
      </c>
      <c r="D36" s="210" t="inlineStr">
        <is>
          <t>Краны на пневмоколесном ходу, грузоподъемность 25 т</t>
        </is>
      </c>
      <c r="E36" s="211" t="inlineStr">
        <is>
          <t>маш.-ч</t>
        </is>
      </c>
      <c r="F36" s="129" t="n">
        <v>523.665</v>
      </c>
      <c r="G36" s="131" t="n">
        <v>102.51</v>
      </c>
      <c r="H36" s="131">
        <f>F36*G36</f>
        <v/>
      </c>
      <c r="J36" s="48" t="n"/>
    </row>
    <row r="37" ht="25.5" customHeight="1" s="162">
      <c r="A37" s="129">
        <f>A36+1</f>
        <v/>
      </c>
      <c r="B37" s="24" t="n"/>
      <c r="C37" s="129" t="inlineStr">
        <is>
          <t>91.06.03-058</t>
        </is>
      </c>
      <c r="D37" s="210" t="inlineStr">
        <is>
          <t>Лебедки электрические тяговым усилием 156,96 кН (16 т)</t>
        </is>
      </c>
      <c r="E37" s="211" t="inlineStr">
        <is>
          <t>маш.-ч</t>
        </is>
      </c>
      <c r="F37" s="129" t="n">
        <v>371.685</v>
      </c>
      <c r="G37" s="131" t="n">
        <v>131.44</v>
      </c>
      <c r="H37" s="131">
        <f>F37*G37</f>
        <v/>
      </c>
      <c r="J37" s="48" t="n"/>
    </row>
    <row r="38">
      <c r="A38" s="129">
        <f>A37+1</f>
        <v/>
      </c>
      <c r="B38" s="24" t="n"/>
      <c r="C38" s="129" t="inlineStr">
        <is>
          <t>91.14.02-001</t>
        </is>
      </c>
      <c r="D38" s="210" t="inlineStr">
        <is>
          <t>Автомобили бортовые, грузоподъемность до 5 т</t>
        </is>
      </c>
      <c r="E38" s="211" t="inlineStr">
        <is>
          <t>маш.-ч</t>
        </is>
      </c>
      <c r="F38" s="160" t="n">
        <v>448.096296</v>
      </c>
      <c r="G38" s="131" t="n">
        <v>65.70999999999999</v>
      </c>
      <c r="H38" s="131">
        <f>F38*G38</f>
        <v/>
      </c>
      <c r="J38" s="48" t="n"/>
    </row>
    <row r="39">
      <c r="A39" s="129">
        <f>A38+1</f>
        <v/>
      </c>
      <c r="B39" s="24" t="n"/>
      <c r="C39" s="129" t="inlineStr">
        <is>
          <t>91.08.04-021</t>
        </is>
      </c>
      <c r="D39" s="210" t="inlineStr">
        <is>
          <t>Котлы битумные передвижные 400 л</t>
        </is>
      </c>
      <c r="E39" s="211" t="inlineStr">
        <is>
          <t>маш.-ч</t>
        </is>
      </c>
      <c r="F39" s="129" t="n">
        <v>822.33</v>
      </c>
      <c r="G39" s="131" t="n">
        <v>30</v>
      </c>
      <c r="H39" s="131">
        <f>F39*G39</f>
        <v/>
      </c>
      <c r="J39" s="48" t="n"/>
    </row>
    <row r="40">
      <c r="A40" s="129">
        <f>A39+1</f>
        <v/>
      </c>
      <c r="B40" s="24" t="n"/>
      <c r="C40" s="129" t="inlineStr">
        <is>
          <t>91.14.03-002</t>
        </is>
      </c>
      <c r="D40" s="210" t="inlineStr">
        <is>
          <t>Автомобиль-самосвал, грузоподъемность до 10 т</t>
        </is>
      </c>
      <c r="E40" s="211" t="inlineStr">
        <is>
          <t>маш.-ч</t>
        </is>
      </c>
      <c r="F40" s="129" t="n">
        <v>234.595935</v>
      </c>
      <c r="G40" s="131" t="n">
        <v>87.48999999999999</v>
      </c>
      <c r="H40" s="131">
        <f>F40*G40</f>
        <v/>
      </c>
      <c r="J40" s="48" t="n"/>
    </row>
    <row r="41">
      <c r="A41" s="129">
        <f>A40+1</f>
        <v/>
      </c>
      <c r="B41" s="24" t="n"/>
      <c r="C41" s="129" t="inlineStr">
        <is>
          <t>91.14.02-002</t>
        </is>
      </c>
      <c r="D41" s="210" t="inlineStr">
        <is>
          <t>Автомобили бортовые, грузоподъемность до 8 т</t>
        </is>
      </c>
      <c r="E41" s="211" t="inlineStr">
        <is>
          <t>маш.-ч</t>
        </is>
      </c>
      <c r="F41" s="129" t="n">
        <v>197.5229775</v>
      </c>
      <c r="G41" s="131" t="n">
        <v>85.84</v>
      </c>
      <c r="H41" s="131">
        <f>F41*G41</f>
        <v/>
      </c>
      <c r="J41" s="48" t="n"/>
    </row>
    <row r="42" ht="25.5" customHeight="1" s="162">
      <c r="A42" s="129">
        <f>A41+1</f>
        <v/>
      </c>
      <c r="B42" s="24" t="n"/>
      <c r="C42" s="129" t="inlineStr">
        <is>
          <t>91.17.04-233</t>
        </is>
      </c>
      <c r="D42" s="210" t="inlineStr">
        <is>
          <t>Установки для сварки ручной дуговой (постоянного тока)</t>
        </is>
      </c>
      <c r="E42" s="211" t="inlineStr">
        <is>
          <t>маш.-ч</t>
        </is>
      </c>
      <c r="F42" s="129" t="n">
        <v>1455.1257</v>
      </c>
      <c r="G42" s="131" t="n">
        <v>8.1</v>
      </c>
      <c r="H42" s="131">
        <f>F42*G42</f>
        <v/>
      </c>
      <c r="J42" s="48" t="n"/>
    </row>
    <row r="43" ht="25.5" customHeight="1" s="162">
      <c r="A43" s="129">
        <f>A42+1</f>
        <v/>
      </c>
      <c r="B43" s="24" t="n"/>
      <c r="C43" s="129" t="inlineStr">
        <is>
          <t>91.17.04-036</t>
        </is>
      </c>
      <c r="D43" s="210" t="inlineStr">
        <is>
          <t>Агрегаты сварочные передвижные номинальным сварочным током 250-400 А с дизельным двигателем</t>
        </is>
      </c>
      <c r="E43" s="211" t="inlineStr">
        <is>
          <t>маш.-ч</t>
        </is>
      </c>
      <c r="F43" s="129" t="n">
        <v>520.167282</v>
      </c>
      <c r="G43" s="131" t="n">
        <v>14</v>
      </c>
      <c r="H43" s="131">
        <f>F43*G43</f>
        <v/>
      </c>
      <c r="J43" s="48" t="n"/>
    </row>
    <row r="44">
      <c r="A44" s="129">
        <f>A43+1</f>
        <v/>
      </c>
      <c r="B44" s="24" t="n"/>
      <c r="C44" s="129" t="inlineStr">
        <is>
          <t>91.21.22-447</t>
        </is>
      </c>
      <c r="D44" s="210" t="inlineStr">
        <is>
          <t>Установки электрометаллизационные</t>
        </is>
      </c>
      <c r="E44" s="211" t="inlineStr">
        <is>
          <t>маш.-ч</t>
        </is>
      </c>
      <c r="F44" s="129" t="n">
        <v>95.94</v>
      </c>
      <c r="G44" s="131" t="n">
        <v>74.23999999999999</v>
      </c>
      <c r="H44" s="131">
        <f>F44*G44</f>
        <v/>
      </c>
      <c r="J44" s="48" t="n"/>
    </row>
    <row r="45">
      <c r="A45" s="129">
        <f>A44+1</f>
        <v/>
      </c>
      <c r="B45" s="24" t="n"/>
      <c r="C45" s="129" t="inlineStr">
        <is>
          <t>91.01.01-039</t>
        </is>
      </c>
      <c r="D45" s="210" t="inlineStr">
        <is>
          <t>Бульдозеры, мощность 132 кВт (180 л.с.)</t>
        </is>
      </c>
      <c r="E45" s="211" t="inlineStr">
        <is>
          <t>маш.-ч</t>
        </is>
      </c>
      <c r="F45" s="129" t="n">
        <v>42.2481825</v>
      </c>
      <c r="G45" s="131" t="n">
        <v>132.79</v>
      </c>
      <c r="H45" s="131">
        <f>F45*G45</f>
        <v/>
      </c>
      <c r="J45" s="48" t="n"/>
    </row>
    <row r="46" ht="25.5" customHeight="1" s="162">
      <c r="A46" s="129">
        <f>A45+1</f>
        <v/>
      </c>
      <c r="B46" s="24" t="n"/>
      <c r="C46" s="129" t="inlineStr">
        <is>
          <t>91.06.05-057</t>
        </is>
      </c>
      <c r="D46" s="210" t="inlineStr">
        <is>
          <t>Погрузчики одноковшовые универсальные фронтальные пневмоколесные, грузоподъемность 3 т</t>
        </is>
      </c>
      <c r="E46" s="211" t="inlineStr">
        <is>
          <t>маш.-ч</t>
        </is>
      </c>
      <c r="F46" s="129" t="n">
        <v>42.54576</v>
      </c>
      <c r="G46" s="131" t="n">
        <v>90.40000000000001</v>
      </c>
      <c r="H46" s="131">
        <f>F46*G46</f>
        <v/>
      </c>
      <c r="J46" s="48" t="n"/>
    </row>
    <row r="47">
      <c r="A47" s="129">
        <f>A46+1</f>
        <v/>
      </c>
      <c r="B47" s="24" t="n"/>
      <c r="C47" s="129" t="inlineStr">
        <is>
          <t>91.05.06-012</t>
        </is>
      </c>
      <c r="D47" s="210" t="inlineStr">
        <is>
          <t>Краны на гусеничном ходу, грузоподъемность до 16 т</t>
        </is>
      </c>
      <c r="E47" s="211" t="inlineStr">
        <is>
          <t>маш.-ч</t>
        </is>
      </c>
      <c r="F47" s="129" t="n">
        <v>29.05284</v>
      </c>
      <c r="G47" s="131" t="n">
        <v>96.89</v>
      </c>
      <c r="H47" s="131">
        <f>F47*G47</f>
        <v/>
      </c>
      <c r="J47" s="48" t="n"/>
    </row>
    <row r="48">
      <c r="A48" s="129">
        <f>A47+1</f>
        <v/>
      </c>
      <c r="B48" s="24" t="n"/>
      <c r="C48" s="129" t="inlineStr">
        <is>
          <t>91.06.02-001</t>
        </is>
      </c>
      <c r="D48" s="210" t="inlineStr">
        <is>
          <t>Конвейер ленточный передвижной высотой 5 м</t>
        </is>
      </c>
      <c r="E48" s="211" t="inlineStr">
        <is>
          <t>маш.-ч</t>
        </is>
      </c>
      <c r="F48" s="129" t="n">
        <v>168.140844</v>
      </c>
      <c r="G48" s="131" t="n">
        <v>16.3</v>
      </c>
      <c r="H48" s="131">
        <f>F48*G48</f>
        <v/>
      </c>
      <c r="J48" s="48" t="n"/>
    </row>
    <row r="49" ht="25.5" customHeight="1" s="162">
      <c r="A49" s="129">
        <f>A48+1</f>
        <v/>
      </c>
      <c r="B49" s="24" t="n"/>
      <c r="C49" s="129" t="inlineStr">
        <is>
          <t>91.08.09-023</t>
        </is>
      </c>
      <c r="D49" s="210" t="inlineStr">
        <is>
          <t>Трамбовки пневматические при работе от передвижных компрессорных станций</t>
        </is>
      </c>
      <c r="E49" s="211" t="inlineStr">
        <is>
          <t>маш.-ч</t>
        </is>
      </c>
      <c r="F49" s="129" t="n">
        <v>2678.99055</v>
      </c>
      <c r="G49" s="131" t="n">
        <v>0.55</v>
      </c>
      <c r="H49" s="131">
        <f>F49*G49</f>
        <v/>
      </c>
      <c r="J49" s="48" t="n"/>
    </row>
    <row r="50" ht="25.5" customHeight="1" s="162">
      <c r="A50" s="129">
        <f>A49+1</f>
        <v/>
      </c>
      <c r="B50" s="24" t="n"/>
      <c r="C50" s="129" t="inlineStr">
        <is>
          <t>91.21.01-012</t>
        </is>
      </c>
      <c r="D50" s="210" t="inlineStr">
        <is>
          <t>Агрегаты окрасочные высокого давления для окраски поверхностей конструкций, мощность 1 кВт</t>
        </is>
      </c>
      <c r="E50" s="211" t="inlineStr">
        <is>
          <t>маш.-ч</t>
        </is>
      </c>
      <c r="F50" s="129" t="n">
        <v>183.99453</v>
      </c>
      <c r="G50" s="131" t="n">
        <v>6.82</v>
      </c>
      <c r="H50" s="131">
        <f>F50*G50</f>
        <v/>
      </c>
      <c r="J50" s="48" t="n"/>
    </row>
    <row r="51">
      <c r="A51" s="129">
        <f>A50+1</f>
        <v/>
      </c>
      <c r="B51" s="24" t="n"/>
      <c r="C51" s="129" t="inlineStr">
        <is>
          <t>91.06.01-003</t>
        </is>
      </c>
      <c r="D51" s="210" t="inlineStr">
        <is>
          <t>Домкраты гидравлические, грузоподъемность 63-100 т</t>
        </is>
      </c>
      <c r="E51" s="211" t="inlineStr">
        <is>
          <t>маш.-ч</t>
        </is>
      </c>
      <c r="F51" s="129" t="n">
        <v>1284.9705165</v>
      </c>
      <c r="G51" s="131" t="n">
        <v>0.9</v>
      </c>
      <c r="H51" s="131">
        <f>F51*G51</f>
        <v/>
      </c>
      <c r="J51" s="48" t="n"/>
    </row>
    <row r="52" ht="25.5" customHeight="1" s="162">
      <c r="A52" s="129">
        <f>A51+1</f>
        <v/>
      </c>
      <c r="B52" s="24" t="n"/>
      <c r="C52" s="129" t="inlineStr">
        <is>
          <t>91.06.03-061</t>
        </is>
      </c>
      <c r="D52" s="210" t="inlineStr">
        <is>
          <t>Лебедки электрические тяговым усилием до 12,26 кН (1,25 т)</t>
        </is>
      </c>
      <c r="E52" s="211" t="inlineStr">
        <is>
          <t>маш.-ч</t>
        </is>
      </c>
      <c r="F52" s="129" t="n">
        <v>292.5975</v>
      </c>
      <c r="G52" s="131" t="n">
        <v>3.28</v>
      </c>
      <c r="H52" s="131">
        <f>F52*G52</f>
        <v/>
      </c>
      <c r="J52" s="48" t="n"/>
    </row>
    <row r="53" ht="25.5" customHeight="1" s="162">
      <c r="A53" s="129">
        <f>A52+1</f>
        <v/>
      </c>
      <c r="B53" s="24" t="n"/>
      <c r="C53" s="129" t="inlineStr">
        <is>
          <t>91.17.04-171</t>
        </is>
      </c>
      <c r="D53" s="210" t="inlineStr">
        <is>
          <t>Преобразователи сварочные номинальным сварочным током 315-500 А</t>
        </is>
      </c>
      <c r="E53" s="211" t="inlineStr">
        <is>
          <t>маш.-ч</t>
        </is>
      </c>
      <c r="F53" s="129" t="n">
        <v>71.63665949999999</v>
      </c>
      <c r="G53" s="131" t="n">
        <v>12.31</v>
      </c>
      <c r="H53" s="131">
        <f>F53*G53</f>
        <v/>
      </c>
      <c r="J53" s="48" t="n"/>
    </row>
    <row r="54">
      <c r="A54" s="129">
        <f>A53+1</f>
        <v/>
      </c>
      <c r="B54" s="24" t="n"/>
      <c r="C54" s="129" t="inlineStr">
        <is>
          <t>91.06.05-011</t>
        </is>
      </c>
      <c r="D54" s="210" t="inlineStr">
        <is>
          <t>Погрузчик, грузоподъемность 5 т</t>
        </is>
      </c>
      <c r="E54" s="211" t="inlineStr">
        <is>
          <t>маш.-ч</t>
        </is>
      </c>
      <c r="F54" s="129" t="n">
        <v>2.80317</v>
      </c>
      <c r="G54" s="131" t="n">
        <v>89.98999999999999</v>
      </c>
      <c r="H54" s="131">
        <f>F54*G54</f>
        <v/>
      </c>
      <c r="J54" s="48" t="n"/>
    </row>
    <row r="55">
      <c r="A55" s="129">
        <f>A54+1</f>
        <v/>
      </c>
      <c r="B55" s="24" t="n"/>
      <c r="C55" s="129" t="inlineStr">
        <is>
          <t>91.05.06-008</t>
        </is>
      </c>
      <c r="D55" s="210" t="inlineStr">
        <is>
          <t>Краны на гусеничном ходу, грузоподъемность 40 т</t>
        </is>
      </c>
      <c r="E55" s="211" t="inlineStr">
        <is>
          <t>маш.-ч</t>
        </is>
      </c>
      <c r="F55" s="129" t="n">
        <v>0.761745</v>
      </c>
      <c r="G55" s="131" t="n">
        <v>175.56</v>
      </c>
      <c r="H55" s="131">
        <f>F55*G55</f>
        <v/>
      </c>
      <c r="J55" s="48" t="n"/>
    </row>
    <row r="56">
      <c r="A56" s="129">
        <f>A55+1</f>
        <v/>
      </c>
      <c r="B56" s="24" t="n"/>
      <c r="C56" s="129" t="inlineStr">
        <is>
          <t>91.05.02-005</t>
        </is>
      </c>
      <c r="D56" s="210" t="inlineStr">
        <is>
          <t>Краны козловые, грузоподъемность 32 т</t>
        </is>
      </c>
      <c r="E56" s="211" t="inlineStr">
        <is>
          <t>маш.-ч</t>
        </is>
      </c>
      <c r="F56" s="129" t="n">
        <v>0.800001</v>
      </c>
      <c r="G56" s="131" t="n">
        <v>120.24</v>
      </c>
      <c r="H56" s="131">
        <f>F56*G56</f>
        <v/>
      </c>
      <c r="J56" s="48" t="n"/>
    </row>
    <row r="57">
      <c r="A57" s="129">
        <f>A56+1</f>
        <v/>
      </c>
      <c r="B57" s="24" t="n"/>
      <c r="C57" s="129" t="inlineStr">
        <is>
          <t>91.05.01-017</t>
        </is>
      </c>
      <c r="D57" s="210" t="inlineStr">
        <is>
          <t>Краны башенные, грузоподъемность 8 т</t>
        </is>
      </c>
      <c r="E57" s="211" t="inlineStr">
        <is>
          <t>маш.-ч</t>
        </is>
      </c>
      <c r="F57" s="129" t="n">
        <v>0.63396</v>
      </c>
      <c r="G57" s="131" t="n">
        <v>86.40000000000001</v>
      </c>
      <c r="H57" s="131">
        <f>F57*G57</f>
        <v/>
      </c>
      <c r="J57" s="48" t="n"/>
    </row>
    <row r="58">
      <c r="A58" s="129">
        <f>A57+1</f>
        <v/>
      </c>
      <c r="B58" s="24" t="n"/>
      <c r="C58" s="129" t="inlineStr">
        <is>
          <t>91.21.22-491</t>
        </is>
      </c>
      <c r="D58" s="210" t="inlineStr">
        <is>
          <t>Шинотрубогиб</t>
        </is>
      </c>
      <c r="E58" s="211" t="inlineStr">
        <is>
          <t>маш.-ч</t>
        </is>
      </c>
      <c r="F58" s="129" t="n">
        <v>2.505</v>
      </c>
      <c r="G58" s="131" t="n">
        <v>15.24</v>
      </c>
      <c r="H58" s="131">
        <f>F58*G58</f>
        <v/>
      </c>
      <c r="J58" s="48" t="n"/>
    </row>
    <row r="59">
      <c r="A59" s="129">
        <f>A58+1</f>
        <v/>
      </c>
      <c r="B59" s="24" t="n"/>
      <c r="C59" s="129" t="inlineStr">
        <is>
          <t>91.17.04-042</t>
        </is>
      </c>
      <c r="D59" s="210" t="inlineStr">
        <is>
          <t>Аппарат для газовой сварки и резки</t>
        </is>
      </c>
      <c r="E59" s="211" t="inlineStr">
        <is>
          <t>маш.-ч</t>
        </is>
      </c>
      <c r="F59" s="129" t="n">
        <v>14.8405665</v>
      </c>
      <c r="G59" s="131" t="n">
        <v>1.2</v>
      </c>
      <c r="H59" s="131">
        <f>F59*G59</f>
        <v/>
      </c>
      <c r="J59" s="48" t="n"/>
    </row>
    <row r="60" ht="38.25" customHeight="1" s="162">
      <c r="A60" s="129">
        <f>A59+1</f>
        <v/>
      </c>
      <c r="B60" s="24" t="n"/>
      <c r="C60" s="129" t="inlineStr">
        <is>
          <t>91.18.01-012</t>
        </is>
      </c>
      <c r="D60" s="210" t="inlineStr">
        <is>
          <t>Компрессоры передвижные с электродвигателем давлением 600 кПа (6 ат), производительность до 3,5 м3/мин</t>
        </is>
      </c>
      <c r="E60" s="211" t="inlineStr">
        <is>
          <t>маш.-ч</t>
        </is>
      </c>
      <c r="F60" s="129" t="n">
        <v>0.2808</v>
      </c>
      <c r="G60" s="131" t="n">
        <v>32.5</v>
      </c>
      <c r="H60" s="131">
        <f>F60*G60</f>
        <v/>
      </c>
      <c r="J60" s="48" t="n"/>
    </row>
    <row r="61">
      <c r="A61" s="129">
        <f>A60+1</f>
        <v/>
      </c>
      <c r="B61" s="24" t="n"/>
      <c r="C61" s="129" t="inlineStr">
        <is>
          <t>91.21.16-012</t>
        </is>
      </c>
      <c r="D61" s="210" t="inlineStr">
        <is>
          <t>Пресс гидравлический с электроприводом</t>
        </is>
      </c>
      <c r="E61" s="211" t="inlineStr">
        <is>
          <t>маш.-ч</t>
        </is>
      </c>
      <c r="F61" s="129" t="n">
        <v>2.4</v>
      </c>
      <c r="G61" s="131" t="n">
        <v>1.11</v>
      </c>
      <c r="H61" s="131">
        <f>F61*G61</f>
        <v/>
      </c>
      <c r="J61" s="48" t="n"/>
    </row>
    <row r="62">
      <c r="A62" s="129">
        <f>A61+1</f>
        <v/>
      </c>
      <c r="B62" s="24" t="n"/>
      <c r="C62" s="129" t="inlineStr">
        <is>
          <t>91.07.04-001</t>
        </is>
      </c>
      <c r="D62" s="210" t="inlineStr">
        <is>
          <t>Вибратор глубинный</t>
        </is>
      </c>
      <c r="E62" s="211" t="inlineStr">
        <is>
          <t>маш.-ч</t>
        </is>
      </c>
      <c r="F62" s="129" t="n">
        <v>1.04976</v>
      </c>
      <c r="G62" s="131" t="n">
        <v>1.9</v>
      </c>
      <c r="H62" s="131">
        <f>F62*G62</f>
        <v/>
      </c>
      <c r="J62" s="48" t="n"/>
    </row>
    <row r="63" ht="25.5" customHeight="1" s="162">
      <c r="A63" s="129">
        <f>A62+1</f>
        <v/>
      </c>
      <c r="B63" s="24" t="n"/>
      <c r="C63" s="129" t="inlineStr">
        <is>
          <t>91.08.09-024</t>
        </is>
      </c>
      <c r="D63" s="210" t="inlineStr">
        <is>
          <t>Трамбовки пневматические при работе от стационарного компрессора</t>
        </is>
      </c>
      <c r="E63" s="211" t="inlineStr">
        <is>
          <t>маш.-ч</t>
        </is>
      </c>
      <c r="F63" s="129" t="n">
        <v>0.2808</v>
      </c>
      <c r="G63" s="131" t="n">
        <v>4.91</v>
      </c>
      <c r="H63" s="131">
        <f>F63*G63</f>
        <v/>
      </c>
      <c r="J63" s="48" t="n"/>
    </row>
    <row r="64" ht="25.5" customHeight="1" s="162">
      <c r="A64" s="129">
        <f>A63+1</f>
        <v/>
      </c>
      <c r="B64" s="24" t="n"/>
      <c r="C64" s="129" t="inlineStr">
        <is>
          <t>91.06.03-060</t>
        </is>
      </c>
      <c r="D64" s="210" t="inlineStr">
        <is>
          <t>Лебедки электрические тяговым усилием до 5,79 кН (0,59 т)</t>
        </is>
      </c>
      <c r="E64" s="211" t="inlineStr">
        <is>
          <t>маш.-ч</t>
        </is>
      </c>
      <c r="F64" s="129" t="n">
        <v>0.08550000000000001</v>
      </c>
      <c r="G64" s="131" t="n">
        <v>1.7</v>
      </c>
      <c r="H64" s="131">
        <f>F64*G64</f>
        <v/>
      </c>
      <c r="J64" s="48" t="n"/>
    </row>
    <row r="65" ht="15" customHeight="1" s="162">
      <c r="A65" s="203" t="inlineStr">
        <is>
          <t>Оборудование</t>
        </is>
      </c>
      <c r="B65" s="233" t="n"/>
      <c r="C65" s="233" t="n"/>
      <c r="D65" s="233" t="n"/>
      <c r="E65" s="234" t="n"/>
      <c r="F65" s="56" t="n"/>
      <c r="G65" s="189" t="n"/>
      <c r="H65" s="189">
        <f>SUM(H66:H72)</f>
        <v/>
      </c>
    </row>
    <row r="66" ht="51" customHeight="1" s="162">
      <c r="A66" s="159">
        <f>A64+1</f>
        <v/>
      </c>
      <c r="B66" s="203" t="n"/>
      <c r="C66" s="212" t="inlineStr">
        <is>
          <t>Прайс из СД ОП</t>
        </is>
      </c>
      <c r="D66" s="210" t="inlineStr">
        <is>
          <t>Выключатель элегазовый Uном=330 кВ Iном=3150 А Imepm.сm=40 кА с пружинным приводом FKЗ 4 и шкафом управл., комплектно со стойкой GL-315 (П3300196-2153/4-044-ЭП.ОЛ1)</t>
        </is>
      </c>
      <c r="E66" s="211" t="inlineStr">
        <is>
          <t>3-х фазн. к-т</t>
        </is>
      </c>
      <c r="F66" s="211" t="n">
        <v>4</v>
      </c>
      <c r="G66" s="131" t="n">
        <v>5062872.66</v>
      </c>
      <c r="H66" s="131">
        <f>F66*G66</f>
        <v/>
      </c>
    </row>
    <row r="67" ht="89.45" customHeight="1" s="162">
      <c r="A67" s="159">
        <f>A66+1</f>
        <v/>
      </c>
      <c r="B67" s="203" t="n"/>
      <c r="C67" s="212" t="inlineStr">
        <is>
          <t>Прайс из СД ОП</t>
        </is>
      </c>
      <c r="D67" s="210" t="inlineStr">
        <is>
          <t>Разьединитель однополюсный Uном=330 кВ Iном=3150А I mepm.cm=40кА с двумя комплектами заземляющих ножей , комплектно с выносными блоками управления БУ-Г-11 и БУ-3-11 с цепями обогрева и освещения с приводами ПД-14-00УХЛ1 и ПД-14-01УХЛ1 со стойкой РГ.2-330II/3150УХЛ1 (П3300196-2153/4-044-ЭП.ОЛ2)</t>
        </is>
      </c>
      <c r="E67" s="211" t="inlineStr">
        <is>
          <t>полюс</t>
        </is>
      </c>
      <c r="F67" s="211" t="n">
        <v>24</v>
      </c>
      <c r="G67" s="131" t="n">
        <v>248261.86</v>
      </c>
      <c r="H67" s="131">
        <f>F67*G67</f>
        <v/>
      </c>
    </row>
    <row r="68" ht="102.2" customHeight="1" s="162">
      <c r="A68" s="159">
        <f>A67+1</f>
        <v/>
      </c>
      <c r="B68" s="203" t="n"/>
      <c r="C68" s="212" t="inlineStr">
        <is>
          <t>Прайс из СД ОП</t>
        </is>
      </c>
      <c r="D68" s="210" t="inlineStr">
        <is>
          <t>Разьединитель однополюсный Uном=330 кВ Iном=3150А I mepm.cm=40кА с одним комплектом заземляющих ножей со стороны главного ножа с контактными пальцами, комплектнос выносными блоками управления БУ-Г-11 и БУ-3-11 с цепями обогрева и освещения с приводами ПД-14-05УХЛ и ПД-14-01УХЛ1 со стойкой РГ.1а-330II/2000УХЛ1 (П3300196-2153/4-044-ЭП.ОЛ2)</t>
        </is>
      </c>
      <c r="E68" s="211" t="inlineStr">
        <is>
          <t>полюс</t>
        </is>
      </c>
      <c r="F68" s="211" t="n">
        <v>18</v>
      </c>
      <c r="G68" s="131" t="n">
        <v>206552.07</v>
      </c>
      <c r="H68" s="131">
        <f>F68*G68</f>
        <v/>
      </c>
    </row>
    <row r="69" ht="25.5" customHeight="1" s="162">
      <c r="A69" s="159">
        <f>A68+1</f>
        <v/>
      </c>
      <c r="B69" s="203" t="n"/>
      <c r="C69" s="212" t="inlineStr">
        <is>
          <t>Прайс из СД ОП</t>
        </is>
      </c>
      <c r="D69" s="210" t="inlineStr">
        <is>
          <t>Трансформатор тока Uном=330 кВ OSKF-363 (П3300196-2153/4-044-ЭП.ОЛ4)</t>
        </is>
      </c>
      <c r="E69" s="211" t="inlineStr">
        <is>
          <t>фаз</t>
        </is>
      </c>
      <c r="F69" s="211" t="n">
        <v>12</v>
      </c>
      <c r="G69" s="131" t="n">
        <v>269315.7</v>
      </c>
      <c r="H69" s="131">
        <f>F69*G69</f>
        <v/>
      </c>
    </row>
    <row r="70" ht="25.5" customHeight="1" s="162">
      <c r="A70" s="159">
        <f>A69+1</f>
        <v/>
      </c>
      <c r="B70" s="203" t="n"/>
      <c r="C70" s="212" t="inlineStr">
        <is>
          <t>Прайс из СД ОП</t>
        </is>
      </c>
      <c r="D70" s="210" t="inlineStr">
        <is>
          <t>Трансформатор напряжения Uном=330 кВ OTCF-363 (П3300196-2153/4-044-ЭП.ОЛ3)</t>
        </is>
      </c>
      <c r="E70" s="211" t="inlineStr">
        <is>
          <t>фаз</t>
        </is>
      </c>
      <c r="F70" s="211" t="n">
        <v>15</v>
      </c>
      <c r="G70" s="131" t="n">
        <v>152802.83</v>
      </c>
      <c r="H70" s="131">
        <f>F70*G70</f>
        <v/>
      </c>
    </row>
    <row r="71" ht="25.5" customHeight="1" s="162">
      <c r="A71" s="159">
        <f>A70+1</f>
        <v/>
      </c>
      <c r="B71" s="203" t="n"/>
      <c r="C71" s="212" t="inlineStr">
        <is>
          <t>Прайс из СД ОП</t>
        </is>
      </c>
      <c r="D71" s="210" t="inlineStr">
        <is>
          <t>Трансформатор тока Uном=330 кВ OSKF-363 (П3300196-2153/4-044-ЭП.ОЛ4)</t>
        </is>
      </c>
      <c r="E71" s="211" t="inlineStr">
        <is>
          <t>фаз</t>
        </is>
      </c>
      <c r="F71" s="211" t="n">
        <v>6</v>
      </c>
      <c r="G71" s="131" t="n">
        <v>269315.7</v>
      </c>
      <c r="H71" s="131">
        <f>F71*G71</f>
        <v/>
      </c>
    </row>
    <row r="72" ht="38.25" customHeight="1" s="162">
      <c r="A72" s="159">
        <f>A71+1</f>
        <v/>
      </c>
      <c r="B72" s="203" t="n"/>
      <c r="C72" s="212" t="inlineStr">
        <is>
          <t>Прайс из СД ОП</t>
        </is>
      </c>
      <c r="D72" s="210" t="inlineStr">
        <is>
          <t>Ограничитель перенапряжения ОПНп-330/1200/220-20-IIIУХЛ1с изолирующим основанием и датчиком тока утечки</t>
        </is>
      </c>
      <c r="E72" s="211" t="inlineStr">
        <is>
          <t>фаз</t>
        </is>
      </c>
      <c r="F72" s="211" t="n">
        <v>12</v>
      </c>
      <c r="G72" s="131" t="n">
        <v>72191.59</v>
      </c>
      <c r="H72" s="131">
        <f>F72*G72</f>
        <v/>
      </c>
    </row>
    <row r="73" ht="15" customHeight="1" s="162">
      <c r="A73" s="203" t="inlineStr">
        <is>
          <t>Материалы</t>
        </is>
      </c>
      <c r="B73" s="233" t="n"/>
      <c r="C73" s="233" t="n"/>
      <c r="D73" s="233" t="n"/>
      <c r="E73" s="234" t="n"/>
      <c r="F73" s="56" t="n"/>
      <c r="G73" s="189" t="n"/>
      <c r="H73" s="189">
        <f>SUM(H74:H219)</f>
        <v/>
      </c>
      <c r="K73" s="120" t="n"/>
    </row>
    <row r="74" ht="38.25" customHeight="1" s="162">
      <c r="A74" s="159">
        <f>A72+1</f>
        <v/>
      </c>
      <c r="B74" s="24" t="n"/>
      <c r="C74" s="129" t="inlineStr">
        <is>
          <t>07.4.03.03-0042</t>
        </is>
      </c>
      <c r="D74" s="210" t="inlineStr">
        <is>
          <t>Опоры стальные многогранные линий электропередачи оцинкованные, многоцепные, класс напряжения 330 кВ</t>
        </is>
      </c>
      <c r="E74" s="211" t="inlineStr">
        <is>
          <t>т</t>
        </is>
      </c>
      <c r="F74" s="211" t="n">
        <v>255.725</v>
      </c>
      <c r="G74" s="131" t="n">
        <v>17506.38</v>
      </c>
      <c r="H74" s="131">
        <f>F74*G74</f>
        <v/>
      </c>
      <c r="J74" s="118" t="n"/>
    </row>
    <row r="75">
      <c r="A75" s="159">
        <f>A74+1</f>
        <v/>
      </c>
      <c r="B75" s="24" t="n"/>
      <c r="C75" s="129" t="inlineStr">
        <is>
          <t>05.1.05.16-0221</t>
        </is>
      </c>
      <c r="D75" s="210" t="inlineStr">
        <is>
          <t>Фундаменты сборные железобетонные ВЛ и ОРУ</t>
        </is>
      </c>
      <c r="E75" s="211" t="inlineStr">
        <is>
          <t>м3</t>
        </is>
      </c>
      <c r="F75" s="211" t="n">
        <v>1133.05</v>
      </c>
      <c r="G75" s="131" t="n">
        <v>1597.37</v>
      </c>
      <c r="H75" s="131">
        <f>F75*G75</f>
        <v/>
      </c>
      <c r="J75" s="118" t="n"/>
    </row>
    <row r="76">
      <c r="A76" s="159">
        <f>A75+1</f>
        <v/>
      </c>
      <c r="B76" s="24" t="n"/>
      <c r="C76" s="129" t="inlineStr">
        <is>
          <t>22.2.01.03-0003</t>
        </is>
      </c>
      <c r="D76" s="210" t="inlineStr">
        <is>
          <t>Изолятор подвесной стеклянный ПСД-70Е (ПС70Е)</t>
        </is>
      </c>
      <c r="E76" s="211" t="inlineStr">
        <is>
          <t>шт</t>
        </is>
      </c>
      <c r="F76" s="211" t="n">
        <v>7995</v>
      </c>
      <c r="G76" s="131" t="n">
        <v>169.25</v>
      </c>
      <c r="H76" s="131">
        <f>F76*G76</f>
        <v/>
      </c>
      <c r="J76" s="118" t="n"/>
    </row>
    <row r="77">
      <c r="A77" s="159">
        <f>A76+1</f>
        <v/>
      </c>
      <c r="B77" s="24" t="n"/>
      <c r="C77" s="129" t="inlineStr">
        <is>
          <t>22.2.01.07-0002</t>
        </is>
      </c>
      <c r="D77" s="210" t="inlineStr">
        <is>
          <t>Опора шинная ШО-220.II-1 УХЛ1 (ШО-330II-2УХЛ1)</t>
        </is>
      </c>
      <c r="E77" s="211" t="inlineStr">
        <is>
          <t>шт</t>
        </is>
      </c>
      <c r="F77" s="129" t="n">
        <v>75</v>
      </c>
      <c r="G77" s="131" t="n">
        <v>12466.73</v>
      </c>
      <c r="H77" s="131">
        <f>F77*G77</f>
        <v/>
      </c>
      <c r="J77" s="118" t="n"/>
    </row>
    <row r="78" ht="25.5" customHeight="1" s="162">
      <c r="A78" s="159">
        <f>A77+1</f>
        <v/>
      </c>
      <c r="B78" s="24" t="n"/>
      <c r="C78" s="129" t="inlineStr">
        <is>
          <t>21.2.01.02-0098</t>
        </is>
      </c>
      <c r="D78" s="210" t="inlineStr">
        <is>
          <t>Провод неизолированный для воздушных линий электропередачи АС 400/51</t>
        </is>
      </c>
      <c r="E78" s="211" t="inlineStr">
        <is>
          <t>т</t>
        </is>
      </c>
      <c r="F78" s="211" t="n">
        <v>25.55</v>
      </c>
      <c r="G78" s="131" t="n">
        <v>34500.53</v>
      </c>
      <c r="H78" s="131">
        <f>F78*G78</f>
        <v/>
      </c>
      <c r="J78" s="118" t="n"/>
    </row>
    <row r="79">
      <c r="A79" s="159">
        <f>A78+1</f>
        <v/>
      </c>
      <c r="B79" s="24" t="n"/>
      <c r="C79" s="129" t="inlineStr">
        <is>
          <t>01.5.02.01-0142</t>
        </is>
      </c>
      <c r="D79" s="210" t="inlineStr">
        <is>
          <t>Стойка металлическая оцинкованная прямая</t>
        </is>
      </c>
      <c r="E79" s="211" t="inlineStr">
        <is>
          <t>т</t>
        </is>
      </c>
      <c r="F79" s="129" t="n">
        <v>82.675</v>
      </c>
      <c r="G79" s="131" t="n">
        <v>4864.14</v>
      </c>
      <c r="H79" s="131">
        <f>F79*G79</f>
        <v/>
      </c>
      <c r="J79" s="118" t="n"/>
    </row>
    <row r="80">
      <c r="A80" s="159">
        <f>A79+1</f>
        <v/>
      </c>
      <c r="B80" s="24" t="n"/>
      <c r="C80" s="129" t="inlineStr">
        <is>
          <t>20.2.03.03-0002</t>
        </is>
      </c>
      <c r="D80" s="210" t="inlineStr">
        <is>
          <t>Консоль кабельная стальная К-250</t>
        </is>
      </c>
      <c r="E80" s="211" t="inlineStr">
        <is>
          <t>шт</t>
        </is>
      </c>
      <c r="F80" s="129" t="n">
        <v>27000</v>
      </c>
      <c r="G80" s="131" t="n">
        <v>13.34</v>
      </c>
      <c r="H80" s="131">
        <f>F80*G80</f>
        <v/>
      </c>
      <c r="J80" s="118" t="n"/>
    </row>
    <row r="81">
      <c r="A81" s="159">
        <f>A80+1</f>
        <v/>
      </c>
      <c r="B81" s="24" t="n"/>
      <c r="C81" s="129" t="inlineStr">
        <is>
          <t>20.2.04.04-0052</t>
        </is>
      </c>
      <c r="D81" s="210" t="inlineStr">
        <is>
          <t>Короб электротехнический стальной: КП-0,1/0,2-2У1</t>
        </is>
      </c>
      <c r="E81" s="211" t="inlineStr">
        <is>
          <t>шт</t>
        </is>
      </c>
      <c r="F81" s="129" t="n">
        <v>1097.5</v>
      </c>
      <c r="G81" s="131" t="n">
        <v>317.02</v>
      </c>
      <c r="H81" s="131">
        <f>F81*G81</f>
        <v/>
      </c>
      <c r="J81" s="118" t="n"/>
    </row>
    <row r="82" ht="25.5" customHeight="1" s="162">
      <c r="A82" s="159">
        <f>A81+1</f>
        <v/>
      </c>
      <c r="B82" s="24" t="n"/>
      <c r="C82" s="129" t="inlineStr">
        <is>
          <t>01.7.15.03-0035</t>
        </is>
      </c>
      <c r="D82" s="210" t="inlineStr">
        <is>
          <t>Болты с гайками и шайбами оцинкованные, диаметр 20 мм</t>
        </is>
      </c>
      <c r="E82" s="211" t="inlineStr">
        <is>
          <t>кг</t>
        </is>
      </c>
      <c r="F82" s="129" t="n">
        <v>9648.25</v>
      </c>
      <c r="G82" s="131" t="n">
        <v>24.97</v>
      </c>
      <c r="H82" s="131">
        <f>F82*G82</f>
        <v/>
      </c>
      <c r="J82" s="118" t="n"/>
    </row>
    <row r="83">
      <c r="A83" s="159">
        <f>A82+1</f>
        <v/>
      </c>
      <c r="B83" s="24" t="n"/>
      <c r="C83" s="129" t="inlineStr">
        <is>
          <t>01.5.02.01-0122</t>
        </is>
      </c>
      <c r="D83" s="210" t="inlineStr">
        <is>
          <t>Прогон металлический оцинкованный нижний</t>
        </is>
      </c>
      <c r="E83" s="211" t="inlineStr">
        <is>
          <t>т</t>
        </is>
      </c>
      <c r="F83" s="129" t="n">
        <v>43.875</v>
      </c>
      <c r="G83" s="131" t="n">
        <v>4887.76</v>
      </c>
      <c r="H83" s="131">
        <f>F83*G83</f>
        <v/>
      </c>
      <c r="J83" s="118" t="n"/>
    </row>
    <row r="84" ht="25.5" customHeight="1" s="162">
      <c r="A84" s="159">
        <f>A83+1</f>
        <v/>
      </c>
      <c r="B84" s="24" t="n"/>
      <c r="C84" s="129" t="inlineStr">
        <is>
          <t>01.7.15.03-0036</t>
        </is>
      </c>
      <c r="D84" s="210" t="inlineStr">
        <is>
          <t>Болты с гайками и шайбами оцинкованные, диаметр 24 мм</t>
        </is>
      </c>
      <c r="E84" s="211" t="inlineStr">
        <is>
          <t>кг</t>
        </is>
      </c>
      <c r="F84" s="129" t="n">
        <v>7745</v>
      </c>
      <c r="G84" s="131" t="n">
        <v>24.79</v>
      </c>
      <c r="H84" s="131">
        <f>F84*G84</f>
        <v/>
      </c>
      <c r="J84" s="118" t="n"/>
    </row>
    <row r="85">
      <c r="A85" s="159">
        <f>A84+1</f>
        <v/>
      </c>
      <c r="B85" s="24" t="n"/>
      <c r="C85" s="129" t="inlineStr">
        <is>
          <t>02.2.05.04-1777</t>
        </is>
      </c>
      <c r="D85" s="210" t="inlineStr">
        <is>
          <t>Щебень М 800, фракция 20-40 мм, группа 2</t>
        </is>
      </c>
      <c r="E85" s="211" t="inlineStr">
        <is>
          <t>м3</t>
        </is>
      </c>
      <c r="F85" s="129" t="n">
        <v>1152.281</v>
      </c>
      <c r="G85" s="131" t="n">
        <v>155.95</v>
      </c>
      <c r="H85" s="131">
        <f>F85*G85</f>
        <v/>
      </c>
      <c r="J85" s="118" t="n"/>
    </row>
    <row r="86">
      <c r="A86" s="159">
        <f>A85+1</f>
        <v/>
      </c>
      <c r="B86" s="24" t="n"/>
      <c r="C86" s="129" t="inlineStr">
        <is>
          <t>62.1.02.06-0174</t>
        </is>
      </c>
      <c r="D86" s="210" t="inlineStr">
        <is>
          <t>Пункт распределительный, тип: ПР 11-7124-54У1</t>
        </is>
      </c>
      <c r="E86" s="211" t="inlineStr">
        <is>
          <t>шт</t>
        </is>
      </c>
      <c r="F86" s="129" t="n">
        <v>12.5</v>
      </c>
      <c r="G86" s="131" t="n">
        <v>11933.05</v>
      </c>
      <c r="H86" s="131">
        <f>F86*G86</f>
        <v/>
      </c>
      <c r="J86" s="118" t="n"/>
    </row>
    <row r="87">
      <c r="A87" s="159">
        <f>A86+1</f>
        <v/>
      </c>
      <c r="B87" s="24" t="n"/>
      <c r="C87" s="129" t="inlineStr">
        <is>
          <t>22.2.02.07-0041</t>
        </is>
      </c>
      <c r="D87" s="210" t="inlineStr">
        <is>
          <t>Ростверки стальные массой до 0,2т</t>
        </is>
      </c>
      <c r="E87" s="211" t="inlineStr">
        <is>
          <t>т</t>
        </is>
      </c>
      <c r="F87" s="129" t="n">
        <v>15.6</v>
      </c>
      <c r="G87" s="131" t="n">
        <v>8200</v>
      </c>
      <c r="H87" s="131">
        <f>F87*G87</f>
        <v/>
      </c>
      <c r="J87" s="118" t="n"/>
    </row>
    <row r="88">
      <c r="A88" s="159">
        <f>A87+1</f>
        <v/>
      </c>
      <c r="B88" s="24" t="n"/>
      <c r="C88" s="129" t="inlineStr">
        <is>
          <t>62.1.02.06-0174</t>
        </is>
      </c>
      <c r="D88" s="210" t="inlineStr">
        <is>
          <t>Пункт распределительный, тип: ПР 11-7124-54У1</t>
        </is>
      </c>
      <c r="E88" s="211" t="inlineStr">
        <is>
          <t>шт</t>
        </is>
      </c>
      <c r="F88" s="129" t="n">
        <v>10</v>
      </c>
      <c r="G88" s="131" t="n">
        <v>11933.05</v>
      </c>
      <c r="H88" s="131">
        <f>F88*G88</f>
        <v/>
      </c>
      <c r="J88" s="118" t="n"/>
    </row>
    <row r="89">
      <c r="A89" s="159">
        <f>A88+1</f>
        <v/>
      </c>
      <c r="B89" s="24" t="n"/>
      <c r="C89" s="129" t="inlineStr">
        <is>
          <t>509-5971</t>
        </is>
      </c>
      <c r="D89" s="210" t="inlineStr">
        <is>
          <t>Зажим аппаратный прессуемый 2А4А-500-4т</t>
        </is>
      </c>
      <c r="E89" s="211" t="inlineStr">
        <is>
          <t>шт.</t>
        </is>
      </c>
      <c r="F89" s="129" t="n">
        <v>312.5</v>
      </c>
      <c r="G89" s="131" t="n">
        <v>372.15</v>
      </c>
      <c r="H89" s="131">
        <f>F89*G89</f>
        <v/>
      </c>
      <c r="J89" s="118" t="n"/>
    </row>
    <row r="90">
      <c r="A90" s="159">
        <f>A89+1</f>
        <v/>
      </c>
      <c r="B90" s="24" t="n"/>
      <c r="C90" s="129" t="inlineStr">
        <is>
          <t>509-2915</t>
        </is>
      </c>
      <c r="D90" s="210" t="inlineStr">
        <is>
          <t>Стойка кабельная С-600</t>
        </is>
      </c>
      <c r="E90" s="211" t="inlineStr">
        <is>
          <t>шт.</t>
        </is>
      </c>
      <c r="F90" s="129" t="n">
        <v>6750</v>
      </c>
      <c r="G90" s="131" t="n">
        <v>16.75</v>
      </c>
      <c r="H90" s="131">
        <f>F90*G90</f>
        <v/>
      </c>
      <c r="J90" s="118" t="n"/>
    </row>
    <row r="91">
      <c r="A91" s="159">
        <f>A90+1</f>
        <v/>
      </c>
      <c r="B91" s="24" t="n"/>
      <c r="C91" s="129" t="inlineStr">
        <is>
          <t>509-6250</t>
        </is>
      </c>
      <c r="D91" s="210" t="inlineStr">
        <is>
          <t>Экран защитный ЭЗ-500-5</t>
        </is>
      </c>
      <c r="E91" s="211" t="inlineStr">
        <is>
          <t>шт.</t>
        </is>
      </c>
      <c r="F91" s="129" t="n">
        <v>340</v>
      </c>
      <c r="G91" s="131" t="n">
        <v>280.17</v>
      </c>
      <c r="H91" s="131">
        <f>F91*G91</f>
        <v/>
      </c>
      <c r="J91" s="118" t="n"/>
    </row>
    <row r="92">
      <c r="A92" s="159">
        <f>A91+1</f>
        <v/>
      </c>
      <c r="B92" s="24" t="n"/>
      <c r="C92" s="129" t="inlineStr">
        <is>
          <t>22.2.01.07-0002</t>
        </is>
      </c>
      <c r="D92" s="210" t="inlineStr">
        <is>
          <t>Опора шинная ШО-220.II-1 УХЛ1 (ШО-330II-6УХЛ1)</t>
        </is>
      </c>
      <c r="E92" s="211" t="inlineStr">
        <is>
          <t>шт</t>
        </is>
      </c>
      <c r="F92" s="129" t="n">
        <v>7.5</v>
      </c>
      <c r="G92" s="131" t="n">
        <v>12466.73</v>
      </c>
      <c r="H92" s="131">
        <f>F92*G92</f>
        <v/>
      </c>
      <c r="J92" s="118" t="n"/>
    </row>
    <row r="93">
      <c r="A93" s="159">
        <f>A92+1</f>
        <v/>
      </c>
      <c r="B93" s="24" t="n"/>
      <c r="C93" s="129" t="inlineStr">
        <is>
          <t>509-6567</t>
        </is>
      </c>
      <c r="D93" s="210" t="inlineStr">
        <is>
          <t>Скоба для крепления стоек К1157УЗ  (Крепление КС)</t>
        </is>
      </c>
      <c r="E93" s="211" t="inlineStr">
        <is>
          <t>шт.</t>
        </is>
      </c>
      <c r="F93" s="129" t="n">
        <v>13500</v>
      </c>
      <c r="G93" s="131" t="n">
        <v>5.93</v>
      </c>
      <c r="H93" s="131">
        <f>F93*G93</f>
        <v/>
      </c>
      <c r="J93" s="118" t="n"/>
    </row>
    <row r="94">
      <c r="A94" s="159">
        <f>A93+1</f>
        <v/>
      </c>
      <c r="B94" s="24" t="n"/>
      <c r="C94" s="129" t="inlineStr">
        <is>
          <t>509-2832</t>
        </is>
      </c>
      <c r="D94" s="210" t="inlineStr">
        <is>
          <t>Зажим натяжной НАС-450-1</t>
        </is>
      </c>
      <c r="E94" s="211" t="inlineStr">
        <is>
          <t>шт.</t>
        </is>
      </c>
      <c r="F94" s="129" t="n">
        <v>340</v>
      </c>
      <c r="G94" s="131" t="n">
        <v>215.45</v>
      </c>
      <c r="H94" s="131">
        <f>F94*G94</f>
        <v/>
      </c>
      <c r="J94" s="118" t="n"/>
    </row>
    <row r="95" ht="25.5" customHeight="1" s="162">
      <c r="A95" s="159">
        <f>A94+1</f>
        <v/>
      </c>
      <c r="B95" s="24" t="n"/>
      <c r="C95" s="129" t="inlineStr">
        <is>
          <t>07.2.07.04-0007</t>
        </is>
      </c>
      <c r="D95" s="210" t="inlineStr">
        <is>
          <t>Конструкции стальные индивидуальные решетчатые сварные массой до 0,1 т</t>
        </is>
      </c>
      <c r="E95" s="211" t="inlineStr">
        <is>
          <t>т</t>
        </is>
      </c>
      <c r="F95" s="129" t="n">
        <v>5.8025</v>
      </c>
      <c r="G95" s="131" t="n">
        <v>11500</v>
      </c>
      <c r="H95" s="131">
        <f>F95*G95</f>
        <v/>
      </c>
      <c r="J95" s="118" t="n"/>
    </row>
    <row r="96">
      <c r="A96" s="159">
        <f>A95+1</f>
        <v/>
      </c>
      <c r="B96" s="24" t="n"/>
      <c r="C96" s="129" t="inlineStr">
        <is>
          <t>509-5975</t>
        </is>
      </c>
      <c r="D96" s="205" t="inlineStr">
        <is>
          <t>Зажим аппаратный прессуемый 2А6А-500-4</t>
        </is>
      </c>
      <c r="E96" s="211" t="inlineStr">
        <is>
          <t>шт.</t>
        </is>
      </c>
      <c r="F96" s="129" t="n">
        <v>155</v>
      </c>
      <c r="G96" s="131" t="n">
        <v>406.64</v>
      </c>
      <c r="H96" s="131">
        <f>F96*G96</f>
        <v/>
      </c>
      <c r="J96" s="118" t="n"/>
    </row>
    <row r="97">
      <c r="A97" s="159">
        <f>A96+1</f>
        <v/>
      </c>
      <c r="B97" s="24" t="n"/>
      <c r="C97" s="129" t="inlineStr">
        <is>
          <t>509-0127</t>
        </is>
      </c>
      <c r="D97" s="210" t="inlineStr">
        <is>
          <t>Ушко двухлапчатое У2-12-16</t>
        </is>
      </c>
      <c r="E97" s="211" t="inlineStr">
        <is>
          <t>шт.</t>
        </is>
      </c>
      <c r="F97" s="129" t="n">
        <v>340</v>
      </c>
      <c r="G97" s="131" t="n">
        <v>184.48</v>
      </c>
      <c r="H97" s="131">
        <f>F97*G97</f>
        <v/>
      </c>
      <c r="J97" s="118" t="n"/>
    </row>
    <row r="98">
      <c r="A98" s="159">
        <f>A97+1</f>
        <v/>
      </c>
      <c r="B98" s="24" t="n"/>
      <c r="C98" s="129" t="inlineStr">
        <is>
          <t>62.1.02.06-0174</t>
        </is>
      </c>
      <c r="D98" s="210" t="inlineStr">
        <is>
          <t>Пункт распределительный, тип: ПР 11-7124-54У1</t>
        </is>
      </c>
      <c r="E98" s="211" t="inlineStr">
        <is>
          <t>шт</t>
        </is>
      </c>
      <c r="F98" s="129" t="n">
        <v>5</v>
      </c>
      <c r="G98" s="131" t="n">
        <v>11933.05</v>
      </c>
      <c r="H98" s="131">
        <f>F98*G98</f>
        <v/>
      </c>
      <c r="J98" s="118" t="n"/>
    </row>
    <row r="99" ht="30.2" customHeight="1" s="162">
      <c r="A99" s="159">
        <f>A98+1</f>
        <v/>
      </c>
      <c r="B99" s="24" t="n"/>
      <c r="C99" s="129" t="inlineStr">
        <is>
          <t xml:space="preserve">62.1.02.13-0058 </t>
        </is>
      </c>
      <c r="D99" s="35" t="inlineStr">
        <is>
          <t>Шкафы распределительные в комплекте с предохранителями типа ШР-11: 73702-54 200 А</t>
        </is>
      </c>
      <c r="E99" s="211" t="inlineStr">
        <is>
          <t>шт</t>
        </is>
      </c>
      <c r="F99" s="129" t="n">
        <v>20</v>
      </c>
      <c r="G99" s="131" t="n">
        <v>2719.87</v>
      </c>
      <c r="H99" s="131">
        <f>F99*G99</f>
        <v/>
      </c>
      <c r="J99" s="118" t="n"/>
    </row>
    <row r="100">
      <c r="A100" s="159">
        <f>A99+1</f>
        <v/>
      </c>
      <c r="B100" s="24" t="n"/>
      <c r="C100" s="129" t="inlineStr">
        <is>
          <t>07.5.01.02-0061</t>
        </is>
      </c>
      <c r="D100" s="210" t="inlineStr">
        <is>
          <t>Площадки кольцевые с ограждениями</t>
        </is>
      </c>
      <c r="E100" s="211" t="inlineStr">
        <is>
          <t>т</t>
        </is>
      </c>
      <c r="F100" s="129" t="n">
        <v>5.515</v>
      </c>
      <c r="G100" s="131" t="n">
        <v>9111.02</v>
      </c>
      <c r="H100" s="131">
        <f>F100*G100</f>
        <v/>
      </c>
      <c r="J100" s="118" t="n"/>
    </row>
    <row r="101" ht="25.5" customHeight="1" s="162">
      <c r="A101" s="159">
        <f>A100+1</f>
        <v/>
      </c>
      <c r="B101" s="24" t="n"/>
      <c r="C101" s="129" t="inlineStr">
        <is>
          <t>01.7.15.03-0037</t>
        </is>
      </c>
      <c r="D101" s="210" t="inlineStr">
        <is>
          <t>Болты с гайками и шайбами оцинкованные, диаметр 30 мм</t>
        </is>
      </c>
      <c r="E101" s="211" t="inlineStr">
        <is>
          <t>кг</t>
        </is>
      </c>
      <c r="F101" s="129" t="n">
        <v>1997.5</v>
      </c>
      <c r="G101" s="131" t="n">
        <v>24.68</v>
      </c>
      <c r="H101" s="131">
        <f>F101*G101</f>
        <v/>
      </c>
      <c r="J101" s="118" t="n"/>
    </row>
    <row r="102" ht="63.75" customHeight="1" s="162">
      <c r="A102" s="159">
        <f>A101+1</f>
        <v/>
      </c>
      <c r="B102" s="24" t="n"/>
      <c r="C102" s="129" t="inlineStr">
        <is>
          <t>21.1.06.08-0298</t>
        </is>
      </c>
      <c r="D102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E102" s="211" t="inlineStr">
        <is>
          <t>1000 м</t>
        </is>
      </c>
      <c r="F102" s="129" t="n">
        <v>5.151</v>
      </c>
      <c r="G102" s="131" t="n">
        <v>9388.75</v>
      </c>
      <c r="H102" s="131">
        <f>F102*G102</f>
        <v/>
      </c>
      <c r="J102" s="118" t="n"/>
    </row>
    <row r="103" ht="25.5" customHeight="1" s="162">
      <c r="A103" s="159">
        <f>A102+1</f>
        <v/>
      </c>
      <c r="B103" s="24" t="n"/>
      <c r="C103" s="129" t="inlineStr">
        <is>
          <t>07.2.05.01-0032</t>
        </is>
      </c>
      <c r="D103" s="210" t="inlineStr">
        <is>
          <t>Ограждения лестничных проемов, лестничные марши, пожарные лестницы</t>
        </is>
      </c>
      <c r="E103" s="211" t="inlineStr">
        <is>
          <t>т</t>
        </is>
      </c>
      <c r="F103" s="129" t="n">
        <v>5.9725</v>
      </c>
      <c r="G103" s="131" t="n">
        <v>7571</v>
      </c>
      <c r="H103" s="131">
        <f>F103*G103</f>
        <v/>
      </c>
      <c r="J103" s="118" t="n"/>
    </row>
    <row r="104">
      <c r="A104" s="159">
        <f>A103+1</f>
        <v/>
      </c>
      <c r="B104" s="24" t="n"/>
      <c r="C104" s="129" t="inlineStr">
        <is>
          <t>20.1.02.21-0035</t>
        </is>
      </c>
      <c r="D104" s="210" t="inlineStr">
        <is>
          <t>Узел крепления КГН-7-5</t>
        </is>
      </c>
      <c r="E104" s="211" t="inlineStr">
        <is>
          <t>шт.</t>
        </is>
      </c>
      <c r="F104" s="129" t="n">
        <v>340</v>
      </c>
      <c r="G104" s="131" t="n">
        <v>122.68</v>
      </c>
      <c r="H104" s="131">
        <f>F104*G104</f>
        <v/>
      </c>
      <c r="J104" s="118" t="n"/>
    </row>
    <row r="105" ht="25.5" customHeight="1" s="162">
      <c r="A105" s="159">
        <f>A104+1</f>
        <v/>
      </c>
      <c r="B105" s="24" t="n"/>
      <c r="C105" s="129" t="inlineStr">
        <is>
          <t>01.2.03.02-0001</t>
        </is>
      </c>
      <c r="D105" s="210" t="inlineStr">
        <is>
          <t>Грунтовка битумная под полимерное или резиновое покрытие</t>
        </is>
      </c>
      <c r="E105" s="211" t="inlineStr">
        <is>
          <t>т</t>
        </is>
      </c>
      <c r="F105" s="129" t="n">
        <v>1.25</v>
      </c>
      <c r="G105" s="131" t="n">
        <v>31060</v>
      </c>
      <c r="H105" s="131">
        <f>F105*G105</f>
        <v/>
      </c>
      <c r="J105" s="118" t="n"/>
    </row>
    <row r="106">
      <c r="A106" s="159">
        <f>A105+1</f>
        <v/>
      </c>
      <c r="B106" s="24" t="n"/>
      <c r="C106" s="129" t="inlineStr">
        <is>
          <t>509-6220</t>
        </is>
      </c>
      <c r="D106" s="210" t="inlineStr">
        <is>
          <t>Распорка дистанционная глухая усиленная РГУ-3-400</t>
        </is>
      </c>
      <c r="E106" s="211" t="inlineStr">
        <is>
          <t>шт.</t>
        </is>
      </c>
      <c r="F106" s="129" t="n">
        <v>745</v>
      </c>
      <c r="G106" s="131" t="n">
        <v>44.55</v>
      </c>
      <c r="H106" s="131">
        <f>F106*G106</f>
        <v/>
      </c>
      <c r="J106" s="118" t="n"/>
    </row>
    <row r="107" ht="25.5" customHeight="1" s="162">
      <c r="A107" s="159">
        <f>A106+1</f>
        <v/>
      </c>
      <c r="B107" s="24" t="n"/>
      <c r="C107" s="129" t="inlineStr">
        <is>
          <t>14.2.03.07-0001</t>
        </is>
      </c>
      <c r="D107" s="210" t="inlineStr">
        <is>
          <t>Материал антикоррозийный и гидроизоляционный ГЕРМОКРОН-ГИДРО (ТУ 2513-001-20504464-2003)</t>
        </is>
      </c>
      <c r="E107" s="211" t="inlineStr">
        <is>
          <t>кг</t>
        </is>
      </c>
      <c r="F107" s="129" t="n">
        <v>720</v>
      </c>
      <c r="G107" s="131" t="n">
        <v>46.01</v>
      </c>
      <c r="H107" s="131">
        <f>F107*G107</f>
        <v/>
      </c>
      <c r="J107" s="118" t="n"/>
    </row>
    <row r="108">
      <c r="A108" s="159">
        <f>A107+1</f>
        <v/>
      </c>
      <c r="B108" s="24" t="n"/>
      <c r="C108" s="129" t="inlineStr">
        <is>
          <t>08.1.02.11-0015</t>
        </is>
      </c>
      <c r="D108" s="210" t="inlineStr">
        <is>
          <t>Поковки оцинкованные, масса 4,5 кг</t>
        </is>
      </c>
      <c r="E108" s="211" t="inlineStr">
        <is>
          <t>т</t>
        </is>
      </c>
      <c r="F108" s="129" t="n">
        <v>2.7625</v>
      </c>
      <c r="G108" s="131" t="n">
        <v>10869.98</v>
      </c>
      <c r="H108" s="131">
        <f>F108*G108</f>
        <v/>
      </c>
      <c r="J108" s="118" t="n"/>
    </row>
    <row r="109" ht="63.75" customHeight="1" s="162">
      <c r="A109" s="159">
        <f>A108+1</f>
        <v/>
      </c>
      <c r="B109" s="24" t="n"/>
      <c r="C109" s="129" t="inlineStr">
        <is>
          <t>21.1.06.08-0316</t>
        </is>
      </c>
      <c r="D109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E109" s="211" t="inlineStr">
        <is>
          <t>1000 м</t>
        </is>
      </c>
      <c r="F109" s="129" t="n">
        <v>7.3695</v>
      </c>
      <c r="G109" s="131" t="n">
        <v>3760.76</v>
      </c>
      <c r="H109" s="131">
        <f>F109*G109</f>
        <v/>
      </c>
      <c r="J109" s="118" t="n"/>
    </row>
    <row r="110">
      <c r="A110" s="159">
        <f>A109+1</f>
        <v/>
      </c>
      <c r="B110" s="24" t="n"/>
      <c r="C110" s="129" t="inlineStr">
        <is>
          <t>509-1472</t>
        </is>
      </c>
      <c r="D110" s="210" t="inlineStr">
        <is>
          <t>Наконечники кабельные медные ТМ-6 (ТМ-2,5, ТМ-4)</t>
        </is>
      </c>
      <c r="E110" s="211" t="inlineStr">
        <is>
          <t>шт.</t>
        </is>
      </c>
      <c r="F110" s="129" t="n">
        <v>6765</v>
      </c>
      <c r="G110" s="131" t="n">
        <v>3.86</v>
      </c>
      <c r="H110" s="131">
        <f>F110*G110</f>
        <v/>
      </c>
      <c r="J110" s="118" t="n"/>
    </row>
    <row r="111">
      <c r="A111" s="159">
        <f>A110+1</f>
        <v/>
      </c>
      <c r="B111" s="24" t="n"/>
      <c r="C111" s="129" t="inlineStr">
        <is>
          <t>01.7.11.07-0032</t>
        </is>
      </c>
      <c r="D111" s="210" t="inlineStr">
        <is>
          <t>Электроды диаметром 4 мм Э42</t>
        </is>
      </c>
      <c r="E111" s="211" t="inlineStr">
        <is>
          <t>т</t>
        </is>
      </c>
      <c r="F111" s="129" t="n">
        <v>2.297375</v>
      </c>
      <c r="G111" s="131" t="n">
        <v>10315.01</v>
      </c>
      <c r="H111" s="131">
        <f>F111*G111</f>
        <v/>
      </c>
      <c r="J111" s="118" t="n"/>
    </row>
    <row r="112" ht="38.25" customHeight="1" s="162">
      <c r="A112" s="159">
        <f>A111+1</f>
        <v/>
      </c>
      <c r="B112" s="24" t="n"/>
      <c r="C112" s="129" t="inlineStr">
        <is>
          <t>21.2.02.01-0029</t>
        </is>
      </c>
      <c r="D112" s="210" t="inlineStr">
        <is>
          <t>Провода неизолированные медные гибкие для электрических установок и антенн марки МГ, сечением 35 мм2</t>
        </is>
      </c>
      <c r="E112" s="211" t="inlineStr">
        <is>
          <t>т</t>
        </is>
      </c>
      <c r="F112" s="129" t="n">
        <v>0.3425</v>
      </c>
      <c r="G112" s="131" t="n">
        <v>66005.58</v>
      </c>
      <c r="H112" s="131">
        <f>F112*G112</f>
        <v/>
      </c>
      <c r="J112" s="118" t="n"/>
    </row>
    <row r="113">
      <c r="A113" s="159">
        <f>A112+1</f>
        <v/>
      </c>
      <c r="B113" s="24" t="n"/>
      <c r="C113" s="129" t="inlineStr">
        <is>
          <t>110-0325</t>
        </is>
      </c>
      <c r="D113" s="210" t="inlineStr">
        <is>
          <t>Звено промежуточное трехлапчатое ПРТ-12-1</t>
        </is>
      </c>
      <c r="E113" s="211" t="inlineStr">
        <is>
          <t>шт.</t>
        </is>
      </c>
      <c r="F113" s="129" t="n">
        <v>340</v>
      </c>
      <c r="G113" s="131" t="n">
        <v>64.3</v>
      </c>
      <c r="H113" s="131">
        <f>F113*G113</f>
        <v/>
      </c>
      <c r="J113" s="118" t="n"/>
    </row>
    <row r="114">
      <c r="A114" s="159">
        <f>A113+1</f>
        <v/>
      </c>
      <c r="B114" s="24" t="n"/>
      <c r="C114" s="129" t="inlineStr">
        <is>
          <t>01.7.15.10-0031</t>
        </is>
      </c>
      <c r="D114" s="210" t="inlineStr">
        <is>
          <t>Скоба СК-7-1А</t>
        </is>
      </c>
      <c r="E114" s="211" t="inlineStr">
        <is>
          <t>шт.</t>
        </is>
      </c>
      <c r="F114" s="129" t="n">
        <v>680</v>
      </c>
      <c r="G114" s="131" t="n">
        <v>28.07</v>
      </c>
      <c r="H114" s="131">
        <f>F114*G114</f>
        <v/>
      </c>
      <c r="J114" s="118" t="n"/>
    </row>
    <row r="115">
      <c r="A115" s="159">
        <f>A114+1</f>
        <v/>
      </c>
      <c r="B115" s="24" t="n"/>
      <c r="C115" s="129" t="inlineStr">
        <is>
          <t>01.7.15.11-0061</t>
        </is>
      </c>
      <c r="D115" s="210" t="inlineStr">
        <is>
          <t>Шайбы пружинные</t>
        </is>
      </c>
      <c r="E115" s="211" t="inlineStr">
        <is>
          <t>т</t>
        </is>
      </c>
      <c r="F115" s="129" t="n">
        <v>0.545</v>
      </c>
      <c r="G115" s="131" t="n">
        <v>31600</v>
      </c>
      <c r="H115" s="131">
        <f>F115*G115</f>
        <v/>
      </c>
      <c r="J115" s="118" t="n"/>
    </row>
    <row r="116">
      <c r="A116" s="159">
        <f>A115+1</f>
        <v/>
      </c>
      <c r="B116" s="24" t="n"/>
      <c r="C116" s="129" t="inlineStr">
        <is>
          <t>101-4687</t>
        </is>
      </c>
      <c r="D116" s="210" t="inlineStr">
        <is>
          <t>Сталь полосовая 50х6 мм, марка Ст3сп</t>
        </is>
      </c>
      <c r="E116" s="211" t="inlineStr">
        <is>
          <t>т</t>
        </is>
      </c>
      <c r="F116" s="129" t="n">
        <v>2.45</v>
      </c>
      <c r="G116" s="131" t="n">
        <v>6998.92</v>
      </c>
      <c r="H116" s="131">
        <f>F116*G116</f>
        <v/>
      </c>
      <c r="J116" s="118" t="n"/>
    </row>
    <row r="117">
      <c r="A117" s="159">
        <f>A116+1</f>
        <v/>
      </c>
      <c r="B117" s="24" t="n"/>
      <c r="C117" s="129" t="inlineStr">
        <is>
          <t>05.1.03.13-0183</t>
        </is>
      </c>
      <c r="D117" s="210" t="inlineStr">
        <is>
          <t>Ригели сборные железобетонные ВЛ и ОРУ</t>
        </is>
      </c>
      <c r="E117" s="211" t="inlineStr">
        <is>
          <t>м3</t>
        </is>
      </c>
      <c r="F117" s="129" t="n">
        <v>9.696</v>
      </c>
      <c r="G117" s="131" t="n">
        <v>1733.42</v>
      </c>
      <c r="H117" s="131">
        <f>F117*G117</f>
        <v/>
      </c>
      <c r="J117" s="118" t="n"/>
    </row>
    <row r="118">
      <c r="A118" s="159">
        <f>A117+1</f>
        <v/>
      </c>
      <c r="B118" s="24" t="n"/>
      <c r="C118" s="129" t="inlineStr">
        <is>
          <t>01.7.11.07-0034</t>
        </is>
      </c>
      <c r="D118" s="210" t="inlineStr">
        <is>
          <t>Электроды диаметром 4 мм Э42А</t>
        </is>
      </c>
      <c r="E118" s="211" t="inlineStr">
        <is>
          <t>кг</t>
        </is>
      </c>
      <c r="F118" s="129" t="n">
        <v>1493.38025</v>
      </c>
      <c r="G118" s="131" t="n">
        <v>10.57</v>
      </c>
      <c r="H118" s="131">
        <f>F118*G118</f>
        <v/>
      </c>
      <c r="J118" s="118" t="n"/>
    </row>
    <row r="119">
      <c r="A119" s="159">
        <f>A118+1</f>
        <v/>
      </c>
      <c r="B119" s="24" t="n"/>
      <c r="C119" s="129" t="inlineStr">
        <is>
          <t>509-2849</t>
        </is>
      </c>
      <c r="D119" s="210" t="inlineStr">
        <is>
          <t>Зажим ответвительный ОА-400-1</t>
        </is>
      </c>
      <c r="E119" s="211" t="inlineStr">
        <is>
          <t>шт.</t>
        </is>
      </c>
      <c r="F119" s="129" t="n">
        <v>252.5</v>
      </c>
      <c r="G119" s="131" t="n">
        <v>58.46</v>
      </c>
      <c r="H119" s="131">
        <f>F119*G119</f>
        <v/>
      </c>
      <c r="J119" s="118" t="n"/>
    </row>
    <row r="120" ht="63.75" customHeight="1" s="162">
      <c r="A120" s="159">
        <f>A119+1</f>
        <v/>
      </c>
      <c r="B120" s="24" t="n"/>
      <c r="C120" s="129" t="inlineStr">
        <is>
          <t>21.1.06.08-0317</t>
        </is>
      </c>
      <c r="D120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E120" s="211" t="inlineStr">
        <is>
          <t>1000 м</t>
        </is>
      </c>
      <c r="F120" s="129" t="n">
        <v>2.5245</v>
      </c>
      <c r="G120" s="131" t="n">
        <v>5206</v>
      </c>
      <c r="H120" s="131">
        <f>F120*G120</f>
        <v/>
      </c>
      <c r="J120" s="118" t="n"/>
    </row>
    <row r="121">
      <c r="A121" s="159">
        <f>A120+1</f>
        <v/>
      </c>
      <c r="B121" s="24" t="n"/>
      <c r="C121" s="129" t="inlineStr">
        <is>
          <t>01.7.15.03-0042</t>
        </is>
      </c>
      <c r="D121" s="210" t="inlineStr">
        <is>
          <t>Болты с гайками и шайбами строительные</t>
        </is>
      </c>
      <c r="E121" s="211" t="inlineStr">
        <is>
          <t>кг</t>
        </is>
      </c>
      <c r="F121" s="129" t="n">
        <v>1438.305</v>
      </c>
      <c r="G121" s="131" t="n">
        <v>9.039999999999999</v>
      </c>
      <c r="H121" s="131">
        <f>F121*G121</f>
        <v/>
      </c>
      <c r="J121" s="118" t="n"/>
    </row>
    <row r="122" ht="25.5" customHeight="1" s="162">
      <c r="A122" s="159">
        <f>A121+1</f>
        <v/>
      </c>
      <c r="B122" s="24" t="n"/>
      <c r="C122" s="129" t="inlineStr">
        <is>
          <t>08.3.07.01-0076</t>
        </is>
      </c>
      <c r="D122" s="210" t="inlineStr">
        <is>
          <t>Сталь полосовая, марка стали Ст3сп шириной 50-200 мм толщиной 4-5 мм</t>
        </is>
      </c>
      <c r="E122" s="211" t="inlineStr">
        <is>
          <t>т</t>
        </is>
      </c>
      <c r="F122" s="129" t="n">
        <v>2.4285</v>
      </c>
      <c r="G122" s="131" t="n">
        <v>5000</v>
      </c>
      <c r="H122" s="131">
        <f>F122*G122</f>
        <v/>
      </c>
      <c r="J122" s="118" t="n"/>
    </row>
    <row r="123" ht="25.5" customHeight="1" s="162">
      <c r="A123" s="159">
        <f>A122+1</f>
        <v/>
      </c>
      <c r="B123" s="24" t="n"/>
      <c r="C123" s="129" t="inlineStr">
        <is>
          <t>01.2.01.02-0031</t>
        </is>
      </c>
      <c r="D123" s="210" t="inlineStr">
        <is>
          <t>Битумы нефтяные строительные изоляционные БНИ-IV-3, БНИ- IV, БНИ-V</t>
        </is>
      </c>
      <c r="E123" s="211" t="inlineStr">
        <is>
          <t>т</t>
        </is>
      </c>
      <c r="F123" s="129" t="n">
        <v>8.525</v>
      </c>
      <c r="G123" s="131" t="n">
        <v>1412.5</v>
      </c>
      <c r="H123" s="131">
        <f>F123*G123</f>
        <v/>
      </c>
      <c r="J123" s="118" t="n"/>
    </row>
    <row r="124" ht="38.25" customHeight="1" s="162">
      <c r="A124" s="159">
        <f>A123+1</f>
        <v/>
      </c>
      <c r="B124" s="24" t="n"/>
      <c r="C124" s="129" t="inlineStr">
        <is>
          <t>08.3.12.04-0011</t>
        </is>
      </c>
      <c r="D124" s="210" t="inlineStr">
        <is>
          <t>Просечно-вытяжной прокат горячекатаный в листах мерных размеров из стали С235, шириной 800 мм, толщиной 5 мм</t>
        </is>
      </c>
      <c r="E124" s="211" t="inlineStr">
        <is>
          <t>т</t>
        </is>
      </c>
      <c r="F124" s="129" t="n">
        <v>1.455</v>
      </c>
      <c r="G124" s="131" t="n">
        <v>8154.57</v>
      </c>
      <c r="H124" s="131">
        <f>F124*G124</f>
        <v/>
      </c>
      <c r="J124" s="118" t="n"/>
    </row>
    <row r="125" ht="63.75" customHeight="1" s="162">
      <c r="A125" s="159">
        <f>A124+1</f>
        <v/>
      </c>
      <c r="B125" s="24" t="n"/>
      <c r="C125" s="129" t="inlineStr">
        <is>
          <t>21.1.06.08-0291</t>
        </is>
      </c>
      <c r="D125" s="21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E125" s="211" t="inlineStr">
        <is>
          <t>1000 м</t>
        </is>
      </c>
      <c r="F125" s="129" t="n">
        <v>6.3495</v>
      </c>
      <c r="G125" s="131" t="n">
        <v>1458.87</v>
      </c>
      <c r="H125" s="131">
        <f>F125*G125</f>
        <v/>
      </c>
      <c r="J125" s="118" t="n"/>
    </row>
    <row r="126">
      <c r="A126" s="159">
        <f>A125+1</f>
        <v/>
      </c>
      <c r="B126" s="24" t="n"/>
      <c r="C126" s="129" t="inlineStr">
        <is>
          <t>14.4.02.09-0001</t>
        </is>
      </c>
      <c r="D126" s="210" t="inlineStr">
        <is>
          <t>Краска</t>
        </is>
      </c>
      <c r="E126" s="211" t="inlineStr">
        <is>
          <t>кг</t>
        </is>
      </c>
      <c r="F126" s="129" t="n">
        <v>315.0175</v>
      </c>
      <c r="G126" s="131" t="n">
        <v>28.6</v>
      </c>
      <c r="H126" s="131">
        <f>F126*G126</f>
        <v/>
      </c>
      <c r="J126" s="118" t="n"/>
    </row>
    <row r="127">
      <c r="A127" s="159">
        <f>A126+1</f>
        <v/>
      </c>
      <c r="B127" s="24" t="n"/>
      <c r="C127" s="129" t="inlineStr">
        <is>
          <t>509-5970</t>
        </is>
      </c>
      <c r="D127" s="210" t="inlineStr">
        <is>
          <t>Зажим аппаратный прессуемый 2А4А-500-3т</t>
        </is>
      </c>
      <c r="E127" s="211" t="inlineStr">
        <is>
          <t>шт.</t>
        </is>
      </c>
      <c r="F127" s="129" t="n">
        <v>22.5</v>
      </c>
      <c r="G127" s="131" t="n">
        <v>372.15</v>
      </c>
      <c r="H127" s="131">
        <f>F127*G127</f>
        <v/>
      </c>
      <c r="J127" s="118" t="n"/>
    </row>
    <row r="128">
      <c r="A128" s="159">
        <f>A127+1</f>
        <v/>
      </c>
      <c r="B128" s="24" t="n"/>
      <c r="C128" s="129" t="inlineStr">
        <is>
          <t>999-9950</t>
        </is>
      </c>
      <c r="D128" s="210" t="inlineStr">
        <is>
          <t>Вспомогательные ненормируемые материалы</t>
        </is>
      </c>
      <c r="E128" s="211" t="inlineStr">
        <is>
          <t>руб</t>
        </is>
      </c>
      <c r="F128" s="129" t="n">
        <v>8279.612300000001</v>
      </c>
      <c r="G128" s="131" t="n">
        <v>1</v>
      </c>
      <c r="H128" s="131">
        <f>F128*G128</f>
        <v/>
      </c>
      <c r="J128" s="118" t="n"/>
    </row>
    <row r="129" ht="38.25" customHeight="1" s="162">
      <c r="A129" s="159">
        <f>A128+1</f>
        <v/>
      </c>
      <c r="B129" s="24" t="n"/>
      <c r="C129" s="129" t="inlineStr">
        <is>
          <t>08.3.12.04-0014</t>
        </is>
      </c>
      <c r="D129" s="210" t="inlineStr">
        <is>
          <t>Просечно-вытяжной прокат горячекатаный в листах мерных размеров из стали С235, шириной 900 мм, толщиной 5 мм</t>
        </is>
      </c>
      <c r="E129" s="211" t="inlineStr">
        <is>
          <t>т</t>
        </is>
      </c>
      <c r="F129" s="129" t="n">
        <v>0.975</v>
      </c>
      <c r="G129" s="131" t="n">
        <v>8102.38</v>
      </c>
      <c r="H129" s="131">
        <f>F129*G129</f>
        <v/>
      </c>
      <c r="J129" s="118" t="n"/>
    </row>
    <row r="130">
      <c r="A130" s="159">
        <f>A129+1</f>
        <v/>
      </c>
      <c r="B130" s="24" t="n"/>
      <c r="C130" s="129" t="inlineStr">
        <is>
          <t>10.1.02.03-0001</t>
        </is>
      </c>
      <c r="D130" s="210" t="inlineStr">
        <is>
          <t>Проволока алюминиевая (АМЦ) диаметром 1,4-1,8 мм</t>
        </is>
      </c>
      <c r="E130" s="211" t="inlineStr">
        <is>
          <t>т</t>
        </is>
      </c>
      <c r="F130" s="129" t="n">
        <v>0.2501</v>
      </c>
      <c r="G130" s="131" t="n">
        <v>30090</v>
      </c>
      <c r="H130" s="131">
        <f>F130*G130</f>
        <v/>
      </c>
      <c r="J130" s="118" t="n"/>
    </row>
    <row r="131">
      <c r="A131" s="159">
        <f>A130+1</f>
        <v/>
      </c>
      <c r="B131" s="24" t="n"/>
      <c r="C131" s="129" t="inlineStr">
        <is>
          <t>14.2.01.01-0004</t>
        </is>
      </c>
      <c r="D131" s="210" t="inlineStr">
        <is>
          <t>Органо-силикатная композиция ОС-51-03</t>
        </is>
      </c>
      <c r="E131" s="211" t="inlineStr">
        <is>
          <t>т</t>
        </is>
      </c>
      <c r="F131" s="129" t="n">
        <v>0.09045</v>
      </c>
      <c r="G131" s="131" t="n">
        <v>81720</v>
      </c>
      <c r="H131" s="131">
        <f>F131*G131</f>
        <v/>
      </c>
      <c r="J131" s="118" t="n"/>
    </row>
    <row r="132">
      <c r="A132" s="159">
        <f>A131+1</f>
        <v/>
      </c>
      <c r="B132" s="24" t="n"/>
      <c r="C132" s="129" t="inlineStr">
        <is>
          <t>14.2.01.01-0003</t>
        </is>
      </c>
      <c r="D132" s="210" t="inlineStr">
        <is>
          <t>Органо-силикатная композиция ОС-12-03</t>
        </is>
      </c>
      <c r="E132" s="211" t="inlineStr">
        <is>
          <t>т</t>
        </is>
      </c>
      <c r="F132" s="129" t="n">
        <v>0.1242</v>
      </c>
      <c r="G132" s="131" t="n">
        <v>58750</v>
      </c>
      <c r="H132" s="131">
        <f>F132*G132</f>
        <v/>
      </c>
      <c r="J132" s="118" t="n"/>
    </row>
    <row r="133">
      <c r="A133" s="159">
        <f>A132+1</f>
        <v/>
      </c>
      <c r="B133" s="24" t="n"/>
      <c r="C133" s="129" t="inlineStr">
        <is>
          <t>509-1578</t>
        </is>
      </c>
      <c r="D133" s="210" t="inlineStr">
        <is>
          <t>Наконечники кабельные медные ТМ-35</t>
        </is>
      </c>
      <c r="E133" s="211" t="inlineStr">
        <is>
          <t>шт.</t>
        </is>
      </c>
      <c r="F133" s="129" t="n">
        <v>1400</v>
      </c>
      <c r="G133" s="131" t="n">
        <v>5.12</v>
      </c>
      <c r="H133" s="131">
        <f>F133*G133</f>
        <v/>
      </c>
      <c r="J133" s="118" t="n"/>
    </row>
    <row r="134" ht="25.5" customHeight="1" s="162">
      <c r="A134" s="159">
        <f>A133+1</f>
        <v/>
      </c>
      <c r="B134" s="24" t="n"/>
      <c r="C134" s="129" t="inlineStr">
        <is>
          <t>01.3.01.06-0050</t>
        </is>
      </c>
      <c r="D134" s="205" t="inlineStr">
        <is>
          <t>Смазка универсальная тугоплавкая УТ (консталин жировой)</t>
        </is>
      </c>
      <c r="E134" s="211" t="inlineStr">
        <is>
          <t>т</t>
        </is>
      </c>
      <c r="F134" s="129" t="n">
        <v>0.3638</v>
      </c>
      <c r="G134" s="131" t="n">
        <v>17500</v>
      </c>
      <c r="H134" s="131">
        <f>F134*G134</f>
        <v/>
      </c>
      <c r="J134" s="118" t="n"/>
    </row>
    <row r="135">
      <c r="A135" s="159">
        <f>A134+1</f>
        <v/>
      </c>
      <c r="B135" s="24" t="n"/>
      <c r="C135" s="129" t="inlineStr">
        <is>
          <t>01.7.17.11-0001</t>
        </is>
      </c>
      <c r="D135" s="210" t="inlineStr">
        <is>
          <t>Бумага шлифовальная</t>
        </is>
      </c>
      <c r="E135" s="211" t="inlineStr">
        <is>
          <t>кг</t>
        </is>
      </c>
      <c r="F135" s="129" t="n">
        <v>120</v>
      </c>
      <c r="G135" s="131" t="n">
        <v>50</v>
      </c>
      <c r="H135" s="131">
        <f>F135*G135</f>
        <v/>
      </c>
      <c r="J135" s="118" t="n"/>
    </row>
    <row r="136">
      <c r="A136" s="159">
        <f>A135+1</f>
        <v/>
      </c>
      <c r="B136" s="24" t="n"/>
      <c r="C136" s="129" t="inlineStr">
        <is>
          <t>509-5678</t>
        </is>
      </c>
      <c r="D136" s="210" t="inlineStr">
        <is>
          <t>Зажим поддерживающий глухой 3ПГН-5-7</t>
        </is>
      </c>
      <c r="E136" s="211" t="inlineStr">
        <is>
          <t>шт.</t>
        </is>
      </c>
      <c r="F136" s="129" t="n">
        <v>7.5</v>
      </c>
      <c r="G136" s="131" t="n">
        <v>793.53</v>
      </c>
      <c r="H136" s="131">
        <f>F136*G136</f>
        <v/>
      </c>
      <c r="J136" s="118" t="n"/>
    </row>
    <row r="137">
      <c r="A137" s="159">
        <f>A136+1</f>
        <v/>
      </c>
      <c r="B137" s="24" t="n"/>
      <c r="C137" s="129" t="inlineStr">
        <is>
          <t>14.4.02.09-0301</t>
        </is>
      </c>
      <c r="D137" s="210" t="inlineStr">
        <is>
          <t>Краска Цинол</t>
        </is>
      </c>
      <c r="E137" s="211" t="inlineStr">
        <is>
          <t>кг</t>
        </is>
      </c>
      <c r="F137" s="129" t="n">
        <v>24.15</v>
      </c>
      <c r="G137" s="131" t="n">
        <v>238.48</v>
      </c>
      <c r="H137" s="131">
        <f>F137*G137</f>
        <v/>
      </c>
      <c r="J137" s="118" t="n"/>
    </row>
    <row r="138">
      <c r="A138" s="159">
        <f>A137+1</f>
        <v/>
      </c>
      <c r="B138" s="24" t="n"/>
      <c r="C138" s="129" t="inlineStr">
        <is>
          <t>01.3.01.01-0001</t>
        </is>
      </c>
      <c r="D138" s="210" t="inlineStr">
        <is>
          <t>Бензин авиационный Б-70</t>
        </is>
      </c>
      <c r="E138" s="211" t="inlineStr">
        <is>
          <t>т</t>
        </is>
      </c>
      <c r="F138" s="129" t="n">
        <v>1.256</v>
      </c>
      <c r="G138" s="131" t="n">
        <v>4488.4</v>
      </c>
      <c r="H138" s="131">
        <f>F138*G138</f>
        <v/>
      </c>
      <c r="J138" s="118" t="n"/>
    </row>
    <row r="139" ht="25.5" customHeight="1" s="162">
      <c r="A139" s="159">
        <f>A138+1</f>
        <v/>
      </c>
      <c r="B139" s="24" t="n"/>
      <c r="C139" s="129" t="inlineStr">
        <is>
          <t>10.3.02.03-0011</t>
        </is>
      </c>
      <c r="D139" s="210" t="inlineStr">
        <is>
          <t>Припои оловянно-свинцовые бессурьмянистые марки ПОС30</t>
        </is>
      </c>
      <c r="E139" s="211" t="inlineStr">
        <is>
          <t>кг</t>
        </is>
      </c>
      <c r="F139" s="129" t="n">
        <v>81.25</v>
      </c>
      <c r="G139" s="131" t="n">
        <v>68.05</v>
      </c>
      <c r="H139" s="131">
        <f>F139*G139</f>
        <v/>
      </c>
      <c r="J139" s="118" t="n"/>
    </row>
    <row r="140">
      <c r="A140" s="159">
        <f>A139+1</f>
        <v/>
      </c>
      <c r="B140" s="24" t="n"/>
      <c r="C140" s="129" t="inlineStr">
        <is>
          <t>01.7.20.08-0031</t>
        </is>
      </c>
      <c r="D140" s="210" t="inlineStr">
        <is>
          <t>Бязь суровая арт. 6804</t>
        </is>
      </c>
      <c r="E140" s="211" t="inlineStr">
        <is>
          <t>10 м2</t>
        </is>
      </c>
      <c r="F140" s="129" t="n">
        <v>64.19</v>
      </c>
      <c r="G140" s="131" t="n">
        <v>79.09999999999999</v>
      </c>
      <c r="H140" s="131">
        <f>F140*G140</f>
        <v/>
      </c>
      <c r="J140" s="118" t="n"/>
    </row>
    <row r="141">
      <c r="A141" s="159">
        <f>A140+1</f>
        <v/>
      </c>
      <c r="B141" s="24" t="n"/>
      <c r="C141" s="129" t="inlineStr">
        <is>
          <t>01.3.01.07-0008</t>
        </is>
      </c>
      <c r="D141" s="210" t="inlineStr">
        <is>
          <t>Спирт этиловый ректификованный технический, сорт I</t>
        </is>
      </c>
      <c r="E141" s="211" t="inlineStr">
        <is>
          <t>т</t>
        </is>
      </c>
      <c r="F141" s="129" t="n">
        <v>0.12</v>
      </c>
      <c r="G141" s="131" t="n">
        <v>38890</v>
      </c>
      <c r="H141" s="131">
        <f>F141*G141</f>
        <v/>
      </c>
      <c r="J141" s="118" t="n"/>
    </row>
    <row r="142">
      <c r="A142" s="159">
        <f>A141+1</f>
        <v/>
      </c>
      <c r="B142" s="24" t="n"/>
      <c r="C142" s="129" t="inlineStr">
        <is>
          <t>20.1.02.23-0082</t>
        </is>
      </c>
      <c r="D142" s="210" t="inlineStr">
        <is>
          <t>Перемычки гибкие, тип ПГС-50</t>
        </is>
      </c>
      <c r="E142" s="211" t="inlineStr">
        <is>
          <t>10 шт.</t>
        </is>
      </c>
      <c r="F142" s="129" t="n">
        <v>118</v>
      </c>
      <c r="G142" s="131" t="n">
        <v>39</v>
      </c>
      <c r="H142" s="131">
        <f>F142*G142</f>
        <v/>
      </c>
      <c r="J142" s="118" t="n"/>
    </row>
    <row r="143" ht="25.5" customHeight="1" s="162">
      <c r="A143" s="159">
        <f>A142+1</f>
        <v/>
      </c>
      <c r="B143" s="24" t="n"/>
      <c r="C143" s="129" t="inlineStr">
        <is>
          <t>04.1.02.05-0047</t>
        </is>
      </c>
      <c r="D143" s="210" t="inlineStr">
        <is>
          <t>Бетон тяжелый, крупность заполнителя 20 мм, класс В27,5 (М350)</t>
        </is>
      </c>
      <c r="E143" s="211" t="inlineStr">
        <is>
          <t>м3</t>
        </is>
      </c>
      <c r="F143" s="129" t="n">
        <v>6.12</v>
      </c>
      <c r="G143" s="131" t="n">
        <v>749.6799999999999</v>
      </c>
      <c r="H143" s="131">
        <f>F143*G143</f>
        <v/>
      </c>
      <c r="J143" s="118" t="n"/>
    </row>
    <row r="144" ht="38.25" customHeight="1" s="162">
      <c r="A144" s="159">
        <f>A143+1</f>
        <v/>
      </c>
      <c r="B144" s="24" t="n"/>
      <c r="C144" s="129" t="inlineStr">
        <is>
          <t>509-3675</t>
        </is>
      </c>
      <c r="D144" s="210" t="inlineStr">
        <is>
          <t>Ввод кабельный для уплотнения кабелей в местах вводов, марка ВК-22 У3, диаметр прохода 22 мм (PG-21)</t>
        </is>
      </c>
      <c r="E144" s="211" t="inlineStr">
        <is>
          <t>шт.</t>
        </is>
      </c>
      <c r="F144" s="129" t="n">
        <v>600</v>
      </c>
      <c r="G144" s="131" t="n">
        <v>6.65</v>
      </c>
      <c r="H144" s="131">
        <f>F144*G144</f>
        <v/>
      </c>
      <c r="J144" s="118" t="n"/>
    </row>
    <row r="145" ht="25.5" customHeight="1" s="162">
      <c r="A145" s="159">
        <f>A144+1</f>
        <v/>
      </c>
      <c r="B145" s="24" t="n"/>
      <c r="C145" s="129" t="inlineStr">
        <is>
          <t>509-6413</t>
        </is>
      </c>
      <c r="D145" s="210" t="inlineStr">
        <is>
          <t>Трубы гибкие гофрированные из ПВХ DKC" диаметром 25 мм</t>
        </is>
      </c>
      <c r="E145" s="211" t="inlineStr">
        <is>
          <t>м</t>
        </is>
      </c>
      <c r="F145" s="129" t="n">
        <v>1727.5</v>
      </c>
      <c r="G145" s="131" t="n">
        <v>2.16</v>
      </c>
      <c r="H145" s="131">
        <f>F145*G145</f>
        <v/>
      </c>
      <c r="J145" s="118" t="n"/>
    </row>
    <row r="146">
      <c r="A146" s="159">
        <f>A145+1</f>
        <v/>
      </c>
      <c r="B146" s="24" t="n"/>
      <c r="C146" s="129" t="inlineStr">
        <is>
          <t>509-1508</t>
        </is>
      </c>
      <c r="D146" s="210" t="inlineStr">
        <is>
          <t>Наконечники кабельные алюминиевые ТА 50-10-9</t>
        </is>
      </c>
      <c r="E146" s="211" t="inlineStr">
        <is>
          <t>шт.</t>
        </is>
      </c>
      <c r="F146" s="129" t="n">
        <v>500</v>
      </c>
      <c r="G146" s="131" t="n">
        <v>7.46</v>
      </c>
      <c r="H146" s="131">
        <f>F146*G146</f>
        <v/>
      </c>
      <c r="J146" s="118" t="n"/>
    </row>
    <row r="147">
      <c r="A147" s="159">
        <f>A146+1</f>
        <v/>
      </c>
      <c r="B147" s="24" t="n"/>
      <c r="C147" s="212" t="inlineStr">
        <is>
          <t>10.1.02.02-0011</t>
        </is>
      </c>
      <c r="D147" s="35" t="inlineStr">
        <is>
          <t>Алюминий листовой толщиной 0,5-0,9 мм, гладкий</t>
        </is>
      </c>
      <c r="E147" s="211" t="inlineStr">
        <is>
          <t>кг</t>
        </is>
      </c>
      <c r="F147" s="129" t="n">
        <v>61.735</v>
      </c>
      <c r="G147" s="131" t="n">
        <v>57.28</v>
      </c>
      <c r="H147" s="131">
        <f>F147*G147</f>
        <v/>
      </c>
      <c r="J147" s="118" t="n"/>
    </row>
    <row r="148">
      <c r="A148" s="159">
        <f>A147+1</f>
        <v/>
      </c>
      <c r="B148" s="24" t="n"/>
      <c r="C148" s="129" t="inlineStr">
        <is>
          <t>20.1.02.14-0003</t>
        </is>
      </c>
      <c r="D148" s="210" t="inlineStr">
        <is>
          <t>Серьга СР-7-16</t>
        </is>
      </c>
      <c r="E148" s="211" t="inlineStr">
        <is>
          <t>шт.</t>
        </is>
      </c>
      <c r="F148" s="129" t="n">
        <v>342.5</v>
      </c>
      <c r="G148" s="131" t="n">
        <v>9.359999999999999</v>
      </c>
      <c r="H148" s="131">
        <f>F148*G148</f>
        <v/>
      </c>
      <c r="J148" s="118" t="n"/>
    </row>
    <row r="149">
      <c r="A149" s="159">
        <f>A148+1</f>
        <v/>
      </c>
      <c r="B149" s="24" t="n"/>
      <c r="C149" s="129" t="inlineStr">
        <is>
          <t>01.7.15.07-0014</t>
        </is>
      </c>
      <c r="D149" s="210" t="inlineStr">
        <is>
          <t>Дюбели распорные полипропиленовые</t>
        </is>
      </c>
      <c r="E149" s="211" t="inlineStr">
        <is>
          <t>100 шт.</t>
        </is>
      </c>
      <c r="F149" s="129" t="n">
        <v>34.315</v>
      </c>
      <c r="G149" s="131" t="n">
        <v>86</v>
      </c>
      <c r="H149" s="131">
        <f>F149*G149</f>
        <v/>
      </c>
      <c r="J149" s="118" t="n"/>
    </row>
    <row r="150">
      <c r="A150" s="159">
        <f>A149+1</f>
        <v/>
      </c>
      <c r="B150" s="24" t="n"/>
      <c r="C150" s="129" t="inlineStr">
        <is>
          <t>14.2.01.05-0003</t>
        </is>
      </c>
      <c r="D150" s="210" t="inlineStr">
        <is>
          <t>Композиция цинконаполненная Цинол</t>
        </is>
      </c>
      <c r="E150" s="211" t="inlineStr">
        <is>
          <t>кг</t>
        </is>
      </c>
      <c r="F150" s="129" t="n">
        <v>21.5</v>
      </c>
      <c r="G150" s="131" t="n">
        <v>114.42</v>
      </c>
      <c r="H150" s="131">
        <f>F150*G150</f>
        <v/>
      </c>
      <c r="J150" s="118" t="n"/>
    </row>
    <row r="151" ht="38.25" customHeight="1" s="162">
      <c r="A151" s="159">
        <f>A150+1</f>
        <v/>
      </c>
      <c r="B151" s="24" t="n"/>
      <c r="C151" s="129" t="inlineStr">
        <is>
          <t>21.2.02.01-0024</t>
        </is>
      </c>
      <c r="D151" s="210" t="inlineStr">
        <is>
          <t>Провода неизолированные медные гибкие для электрических установок и антенн марки МГ, сечением 6 мм2</t>
        </is>
      </c>
      <c r="E151" s="211" t="inlineStr">
        <is>
          <t>т</t>
        </is>
      </c>
      <c r="F151" s="129" t="n">
        <v>0.0325</v>
      </c>
      <c r="G151" s="131" t="n">
        <v>74944.42999999999</v>
      </c>
      <c r="H151" s="131">
        <f>F151*G151</f>
        <v/>
      </c>
      <c r="J151" s="118" t="n"/>
    </row>
    <row r="152" ht="25.5" customHeight="1" s="162">
      <c r="A152" s="159">
        <f>A151+1</f>
        <v/>
      </c>
      <c r="B152" s="24" t="n"/>
      <c r="C152" s="129" t="inlineStr">
        <is>
          <t>14.4.01.20-0001</t>
        </is>
      </c>
      <c r="D152" s="210" t="inlineStr">
        <is>
          <t>Грунт-краска антикоррозионная цинкнаполненная ЦХСК- 1467</t>
        </is>
      </c>
      <c r="E152" s="211" t="inlineStr">
        <is>
          <t>т</t>
        </is>
      </c>
      <c r="F152" s="129" t="n">
        <v>0.0215</v>
      </c>
      <c r="G152" s="131" t="n">
        <v>107351.35</v>
      </c>
      <c r="H152" s="131">
        <f>F152*G152</f>
        <v/>
      </c>
      <c r="J152" s="118" t="n"/>
    </row>
    <row r="153" ht="38.25" customHeight="1" s="162">
      <c r="A153" s="159">
        <f>A152+1</f>
        <v/>
      </c>
      <c r="B153" s="24" t="n"/>
      <c r="C153" s="129" t="inlineStr">
        <is>
          <t>509-3674</t>
        </is>
      </c>
      <c r="D153" s="210" t="inlineStr">
        <is>
          <t>Ввод кабельный для уплотнения кабелей в местах вводов, марка ВК-16 У3, диаметр прохода 16 мм (PG-16)</t>
        </is>
      </c>
      <c r="E153" s="211" t="inlineStr">
        <is>
          <t>шт.</t>
        </is>
      </c>
      <c r="F153" s="129" t="n">
        <v>495</v>
      </c>
      <c r="G153" s="131" t="n">
        <v>4.5</v>
      </c>
      <c r="H153" s="131">
        <f>F153*G153</f>
        <v/>
      </c>
      <c r="J153" s="118" t="n"/>
    </row>
    <row r="154">
      <c r="A154" s="159">
        <f>A153+1</f>
        <v/>
      </c>
      <c r="B154" s="24" t="n"/>
      <c r="C154" s="129" t="inlineStr">
        <is>
          <t>01.7.06.07-0001</t>
        </is>
      </c>
      <c r="D154" s="210" t="inlineStr">
        <is>
          <t>Лента К226</t>
        </is>
      </c>
      <c r="E154" s="211" t="inlineStr">
        <is>
          <t>100 м</t>
        </is>
      </c>
      <c r="F154" s="129" t="n">
        <v>17.14725</v>
      </c>
      <c r="G154" s="131" t="n">
        <v>120</v>
      </c>
      <c r="H154" s="131">
        <f>F154*G154</f>
        <v/>
      </c>
      <c r="J154" s="118" t="n"/>
    </row>
    <row r="155" ht="25.5" customHeight="1" s="162">
      <c r="A155" s="159">
        <f>A154+1</f>
        <v/>
      </c>
      <c r="B155" s="24" t="n"/>
      <c r="C155" s="129" t="inlineStr">
        <is>
          <t>01.2.03.05-0015</t>
        </is>
      </c>
      <c r="D155" s="210" t="inlineStr">
        <is>
          <t>Праймер каучуково-смоляной Гермокрон (ТУ 2213-032- 20504464-2001)</t>
        </is>
      </c>
      <c r="E155" s="211" t="inlineStr">
        <is>
          <t>кг</t>
        </is>
      </c>
      <c r="F155" s="129" t="n">
        <v>77.5</v>
      </c>
      <c r="G155" s="131" t="n">
        <v>24.06</v>
      </c>
      <c r="H155" s="131">
        <f>F155*G155</f>
        <v/>
      </c>
      <c r="J155" s="118" t="n"/>
    </row>
    <row r="156">
      <c r="A156" s="159">
        <f>A155+1</f>
        <v/>
      </c>
      <c r="B156" s="24" t="n"/>
      <c r="C156" s="129" t="inlineStr">
        <is>
          <t>01.7.15.02-0071</t>
        </is>
      </c>
      <c r="D156" s="210" t="inlineStr">
        <is>
          <t>Болты распорные МР 12х100</t>
        </is>
      </c>
      <c r="E156" s="211" t="inlineStr">
        <is>
          <t>шт.</t>
        </is>
      </c>
      <c r="F156" s="129" t="n">
        <v>340</v>
      </c>
      <c r="G156" s="131" t="n">
        <v>5.28</v>
      </c>
      <c r="H156" s="131">
        <f>F156*G156</f>
        <v/>
      </c>
      <c r="J156" s="118" t="n"/>
    </row>
    <row r="157">
      <c r="A157" s="159">
        <f>A156+1</f>
        <v/>
      </c>
      <c r="B157" s="24" t="n"/>
      <c r="C157" s="129" t="inlineStr">
        <is>
          <t>01.3.02.09-0022</t>
        </is>
      </c>
      <c r="D157" s="210" t="inlineStr">
        <is>
          <t>Пропан-бутан, смесь техническая</t>
        </is>
      </c>
      <c r="E157" s="211" t="inlineStr">
        <is>
          <t>кг</t>
        </is>
      </c>
      <c r="F157" s="129" t="n">
        <v>251.612415</v>
      </c>
      <c r="G157" s="131" t="n">
        <v>6.09</v>
      </c>
      <c r="H157" s="131">
        <f>F157*G157</f>
        <v/>
      </c>
      <c r="J157" s="118" t="n"/>
    </row>
    <row r="158">
      <c r="A158" s="159">
        <f>A157+1</f>
        <v/>
      </c>
      <c r="B158" s="24" t="n"/>
      <c r="C158" s="129" t="inlineStr">
        <is>
          <t>14.4.01.20-0012</t>
        </is>
      </c>
      <c r="D158" s="210" t="inlineStr">
        <is>
          <t>Грунтовка: цинкнаполненная Цинар</t>
        </is>
      </c>
      <c r="E158" s="211" t="inlineStr">
        <is>
          <t>т</t>
        </is>
      </c>
      <c r="F158" s="129" t="n">
        <v>0.016125</v>
      </c>
      <c r="G158" s="131" t="n">
        <v>86794.72</v>
      </c>
      <c r="H158" s="131">
        <f>F158*G158</f>
        <v/>
      </c>
      <c r="J158" s="118" t="n"/>
    </row>
    <row r="159">
      <c r="A159" s="159">
        <f>A158+1</f>
        <v/>
      </c>
      <c r="B159" s="24" t="n"/>
      <c r="C159" s="129" t="inlineStr">
        <is>
          <t>14.4.03.03-0002</t>
        </is>
      </c>
      <c r="D159" s="210" t="inlineStr">
        <is>
          <t>Лак битумный БТ-123</t>
        </is>
      </c>
      <c r="E159" s="211" t="inlineStr">
        <is>
          <t>т</t>
        </is>
      </c>
      <c r="F159" s="129" t="n">
        <v>0.17445</v>
      </c>
      <c r="G159" s="131" t="n">
        <v>7826.9</v>
      </c>
      <c r="H159" s="131">
        <f>F159*G159</f>
        <v/>
      </c>
      <c r="J159" s="118" t="n"/>
    </row>
    <row r="160">
      <c r="A160" s="159">
        <f>A159+1</f>
        <v/>
      </c>
      <c r="B160" s="24" t="n"/>
      <c r="C160" s="129" t="inlineStr">
        <is>
          <t>103-1178</t>
        </is>
      </c>
      <c r="D160" s="210" t="inlineStr">
        <is>
          <t>Клипса для крепежа гофротрубы, диаметром 25 мм</t>
        </is>
      </c>
      <c r="E160" s="211" t="inlineStr">
        <is>
          <t>шт.</t>
        </is>
      </c>
      <c r="F160" s="129" t="n">
        <v>3025</v>
      </c>
      <c r="G160" s="131" t="n">
        <v>0.42</v>
      </c>
      <c r="H160" s="131">
        <f>F160*G160</f>
        <v/>
      </c>
      <c r="J160" s="118" t="n"/>
    </row>
    <row r="161" ht="25.5" customHeight="1" s="162">
      <c r="A161" s="159">
        <f>A160+1</f>
        <v/>
      </c>
      <c r="B161" s="24" t="n"/>
      <c r="C161" s="129" t="inlineStr">
        <is>
          <t>08.3.05.02-0101</t>
        </is>
      </c>
      <c r="D161" s="210" t="inlineStr">
        <is>
          <t>Сталь листовая углеродистая обыкновенного качества марки ВСт3пс5 толщиной 4-6 мм</t>
        </is>
      </c>
      <c r="E161" s="211" t="inlineStr">
        <is>
          <t>т</t>
        </is>
      </c>
      <c r="F161" s="129" t="n">
        <v>0.2176</v>
      </c>
      <c r="G161" s="131" t="n">
        <v>5763</v>
      </c>
      <c r="H161" s="131">
        <f>F161*G161</f>
        <v/>
      </c>
      <c r="J161" s="118" t="n"/>
    </row>
    <row r="162" ht="38.25" customHeight="1" s="162">
      <c r="A162" s="159">
        <f>A161+1</f>
        <v/>
      </c>
      <c r="B162" s="24" t="n"/>
      <c r="C162" s="129" t="inlineStr">
        <is>
          <t>05.2.02.01-0048</t>
        </is>
      </c>
      <c r="D162" s="210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E162" s="211" t="inlineStr">
        <is>
          <t>шт.</t>
        </is>
      </c>
      <c r="F162" s="129" t="n">
        <v>10</v>
      </c>
      <c r="G162" s="131" t="n">
        <v>118.42</v>
      </c>
      <c r="H162" s="131">
        <f>F162*G162</f>
        <v/>
      </c>
      <c r="J162" s="118" t="n"/>
    </row>
    <row r="163">
      <c r="A163" s="159">
        <f>A162+1</f>
        <v/>
      </c>
      <c r="B163" s="24" t="n"/>
      <c r="C163" s="129" t="inlineStr">
        <is>
          <t>05.1.02.03-0001</t>
        </is>
      </c>
      <c r="D163" s="210" t="inlineStr">
        <is>
          <t>Бруски железобетонные для прокладки лотков</t>
        </is>
      </c>
      <c r="E163" s="211" t="inlineStr">
        <is>
          <t>м3</t>
        </is>
      </c>
      <c r="F163" s="129" t="n">
        <v>0.45</v>
      </c>
      <c r="G163" s="131" t="n">
        <v>1684.93</v>
      </c>
      <c r="H163" s="131">
        <f>F163*G163</f>
        <v/>
      </c>
      <c r="J163" s="118" t="n"/>
    </row>
    <row r="164">
      <c r="A164" s="159">
        <f>A163+1</f>
        <v/>
      </c>
      <c r="B164" s="24" t="n"/>
      <c r="C164" s="129" t="inlineStr">
        <is>
          <t>01.7.15.14-0165</t>
        </is>
      </c>
      <c r="D164" s="210" t="inlineStr">
        <is>
          <t>Шурупы с полукруглой головкой 4x40 мм</t>
        </is>
      </c>
      <c r="E164" s="211" t="inlineStr">
        <is>
          <t>т</t>
        </is>
      </c>
      <c r="F164" s="129" t="n">
        <v>0.05859</v>
      </c>
      <c r="G164" s="131" t="n">
        <v>12430</v>
      </c>
      <c r="H164" s="131">
        <f>F164*G164</f>
        <v/>
      </c>
      <c r="J164" s="118" t="n"/>
    </row>
    <row r="165">
      <c r="A165" s="159">
        <f>A164+1</f>
        <v/>
      </c>
      <c r="B165" s="24" t="n"/>
      <c r="C165" s="129" t="inlineStr">
        <is>
          <t>01.7.15.10-0032</t>
        </is>
      </c>
      <c r="D165" s="210" t="inlineStr">
        <is>
          <t>Скоба СК-12-1А</t>
        </is>
      </c>
      <c r="E165" s="211" t="inlineStr">
        <is>
          <t>шт.</t>
        </is>
      </c>
      <c r="F165" s="129" t="n">
        <v>12.5</v>
      </c>
      <c r="G165" s="131" t="n">
        <v>54.7</v>
      </c>
      <c r="H165" s="131">
        <f>F165*G165</f>
        <v/>
      </c>
      <c r="J165" s="118" t="n"/>
    </row>
    <row r="166">
      <c r="A166" s="159">
        <f>A165+1</f>
        <v/>
      </c>
      <c r="B166" s="24" t="n"/>
      <c r="C166" s="129" t="inlineStr">
        <is>
          <t>509-4861</t>
        </is>
      </c>
      <c r="D166" s="210" t="inlineStr">
        <is>
          <t>Ушко специальное УС-7-16</t>
        </is>
      </c>
      <c r="E166" s="211" t="inlineStr">
        <is>
          <t>шт.</t>
        </is>
      </c>
      <c r="F166" s="129" t="n">
        <v>7.5</v>
      </c>
      <c r="G166" s="131" t="n">
        <v>88.06</v>
      </c>
      <c r="H166" s="131">
        <f>F166*G166</f>
        <v/>
      </c>
      <c r="J166" s="118" t="n"/>
    </row>
    <row r="167">
      <c r="A167" s="159">
        <f>A166+1</f>
        <v/>
      </c>
      <c r="B167" s="24" t="n"/>
      <c r="C167" s="129" t="inlineStr">
        <is>
          <t>01.7.11.07-0035</t>
        </is>
      </c>
      <c r="D167" s="210" t="inlineStr">
        <is>
          <t>Электроды диаметром 4 мм Э46</t>
        </is>
      </c>
      <c r="E167" s="211" t="inlineStr">
        <is>
          <t>т</t>
        </is>
      </c>
      <c r="F167" s="129" t="n">
        <v>0.058235</v>
      </c>
      <c r="G167" s="131" t="n">
        <v>10749</v>
      </c>
      <c r="H167" s="131">
        <f>F167*G167</f>
        <v/>
      </c>
      <c r="J167" s="118" t="n"/>
    </row>
    <row r="168">
      <c r="A168" s="159">
        <f>A167+1</f>
        <v/>
      </c>
      <c r="B168" s="24" t="n"/>
      <c r="C168" s="129" t="inlineStr">
        <is>
          <t>14.5.09.11-0101</t>
        </is>
      </c>
      <c r="D168" s="210" t="inlineStr">
        <is>
          <t>Уайт-спирит</t>
        </is>
      </c>
      <c r="E168" s="211" t="inlineStr">
        <is>
          <t>т</t>
        </is>
      </c>
      <c r="F168" s="129" t="n">
        <v>0.082</v>
      </c>
      <c r="G168" s="131" t="n">
        <v>6667</v>
      </c>
      <c r="H168" s="131">
        <f>F168*G168</f>
        <v/>
      </c>
      <c r="J168" s="118" t="n"/>
    </row>
    <row r="169">
      <c r="A169" s="159">
        <f>A168+1</f>
        <v/>
      </c>
      <c r="B169" s="24" t="n"/>
      <c r="C169" s="129" t="inlineStr">
        <is>
          <t>01.7.07.08-0003</t>
        </is>
      </c>
      <c r="D169" s="210" t="inlineStr">
        <is>
          <t>Мыло твердое хозяйственное 72%</t>
        </is>
      </c>
      <c r="E169" s="211" t="inlineStr">
        <is>
          <t>шт.</t>
        </is>
      </c>
      <c r="F169" s="129" t="n">
        <v>115.1025</v>
      </c>
      <c r="G169" s="131" t="n">
        <v>4.5</v>
      </c>
      <c r="H169" s="131">
        <f>F169*G169</f>
        <v/>
      </c>
      <c r="J169" s="118" t="n"/>
    </row>
    <row r="170" ht="38.25" customHeight="1" s="162">
      <c r="A170" s="159">
        <f>A169+1</f>
        <v/>
      </c>
      <c r="B170" s="24" t="n"/>
      <c r="C170" s="129" t="inlineStr">
        <is>
          <t>509-3677</t>
        </is>
      </c>
      <c r="D170" s="210" t="inlineStr">
        <is>
          <t>Ввод кабельный для уплотнения кабелей в местах вводов, марка ВК-40 У3, диаметр прохода 40 мм (PG-42)</t>
        </is>
      </c>
      <c r="E170" s="211" t="inlineStr">
        <is>
          <t>шт.</t>
        </is>
      </c>
      <c r="F170" s="129" t="n">
        <v>40</v>
      </c>
      <c r="G170" s="131" t="n">
        <v>11.79</v>
      </c>
      <c r="H170" s="131">
        <f>F170*G170</f>
        <v/>
      </c>
      <c r="J170" s="118" t="n"/>
    </row>
    <row r="171">
      <c r="A171" s="159">
        <f>A170+1</f>
        <v/>
      </c>
      <c r="B171" s="24" t="n"/>
      <c r="C171" s="129" t="inlineStr">
        <is>
          <t>509-2668</t>
        </is>
      </c>
      <c r="D171" s="210" t="inlineStr">
        <is>
          <t>Узел крепления КГП-7-3</t>
        </is>
      </c>
      <c r="E171" s="211" t="inlineStr">
        <is>
          <t>шт.</t>
        </is>
      </c>
      <c r="F171" s="129" t="n">
        <v>17.5</v>
      </c>
      <c r="G171" s="131" t="n">
        <v>25.25</v>
      </c>
      <c r="H171" s="131">
        <f>F171*G171</f>
        <v/>
      </c>
      <c r="J171" s="118" t="n"/>
    </row>
    <row r="172">
      <c r="A172" s="159">
        <f>A171+1</f>
        <v/>
      </c>
      <c r="B172" s="24" t="n"/>
      <c r="C172" s="129" t="inlineStr">
        <is>
          <t>01.7.15.07-0031</t>
        </is>
      </c>
      <c r="D172" s="210" t="inlineStr">
        <is>
          <t>Дюбели распорные с гайкой</t>
        </is>
      </c>
      <c r="E172" s="211" t="inlineStr">
        <is>
          <t>100 шт.</t>
        </is>
      </c>
      <c r="F172" s="129" t="n">
        <v>3.932</v>
      </c>
      <c r="G172" s="131" t="n">
        <v>110</v>
      </c>
      <c r="H172" s="131">
        <f>F172*G172</f>
        <v/>
      </c>
      <c r="J172" s="118" t="n"/>
    </row>
    <row r="173" ht="25.5" customHeight="1" s="162">
      <c r="A173" s="159">
        <f>A172+1</f>
        <v/>
      </c>
      <c r="B173" s="24" t="n"/>
      <c r="C173" s="129" t="inlineStr">
        <is>
          <t>03.2.01.01-0003</t>
        </is>
      </c>
      <c r="D173" s="210" t="inlineStr">
        <is>
          <t>Портландцемент общестроительного назначения бездобавочный, марки 500</t>
        </is>
      </c>
      <c r="E173" s="211" t="inlineStr">
        <is>
          <t>т</t>
        </is>
      </c>
      <c r="F173" s="129" t="n">
        <v>0.8847</v>
      </c>
      <c r="G173" s="131" t="n">
        <v>480</v>
      </c>
      <c r="H173" s="131">
        <f>F173*G173</f>
        <v/>
      </c>
      <c r="J173" s="118" t="n"/>
    </row>
    <row r="174" ht="25.5" customHeight="1" s="162">
      <c r="A174" s="159">
        <f>A173+1</f>
        <v/>
      </c>
      <c r="B174" s="24" t="n"/>
      <c r="C174" s="129" t="inlineStr">
        <is>
          <t>14.2.01.05-0001</t>
        </is>
      </c>
      <c r="D174" s="210" t="inlineStr">
        <is>
          <t>Композиция Алпол (на основе термопластичных полимеров)</t>
        </is>
      </c>
      <c r="E174" s="211" t="inlineStr">
        <is>
          <t>кг</t>
        </is>
      </c>
      <c r="F174" s="129" t="n">
        <v>7.525</v>
      </c>
      <c r="G174" s="131" t="n">
        <v>54.99</v>
      </c>
      <c r="H174" s="131">
        <f>F174*G174</f>
        <v/>
      </c>
      <c r="J174" s="118" t="n"/>
    </row>
    <row r="175" ht="25.5" customHeight="1" s="162">
      <c r="A175" s="159">
        <f>A174+1</f>
        <v/>
      </c>
      <c r="B175" s="24" t="n"/>
      <c r="C175" s="129" t="inlineStr">
        <is>
          <t>11.1.03.06-0021</t>
        </is>
      </c>
      <c r="D175" s="210" t="inlineStr">
        <is>
          <t>Доски обрезные (береза, липа) длиной 4-6,5 м, все ширины, толщиной 19-22 мм, II сорта</t>
        </is>
      </c>
      <c r="E175" s="211" t="inlineStr">
        <is>
          <t>м3</t>
        </is>
      </c>
      <c r="F175" s="129" t="n">
        <v>0.2</v>
      </c>
      <c r="G175" s="131" t="n">
        <v>1784</v>
      </c>
      <c r="H175" s="131">
        <f>F175*G175</f>
        <v/>
      </c>
      <c r="J175" s="118" t="n"/>
    </row>
    <row r="176">
      <c r="A176" s="159">
        <f>A175+1</f>
        <v/>
      </c>
      <c r="B176" s="24" t="n"/>
      <c r="C176" s="129" t="inlineStr">
        <is>
          <t>01.7.03.01-0001</t>
        </is>
      </c>
      <c r="D176" s="210" t="inlineStr">
        <is>
          <t>Вода</t>
        </is>
      </c>
      <c r="E176" s="211" t="inlineStr">
        <is>
          <t>м3</t>
        </is>
      </c>
      <c r="F176" s="129" t="n">
        <v>135.3980925</v>
      </c>
      <c r="G176" s="131" t="n">
        <v>2.44</v>
      </c>
      <c r="H176" s="131">
        <f>F176*G176</f>
        <v/>
      </c>
      <c r="J176" s="118" t="n"/>
    </row>
    <row r="177">
      <c r="A177" s="159">
        <f>A176+1</f>
        <v/>
      </c>
      <c r="B177" s="24" t="n"/>
      <c r="C177" s="129" t="inlineStr">
        <is>
          <t>14.4.04.11-0010</t>
        </is>
      </c>
      <c r="D177" s="210" t="inlineStr">
        <is>
          <t>Эмаль ХС-720 серебристая антикоррозийная</t>
        </is>
      </c>
      <c r="E177" s="211" t="inlineStr">
        <is>
          <t>т</t>
        </is>
      </c>
      <c r="F177" s="129" t="n">
        <v>0.00856</v>
      </c>
      <c r="G177" s="131" t="n">
        <v>35001</v>
      </c>
      <c r="H177" s="131">
        <f>F177*G177</f>
        <v/>
      </c>
      <c r="J177" s="118" t="n"/>
    </row>
    <row r="178">
      <c r="A178" s="159">
        <f>A177+1</f>
        <v/>
      </c>
      <c r="B178" s="24" t="n"/>
      <c r="C178" s="129" t="inlineStr">
        <is>
          <t>01.7.15.04-0011</t>
        </is>
      </c>
      <c r="D178" s="210" t="inlineStr">
        <is>
          <t>Винты с полукруглой головкой длиной 50 мм</t>
        </is>
      </c>
      <c r="E178" s="211" t="inlineStr">
        <is>
          <t>т</t>
        </is>
      </c>
      <c r="F178" s="129" t="n">
        <v>0.0232</v>
      </c>
      <c r="G178" s="131" t="n">
        <v>12430</v>
      </c>
      <c r="H178" s="131">
        <f>F178*G178</f>
        <v/>
      </c>
      <c r="J178" s="118" t="n"/>
    </row>
    <row r="179" ht="25.5" customHeight="1" s="162">
      <c r="A179" s="159">
        <f>A178+1</f>
        <v/>
      </c>
      <c r="B179" s="24" t="n"/>
      <c r="C179" s="129" t="inlineStr">
        <is>
          <t>10.2.02.07-0109</t>
        </is>
      </c>
      <c r="D179" s="210" t="inlineStr">
        <is>
          <t>Проволока латунная марки Л68 круглая, твердая, нормальной точности, диаметром 0,50 мм</t>
        </is>
      </c>
      <c r="E179" s="211" t="inlineStr">
        <is>
          <t>т</t>
        </is>
      </c>
      <c r="F179" s="129" t="n">
        <v>0.004</v>
      </c>
      <c r="G179" s="131" t="n">
        <v>62000</v>
      </c>
      <c r="H179" s="131">
        <f>F179*G179</f>
        <v/>
      </c>
      <c r="J179" s="118" t="n"/>
    </row>
    <row r="180">
      <c r="A180" s="159">
        <f>A179+1</f>
        <v/>
      </c>
      <c r="B180" s="24" t="n"/>
      <c r="C180" s="129" t="inlineStr">
        <is>
          <t>01.7.15.07-0152</t>
        </is>
      </c>
      <c r="D180" s="210" t="inlineStr">
        <is>
          <t>Дюбель с шурупом 6/35 мм</t>
        </is>
      </c>
      <c r="E180" s="211" t="inlineStr">
        <is>
          <t>100 шт.</t>
        </is>
      </c>
      <c r="F180" s="129" t="n">
        <v>30.23125</v>
      </c>
      <c r="G180" s="131" t="n">
        <v>8</v>
      </c>
      <c r="H180" s="131">
        <f>F180*G180</f>
        <v/>
      </c>
      <c r="J180" s="118" t="n"/>
    </row>
    <row r="181" ht="38.25" customHeight="1" s="162">
      <c r="A181" s="159">
        <f>A180+1</f>
        <v/>
      </c>
      <c r="B181" s="24" t="n"/>
      <c r="C181" s="129" t="inlineStr">
        <is>
          <t>509-3676</t>
        </is>
      </c>
      <c r="D181" s="210" t="inlineStr">
        <is>
          <t>Ввод кабельный для уплотнения кабелей в местах вводов, марка ВК-32 У3, диаметр прохода 32 мм (PG-29)</t>
        </is>
      </c>
      <c r="E181" s="211" t="inlineStr">
        <is>
          <t>шт.</t>
        </is>
      </c>
      <c r="F181" s="129" t="n">
        <v>25</v>
      </c>
      <c r="G181" s="131" t="n">
        <v>8.98</v>
      </c>
      <c r="H181" s="131">
        <f>F181*G181</f>
        <v/>
      </c>
      <c r="J181" s="118" t="n"/>
    </row>
    <row r="182">
      <c r="A182" s="159">
        <f>A181+1</f>
        <v/>
      </c>
      <c r="B182" s="24" t="n"/>
      <c r="C182" s="129" t="inlineStr">
        <is>
          <t>01.7.20.08-0051</t>
        </is>
      </c>
      <c r="D182" s="210" t="inlineStr">
        <is>
          <t>Ветошь</t>
        </is>
      </c>
      <c r="E182" s="211" t="inlineStr">
        <is>
          <t>кг</t>
        </is>
      </c>
      <c r="F182" s="129" t="n">
        <v>115.1025</v>
      </c>
      <c r="G182" s="131" t="n">
        <v>1.82</v>
      </c>
      <c r="H182" s="131">
        <f>F182*G182</f>
        <v/>
      </c>
      <c r="J182" s="118" t="n"/>
    </row>
    <row r="183">
      <c r="A183" s="159">
        <f>A182+1</f>
        <v/>
      </c>
      <c r="B183" s="24" t="n"/>
      <c r="C183" s="129" t="inlineStr">
        <is>
          <t>01.7.17.11-0003</t>
        </is>
      </c>
      <c r="D183" s="210" t="inlineStr">
        <is>
          <t>Бумага шлифовальная</t>
        </is>
      </c>
      <c r="E183" s="211" t="inlineStr">
        <is>
          <t>10 листов</t>
        </is>
      </c>
      <c r="F183" s="129" t="n">
        <v>5</v>
      </c>
      <c r="G183" s="131" t="n">
        <v>37.5</v>
      </c>
      <c r="H183" s="131">
        <f>F183*G183</f>
        <v/>
      </c>
      <c r="J183" s="118" t="n"/>
    </row>
    <row r="184">
      <c r="A184" s="159">
        <f>A183+1</f>
        <v/>
      </c>
      <c r="B184" s="24" t="n"/>
      <c r="C184" s="129" t="inlineStr">
        <is>
          <t>01.3.02.08-0001</t>
        </is>
      </c>
      <c r="D184" s="210" t="inlineStr">
        <is>
          <t>Кислород технический газообразный</t>
        </is>
      </c>
      <c r="E184" s="211" t="inlineStr">
        <is>
          <t>м3</t>
        </is>
      </c>
      <c r="F184" s="129" t="n">
        <v>27.4232475</v>
      </c>
      <c r="G184" s="131" t="n">
        <v>6.22</v>
      </c>
      <c r="H184" s="131">
        <f>F184*G184</f>
        <v/>
      </c>
      <c r="J184" s="118" t="n"/>
    </row>
    <row r="185">
      <c r="A185" s="159">
        <f>A184+1</f>
        <v/>
      </c>
      <c r="B185" s="24" t="n"/>
      <c r="C185" s="129" t="inlineStr">
        <is>
          <t>14.4.01.18-0002</t>
        </is>
      </c>
      <c r="D185" s="210" t="inlineStr">
        <is>
          <t>Грунтовка ФЛ-03К коричневая</t>
        </is>
      </c>
      <c r="E185" s="211" t="inlineStr">
        <is>
          <t>т</t>
        </is>
      </c>
      <c r="F185" s="129" t="n">
        <v>0.0057075</v>
      </c>
      <c r="G185" s="131" t="n">
        <v>29470.1</v>
      </c>
      <c r="H185" s="131">
        <f>F185*G185</f>
        <v/>
      </c>
      <c r="J185" s="118" t="n"/>
    </row>
    <row r="186">
      <c r="A186" s="159">
        <f>A185+1</f>
        <v/>
      </c>
      <c r="B186" s="24" t="n"/>
      <c r="C186" s="129" t="inlineStr">
        <is>
          <t>02.3.01.02-0015</t>
        </is>
      </c>
      <c r="D186" s="210" t="inlineStr">
        <is>
          <t>Песок природный для строительных работ средний</t>
        </is>
      </c>
      <c r="E186" s="211" t="inlineStr">
        <is>
          <t>м3</t>
        </is>
      </c>
      <c r="F186" s="129" t="inlineStr">
        <is>
          <t>2,88</t>
        </is>
      </c>
      <c r="G186" s="131" t="n">
        <v>55.26</v>
      </c>
      <c r="H186" s="131">
        <f>F186*G186</f>
        <v/>
      </c>
      <c r="J186" s="118" t="n"/>
    </row>
    <row r="187">
      <c r="A187" s="159">
        <f>A186+1</f>
        <v/>
      </c>
      <c r="B187" s="24" t="n"/>
      <c r="C187" s="129" t="inlineStr">
        <is>
          <t>08.3.11.01-0091</t>
        </is>
      </c>
      <c r="D187" s="210" t="inlineStr">
        <is>
          <t>Швеллеры № 40 из стали марки Ст0</t>
        </is>
      </c>
      <c r="E187" s="211" t="inlineStr">
        <is>
          <t>т</t>
        </is>
      </c>
      <c r="F187" s="129" t="n">
        <v>0.0300975</v>
      </c>
      <c r="G187" s="131" t="n">
        <v>4920</v>
      </c>
      <c r="H187" s="131">
        <f>F187*G187</f>
        <v/>
      </c>
      <c r="J187" s="118" t="n"/>
    </row>
    <row r="188">
      <c r="A188" s="159">
        <f>A187+1</f>
        <v/>
      </c>
      <c r="B188" s="24" t="n"/>
      <c r="C188" s="129" t="inlineStr">
        <is>
          <t>11.2.13.04-0011</t>
        </is>
      </c>
      <c r="D188" s="210" t="inlineStr">
        <is>
          <t>Щиты из досок толщиной 25 мм</t>
        </is>
      </c>
      <c r="E188" s="211" t="inlineStr">
        <is>
          <t>м2</t>
        </is>
      </c>
      <c r="F188" s="129" t="n">
        <v>3.906</v>
      </c>
      <c r="G188" s="131" t="n">
        <v>35.53</v>
      </c>
      <c r="H188" s="131">
        <f>F188*G188</f>
        <v/>
      </c>
      <c r="J188" s="118" t="n"/>
    </row>
    <row r="189">
      <c r="A189" s="159">
        <f>A188+1</f>
        <v/>
      </c>
      <c r="B189" s="24" t="n"/>
      <c r="C189" s="129" t="inlineStr">
        <is>
          <t>01.3.01.05-0009</t>
        </is>
      </c>
      <c r="D189" s="210" t="inlineStr">
        <is>
          <t>Парафины нефтяные твердые марки Т-1</t>
        </is>
      </c>
      <c r="E189" s="211" t="inlineStr">
        <is>
          <t>т</t>
        </is>
      </c>
      <c r="F189" s="129" t="n">
        <v>0.0157</v>
      </c>
      <c r="G189" s="131" t="n">
        <v>8105.71</v>
      </c>
      <c r="H189" s="131">
        <f>F189*G189</f>
        <v/>
      </c>
      <c r="J189" s="118" t="n"/>
    </row>
    <row r="190" ht="25.5" customHeight="1" s="162">
      <c r="A190" s="159">
        <f>A189+1</f>
        <v/>
      </c>
      <c r="B190" s="24" t="n"/>
      <c r="C190" s="129" t="inlineStr">
        <is>
          <t>01.7.15.03-0034</t>
        </is>
      </c>
      <c r="D190" s="210" t="inlineStr">
        <is>
          <t>Болты с гайками и шайбами оцинкованные, диаметр 12 мм</t>
        </is>
      </c>
      <c r="E190" s="211" t="inlineStr">
        <is>
          <t>кг</t>
        </is>
      </c>
      <c r="F190" s="129" t="n">
        <v>4.525</v>
      </c>
      <c r="G190" s="131" t="n">
        <v>25.76</v>
      </c>
      <c r="H190" s="131">
        <f>F190*G190</f>
        <v/>
      </c>
      <c r="J190" s="118" t="n"/>
    </row>
    <row r="191">
      <c r="A191" s="159">
        <f>A190+1</f>
        <v/>
      </c>
      <c r="B191" s="24" t="n"/>
      <c r="C191" s="129" t="inlineStr">
        <is>
          <t>01.7.15.06-0121</t>
        </is>
      </c>
      <c r="D191" s="210" t="inlineStr">
        <is>
          <t>Гвозди строительные с плоской головкой 1,6x50 мм</t>
        </is>
      </c>
      <c r="E191" s="211" t="inlineStr">
        <is>
          <t>т</t>
        </is>
      </c>
      <c r="F191" s="129" t="n">
        <v>0.0134875</v>
      </c>
      <c r="G191" s="131" t="n">
        <v>8475</v>
      </c>
      <c r="H191" s="131">
        <f>F191*G191</f>
        <v/>
      </c>
      <c r="J191" s="118" t="n"/>
    </row>
    <row r="192" ht="51" customHeight="1" s="162">
      <c r="A192" s="159">
        <f>A191+1</f>
        <v/>
      </c>
      <c r="B192" s="24" t="n"/>
      <c r="C192" s="129" t="inlineStr">
        <is>
          <t>07.2.07.12-0020</t>
        </is>
      </c>
      <c r="D192" s="2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92" s="211" t="inlineStr">
        <is>
          <t>т</t>
        </is>
      </c>
      <c r="F192" s="129" t="n">
        <v>0.014655</v>
      </c>
      <c r="G192" s="131" t="n">
        <v>7712</v>
      </c>
      <c r="H192" s="131">
        <f>F192*G192</f>
        <v/>
      </c>
      <c r="J192" s="118" t="n"/>
    </row>
    <row r="193">
      <c r="A193" s="159">
        <f>A192+1</f>
        <v/>
      </c>
      <c r="B193" s="24" t="n"/>
      <c r="C193" s="129" t="inlineStr">
        <is>
          <t>14.5.09.07-0029</t>
        </is>
      </c>
      <c r="D193" s="210" t="inlineStr">
        <is>
          <t>Растворитель марки Р-4</t>
        </is>
      </c>
      <c r="E193" s="211" t="inlineStr">
        <is>
          <t>т</t>
        </is>
      </c>
      <c r="F193" s="129" t="n">
        <v>0.01119</v>
      </c>
      <c r="G193" s="131" t="n">
        <v>9420</v>
      </c>
      <c r="H193" s="131">
        <f>F193*G193</f>
        <v/>
      </c>
      <c r="J193" s="118" t="n"/>
    </row>
    <row r="194">
      <c r="A194" s="159">
        <f>A193+1</f>
        <v/>
      </c>
      <c r="B194" s="24" t="n"/>
      <c r="C194" s="129" t="inlineStr">
        <is>
          <t>14.5.09.10-0001</t>
        </is>
      </c>
      <c r="D194" s="210" t="inlineStr">
        <is>
          <t>Толуол каменноугольный и сланцевый марки А</t>
        </is>
      </c>
      <c r="E194" s="211" t="inlineStr">
        <is>
          <t>т</t>
        </is>
      </c>
      <c r="F194" s="129" t="n">
        <v>0.02385</v>
      </c>
      <c r="G194" s="131" t="n">
        <v>3922</v>
      </c>
      <c r="H194" s="131">
        <f>F194*G194</f>
        <v/>
      </c>
      <c r="J194" s="118" t="n"/>
    </row>
    <row r="195">
      <c r="A195" s="159">
        <f>A194+1</f>
        <v/>
      </c>
      <c r="B195" s="24" t="n"/>
      <c r="C195" s="129" t="inlineStr">
        <is>
          <t>14.4.01.01-0003</t>
        </is>
      </c>
      <c r="D195" s="210" t="inlineStr">
        <is>
          <t>Грунтовка ГФ-021 красно-коричневая</t>
        </is>
      </c>
      <c r="E195" s="211" t="inlineStr">
        <is>
          <t>т</t>
        </is>
      </c>
      <c r="F195" s="129" t="n">
        <v>0.0048075</v>
      </c>
      <c r="G195" s="131" t="n">
        <v>15620</v>
      </c>
      <c r="H195" s="131">
        <f>F195*G195</f>
        <v/>
      </c>
      <c r="J195" s="118" t="n"/>
    </row>
    <row r="196">
      <c r="A196" s="159">
        <f>A195+1</f>
        <v/>
      </c>
      <c r="B196" s="24" t="n"/>
      <c r="C196" s="129" t="inlineStr">
        <is>
          <t>01.7.15.14-0043</t>
        </is>
      </c>
      <c r="D196" s="210" t="inlineStr">
        <is>
          <t>Шуруп самонарезающий (LN) 3,5/11 мм</t>
        </is>
      </c>
      <c r="E196" s="211" t="inlineStr">
        <is>
          <t>100 шт.</t>
        </is>
      </c>
      <c r="F196" s="129" t="n">
        <v>33.915</v>
      </c>
      <c r="G196" s="131" t="n">
        <v>2</v>
      </c>
      <c r="H196" s="131">
        <f>F196*G196</f>
        <v/>
      </c>
      <c r="J196" s="118" t="n"/>
    </row>
    <row r="197" ht="25.5" customHeight="1" s="162">
      <c r="A197" s="159">
        <f>A196+1</f>
        <v/>
      </c>
      <c r="B197" s="24" t="n"/>
      <c r="C197" s="129" t="inlineStr">
        <is>
          <t>11.1.03.05-0085</t>
        </is>
      </c>
      <c r="D197" s="210" t="inlineStr">
        <is>
          <t>Доски необрезные хвойных пород длиной 4-6,5 м, все ширины, толщиной 44 мм и более, III сорта</t>
        </is>
      </c>
      <c r="E197" s="211" t="inlineStr">
        <is>
          <t>м3</t>
        </is>
      </c>
      <c r="F197" s="129" t="n">
        <v>0.0878</v>
      </c>
      <c r="G197" s="131" t="n">
        <v>684</v>
      </c>
      <c r="H197" s="131">
        <f>F197*G197</f>
        <v/>
      </c>
      <c r="J197" s="118" t="n"/>
    </row>
    <row r="198">
      <c r="A198" s="159">
        <f>A197+1</f>
        <v/>
      </c>
      <c r="B198" s="24" t="n"/>
      <c r="C198" s="129" t="inlineStr">
        <is>
          <t>01.7.20.08-0071</t>
        </is>
      </c>
      <c r="D198" s="210" t="inlineStr">
        <is>
          <t>Канаты пеньковые пропитанные</t>
        </is>
      </c>
      <c r="E198" s="211" t="inlineStr">
        <is>
          <t>т</t>
        </is>
      </c>
      <c r="F198" s="129" t="n">
        <v>0.0015525</v>
      </c>
      <c r="G198" s="131" t="n">
        <v>37900</v>
      </c>
      <c r="H198" s="131">
        <f>F198*G198</f>
        <v/>
      </c>
      <c r="J198" s="118" t="n"/>
    </row>
    <row r="199">
      <c r="A199" s="159">
        <f>A198+1</f>
        <v/>
      </c>
      <c r="B199" s="24" t="n"/>
      <c r="C199" s="129" t="inlineStr">
        <is>
          <t>14.5.09.09-0003</t>
        </is>
      </c>
      <c r="D199" s="210" t="inlineStr">
        <is>
          <t>Сольвент каменноугольный технический, марки В</t>
        </is>
      </c>
      <c r="E199" s="211" t="inlineStr">
        <is>
          <t>т</t>
        </is>
      </c>
      <c r="F199" s="129" t="n">
        <v>0.006585</v>
      </c>
      <c r="G199" s="131" t="n">
        <v>7800</v>
      </c>
      <c r="H199" s="131">
        <f>F199*G199</f>
        <v/>
      </c>
      <c r="J199" s="118" t="n"/>
    </row>
    <row r="200" ht="25.5" customHeight="1" s="162">
      <c r="A200" s="159">
        <f>A199+1</f>
        <v/>
      </c>
      <c r="B200" s="24" t="n"/>
      <c r="C200" s="129" t="inlineStr">
        <is>
          <t>11.1.03.06-0095</t>
        </is>
      </c>
      <c r="D200" s="210" t="inlineStr">
        <is>
          <t>Доски обрезные хвойных пород длиной 4-6,5 м, шириной 75-150 мм, толщиной 44 мм и более, III сорта</t>
        </is>
      </c>
      <c r="E200" s="211" t="inlineStr">
        <is>
          <t>м3</t>
        </is>
      </c>
      <c r="F200" s="129" t="n">
        <v>0.042</v>
      </c>
      <c r="G200" s="131" t="n">
        <v>1056</v>
      </c>
      <c r="H200" s="131">
        <f>F200*G200</f>
        <v/>
      </c>
      <c r="J200" s="118" t="n"/>
    </row>
    <row r="201" ht="25.5" customHeight="1" s="162">
      <c r="A201" s="159">
        <f>A200+1</f>
        <v/>
      </c>
      <c r="B201" s="24" t="n"/>
      <c r="C201" s="129" t="inlineStr">
        <is>
          <t>02.3.01.02-0020</t>
        </is>
      </c>
      <c r="D201" s="210" t="inlineStr">
        <is>
          <t>Песок природный для строительных растворов средний</t>
        </is>
      </c>
      <c r="E201" s="211" t="inlineStr">
        <is>
          <t>м3</t>
        </is>
      </c>
      <c r="F201" s="129" t="n">
        <v>0.73725</v>
      </c>
      <c r="G201" s="131" t="n">
        <v>59.99</v>
      </c>
      <c r="H201" s="131">
        <f>F201*G201</f>
        <v/>
      </c>
      <c r="J201" s="118" t="n"/>
    </row>
    <row r="202" ht="38.25" customHeight="1" s="162">
      <c r="A202" s="159">
        <f>A201+1</f>
        <v/>
      </c>
      <c r="B202" s="24" t="n"/>
      <c r="C202" s="129" t="inlineStr">
        <is>
          <t>10.1.02.04-0009</t>
        </is>
      </c>
      <c r="D202" s="210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E202" s="211" t="inlineStr">
        <is>
          <t>т</t>
        </is>
      </c>
      <c r="F202" s="129" t="n">
        <v>0.0007425</v>
      </c>
      <c r="G202" s="131" t="n">
        <v>55960.01</v>
      </c>
      <c r="H202" s="131">
        <f>F202*G202</f>
        <v/>
      </c>
      <c r="J202" s="118" t="n"/>
    </row>
    <row r="203" ht="25.5" customHeight="1" s="162">
      <c r="A203" s="159">
        <f>A202+1</f>
        <v/>
      </c>
      <c r="B203" s="24" t="n"/>
      <c r="C203" s="129" t="inlineStr">
        <is>
          <t>11.1.03.01-0077</t>
        </is>
      </c>
      <c r="D203" s="210" t="inlineStr">
        <is>
          <t>Бруски обрезные хвойных пород длиной 4-6,5 м, шириной 75-150 мм, толщиной 40-75 мм, I сорта</t>
        </is>
      </c>
      <c r="E203" s="211" t="inlineStr">
        <is>
          <t>м3</t>
        </is>
      </c>
      <c r="F203" s="129" t="n">
        <v>0.0159775</v>
      </c>
      <c r="G203" s="131" t="n">
        <v>1700</v>
      </c>
      <c r="H203" s="131">
        <f>F203*G203</f>
        <v/>
      </c>
      <c r="J203" s="118" t="n"/>
    </row>
    <row r="204">
      <c r="A204" s="159">
        <f>A203+1</f>
        <v/>
      </c>
      <c r="B204" s="24" t="n"/>
      <c r="C204" s="129" t="inlineStr">
        <is>
          <t>01.7.15.03-0041</t>
        </is>
      </c>
      <c r="D204" s="210" t="inlineStr">
        <is>
          <t>Болты с гайками и шайбами строительные</t>
        </is>
      </c>
      <c r="E204" s="211" t="inlineStr">
        <is>
          <t>т</t>
        </is>
      </c>
      <c r="F204" s="129" t="n">
        <v>0.0028625</v>
      </c>
      <c r="G204" s="131" t="n">
        <v>9040.01</v>
      </c>
      <c r="H204" s="131">
        <f>F204*G204</f>
        <v/>
      </c>
      <c r="J204" s="118" t="n"/>
    </row>
    <row r="205">
      <c r="A205" s="159">
        <f>A204+1</f>
        <v/>
      </c>
      <c r="B205" s="24" t="n"/>
      <c r="C205" s="129" t="inlineStr">
        <is>
          <t>01.7.15.06-0111</t>
        </is>
      </c>
      <c r="D205" s="210" t="inlineStr">
        <is>
          <t>Гвозди строительные</t>
        </is>
      </c>
      <c r="E205" s="211" t="inlineStr">
        <is>
          <t>т</t>
        </is>
      </c>
      <c r="F205" s="129" t="n">
        <v>0.001955</v>
      </c>
      <c r="G205" s="131" t="n">
        <v>11978</v>
      </c>
      <c r="H205" s="131">
        <f>F205*G205</f>
        <v/>
      </c>
      <c r="J205" s="118" t="n"/>
    </row>
    <row r="206" ht="25.5" customHeight="1" s="162">
      <c r="A206" s="159">
        <f>A205+1</f>
        <v/>
      </c>
      <c r="B206" s="24" t="n"/>
      <c r="C206" s="129" t="inlineStr">
        <is>
          <t>08.3.03.06-0002</t>
        </is>
      </c>
      <c r="D206" s="210" t="inlineStr">
        <is>
          <t>Проволока горячекатаная в мотках, диаметром 6,3-6,5 мм</t>
        </is>
      </c>
      <c r="E206" s="211" t="inlineStr">
        <is>
          <t>т</t>
        </is>
      </c>
      <c r="F206" s="129" t="n">
        <v>0.005035</v>
      </c>
      <c r="G206" s="131" t="n">
        <v>4455.2</v>
      </c>
      <c r="H206" s="131">
        <f>F206*G206</f>
        <v/>
      </c>
      <c r="J206" s="118" t="n"/>
    </row>
    <row r="207" ht="25.5" customHeight="1" s="162">
      <c r="A207" s="159">
        <f>A206+1</f>
        <v/>
      </c>
      <c r="B207" s="24" t="n"/>
      <c r="C207" s="129" t="inlineStr">
        <is>
          <t>01.7.06.05-0041</t>
        </is>
      </c>
      <c r="D207" s="210" t="inlineStr">
        <is>
          <t>Лента изоляционная прорезиненная односторонняя ширина 20 мм, толщина 0,25-0,35 мм</t>
        </is>
      </c>
      <c r="E207" s="211" t="inlineStr">
        <is>
          <t>кг</t>
        </is>
      </c>
      <c r="F207" s="129" t="n">
        <v>0.72</v>
      </c>
      <c r="G207" s="131" t="n">
        <v>30.4</v>
      </c>
      <c r="H207" s="131">
        <f>F207*G207</f>
        <v/>
      </c>
      <c r="J207" s="118" t="n"/>
    </row>
    <row r="208">
      <c r="A208" s="159">
        <f>A207+1</f>
        <v/>
      </c>
      <c r="B208" s="24" t="n"/>
      <c r="C208" s="129" t="inlineStr">
        <is>
          <t>10.2.02.10-0013</t>
        </is>
      </c>
      <c r="D208" s="210" t="inlineStr">
        <is>
          <t>Пруток круглый медный марки М3-Т, диаметром 20 мм</t>
        </is>
      </c>
      <c r="E208" s="211" t="inlineStr">
        <is>
          <t>т</t>
        </is>
      </c>
      <c r="F208" s="129" t="n">
        <v>0.0002625</v>
      </c>
      <c r="G208" s="131" t="n">
        <v>71640</v>
      </c>
      <c r="H208" s="131">
        <f>F208*G208</f>
        <v/>
      </c>
      <c r="J208" s="118" t="n"/>
    </row>
    <row r="209">
      <c r="A209" s="159">
        <f>A208+1</f>
        <v/>
      </c>
      <c r="B209" s="24" t="n"/>
      <c r="C209" s="129" t="inlineStr">
        <is>
          <t>01.7.07.12-0024</t>
        </is>
      </c>
      <c r="D209" s="210" t="inlineStr">
        <is>
          <t>Пленка полиэтиленовая толщиной 0,15 мм</t>
        </is>
      </c>
      <c r="E209" s="211" t="inlineStr">
        <is>
          <t>м2</t>
        </is>
      </c>
      <c r="F209" s="129" t="n">
        <v>4.5</v>
      </c>
      <c r="G209" s="131" t="n">
        <v>3.62</v>
      </c>
      <c r="H209" s="131">
        <f>F209*G209</f>
        <v/>
      </c>
      <c r="J209" s="118" t="n"/>
    </row>
    <row r="210" ht="51" customHeight="1" s="162">
      <c r="A210" s="159">
        <f>A209+1</f>
        <v/>
      </c>
      <c r="B210" s="24" t="n"/>
      <c r="C210" s="129" t="inlineStr">
        <is>
          <t>08.2.02.11-0007</t>
        </is>
      </c>
      <c r="D210" s="2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10" s="211" t="inlineStr">
        <is>
          <t>10 м</t>
        </is>
      </c>
      <c r="F210" s="129" t="n">
        <v>0.290105</v>
      </c>
      <c r="G210" s="131" t="n">
        <v>50.24</v>
      </c>
      <c r="H210" s="131">
        <f>F210*G210</f>
        <v/>
      </c>
      <c r="J210" s="118" t="n"/>
    </row>
    <row r="211">
      <c r="A211" s="159">
        <f>A210+1</f>
        <v/>
      </c>
      <c r="B211" s="24" t="n"/>
      <c r="C211" s="129" t="inlineStr">
        <is>
          <t>14.4.03.17-0011</t>
        </is>
      </c>
      <c r="D211" s="210" t="inlineStr">
        <is>
          <t>Лак электроизоляционный 318</t>
        </is>
      </c>
      <c r="E211" s="211" t="inlineStr">
        <is>
          <t>кг</t>
        </is>
      </c>
      <c r="F211" s="129" t="n">
        <v>0.28</v>
      </c>
      <c r="G211" s="131" t="n">
        <v>35.63</v>
      </c>
      <c r="H211" s="131">
        <f>F211*G211</f>
        <v/>
      </c>
      <c r="J211" s="118" t="n"/>
    </row>
    <row r="212">
      <c r="A212" s="159">
        <f>A211+1</f>
        <v/>
      </c>
      <c r="B212" s="24" t="n"/>
      <c r="C212" s="129" t="inlineStr">
        <is>
          <t>01.3.01.02-0002</t>
        </is>
      </c>
      <c r="D212" s="210" t="inlineStr">
        <is>
          <t>Вазелин технический</t>
        </is>
      </c>
      <c r="E212" s="211" t="inlineStr">
        <is>
          <t>кг</t>
        </is>
      </c>
      <c r="F212" s="129" t="n">
        <v>0.18</v>
      </c>
      <c r="G212" s="131" t="n">
        <v>44.97</v>
      </c>
      <c r="H212" s="131">
        <f>F212*G212</f>
        <v/>
      </c>
      <c r="J212" s="118" t="n"/>
    </row>
    <row r="213">
      <c r="A213" s="159">
        <f>A212+1</f>
        <v/>
      </c>
      <c r="B213" s="24" t="n"/>
      <c r="C213" s="129" t="inlineStr">
        <is>
          <t>01.3.02.02-0001</t>
        </is>
      </c>
      <c r="D213" s="210" t="inlineStr">
        <is>
          <t>Аргон газообразный, сорт: I</t>
        </is>
      </c>
      <c r="E213" s="211" t="inlineStr">
        <is>
          <t>м3</t>
        </is>
      </c>
      <c r="F213" s="129" t="n">
        <v>0.31</v>
      </c>
      <c r="G213" s="131" t="n">
        <v>17.86</v>
      </c>
      <c r="H213" s="131">
        <f>F213*G213</f>
        <v/>
      </c>
      <c r="J213" s="118" t="n"/>
    </row>
    <row r="214">
      <c r="A214" s="159">
        <f>A213+1</f>
        <v/>
      </c>
      <c r="B214" s="24" t="n"/>
      <c r="C214" s="129" t="inlineStr">
        <is>
          <t>01.7.20.04-0005</t>
        </is>
      </c>
      <c r="D214" s="210" t="inlineStr">
        <is>
          <t>Нитки швейные</t>
        </is>
      </c>
      <c r="E214" s="211" t="inlineStr">
        <is>
          <t>кг</t>
        </is>
      </c>
      <c r="F214" s="129" t="n">
        <v>0.04</v>
      </c>
      <c r="G214" s="131" t="n">
        <v>133.05</v>
      </c>
      <c r="H214" s="131">
        <f>F214*G214</f>
        <v/>
      </c>
      <c r="J214" s="118" t="n"/>
    </row>
    <row r="215">
      <c r="A215" s="159">
        <f>A214+1</f>
        <v/>
      </c>
      <c r="B215" s="24" t="n"/>
      <c r="C215" s="129" t="inlineStr">
        <is>
          <t>01.7.07.12-0021</t>
        </is>
      </c>
      <c r="D215" s="210" t="inlineStr">
        <is>
          <t>Пленка полиэтиленовая толщиной 0,2-0,5 мм</t>
        </is>
      </c>
      <c r="E215" s="211" t="inlineStr">
        <is>
          <t>т</t>
        </is>
      </c>
      <c r="F215" s="129" t="n">
        <v>0.0002</v>
      </c>
      <c r="G215" s="131" t="n">
        <v>23500</v>
      </c>
      <c r="H215" s="131">
        <f>F215*G215</f>
        <v/>
      </c>
      <c r="J215" s="118" t="n"/>
    </row>
    <row r="216">
      <c r="A216" s="159">
        <f>A215+1</f>
        <v/>
      </c>
      <c r="B216" s="24" t="n"/>
      <c r="C216" s="129" t="inlineStr">
        <is>
          <t>03.1.02.03-0011</t>
        </is>
      </c>
      <c r="D216" s="210" t="inlineStr">
        <is>
          <t>Известь строительная негашеная комовая, сорт I</t>
        </is>
      </c>
      <c r="E216" s="211" t="inlineStr">
        <is>
          <t>т</t>
        </is>
      </c>
      <c r="F216" s="129" t="n">
        <v>0.00492</v>
      </c>
      <c r="G216" s="131" t="n">
        <v>734.5</v>
      </c>
      <c r="H216" s="131">
        <f>F216*G216</f>
        <v/>
      </c>
      <c r="J216" s="118" t="n"/>
    </row>
    <row r="217" ht="25.5" customHeight="1" s="162">
      <c r="A217" s="159">
        <f>A216+1</f>
        <v/>
      </c>
      <c r="B217" s="24" t="n"/>
      <c r="C217" s="129" t="inlineStr">
        <is>
          <t>03.2.01.01-0001</t>
        </is>
      </c>
      <c r="D217" s="210" t="inlineStr">
        <is>
          <t>Портландцемент общестроительного назначения бездобавочный, марки 400</t>
        </is>
      </c>
      <c r="E217" s="211" t="inlineStr">
        <is>
          <t>т</t>
        </is>
      </c>
      <c r="F217" s="129" t="n">
        <v>0.0075725</v>
      </c>
      <c r="G217" s="131" t="n">
        <v>412</v>
      </c>
      <c r="H217" s="131">
        <f>F217*G217</f>
        <v/>
      </c>
      <c r="J217" s="118" t="n"/>
    </row>
    <row r="218">
      <c r="A218" s="159">
        <f>A217+1</f>
        <v/>
      </c>
      <c r="B218" s="24" t="n"/>
      <c r="C218" s="129" t="inlineStr">
        <is>
          <t>01.7.02.09-0002</t>
        </is>
      </c>
      <c r="D218" s="210" t="inlineStr">
        <is>
          <t>Шпагат бумажный</t>
        </is>
      </c>
      <c r="E218" s="211" t="inlineStr">
        <is>
          <t>кг</t>
        </is>
      </c>
      <c r="F218" s="129" t="n">
        <v>0.18</v>
      </c>
      <c r="G218" s="131" t="n">
        <v>11.5</v>
      </c>
      <c r="H218" s="131">
        <f>F218*G218</f>
        <v/>
      </c>
      <c r="J218" s="118" t="n"/>
    </row>
    <row r="219">
      <c r="A219" s="159">
        <f>A218+1</f>
        <v/>
      </c>
      <c r="B219" s="24" t="n"/>
      <c r="C219" s="129" t="inlineStr">
        <is>
          <t>01.7.11.07-0227</t>
        </is>
      </c>
      <c r="D219" s="210" t="inlineStr">
        <is>
          <t>Электроды: УОНИ 13/45</t>
        </is>
      </c>
      <c r="E219" s="211" t="inlineStr">
        <is>
          <t>кг</t>
        </is>
      </c>
      <c r="F219" s="129" t="n">
        <v>0.015</v>
      </c>
      <c r="G219" s="131" t="n">
        <v>15.26</v>
      </c>
      <c r="H219" s="131">
        <f>F219*G219</f>
        <v/>
      </c>
      <c r="J219" s="118" t="n"/>
    </row>
    <row r="220">
      <c r="K220" s="114" t="n"/>
    </row>
    <row r="221" ht="25.5" customHeight="1" s="162">
      <c r="B221" s="116" t="inlineStr">
        <is>
          <t xml:space="preserve">Примечание: </t>
        </is>
      </c>
      <c r="C221" s="20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225">
      <c r="B225" s="176" t="inlineStr">
        <is>
          <t>Составил ______________________       Р.Р. Шагеева</t>
        </is>
      </c>
      <c r="C225" s="179" t="n"/>
    </row>
    <row r="226">
      <c r="B226" s="178" t="inlineStr">
        <is>
          <t xml:space="preserve">                         (подпись, инициалы, фамилия)</t>
        </is>
      </c>
      <c r="C226" s="179" t="n"/>
    </row>
    <row r="227">
      <c r="B227" s="176" t="n"/>
      <c r="C227" s="179" t="n"/>
    </row>
    <row r="228">
      <c r="B228" s="176" t="inlineStr">
        <is>
          <t>Проверил ______________________        А.В. Костянецкая</t>
        </is>
      </c>
      <c r="C228" s="179" t="n"/>
    </row>
    <row r="229">
      <c r="B229" s="178" t="inlineStr">
        <is>
          <t xml:space="preserve">                        (подпись, инициалы, фамилия)</t>
        </is>
      </c>
      <c r="C229" s="179" t="n"/>
    </row>
  </sheetData>
  <mergeCells count="17">
    <mergeCell ref="C9:C10"/>
    <mergeCell ref="B9:B10"/>
    <mergeCell ref="A12:E12"/>
    <mergeCell ref="A3:H3"/>
    <mergeCell ref="A65:E65"/>
    <mergeCell ref="A26:E26"/>
    <mergeCell ref="C221:H221"/>
    <mergeCell ref="A73:E73"/>
    <mergeCell ref="A7:H7"/>
    <mergeCell ref="E9:E10"/>
    <mergeCell ref="C5:H5"/>
    <mergeCell ref="A28:E28"/>
    <mergeCell ref="A2:H2"/>
    <mergeCell ref="F9:F10"/>
    <mergeCell ref="A9:A10"/>
    <mergeCell ref="D9:D10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62" min="1" max="1"/>
    <col width="36.28515625" customWidth="1" style="162" min="2" max="2"/>
    <col width="18.85546875" customWidth="1" style="162" min="3" max="3"/>
    <col width="18.28515625" customWidth="1" style="162" min="4" max="4"/>
    <col width="18.85546875" customWidth="1" style="162" min="5" max="5"/>
    <col width="9.140625" customWidth="1" style="162" min="6" max="6"/>
    <col width="12.85546875" customWidth="1" style="162" min="7" max="7"/>
    <col width="9.140625" customWidth="1" style="162" min="8" max="11"/>
    <col width="13.5703125" customWidth="1" style="162" min="12" max="12"/>
    <col width="9.140625" customWidth="1" style="162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26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04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4.5" customHeight="1" s="162">
      <c r="B7" s="205">
        <f>'Прил.1 Сравнит табл'!B7</f>
        <v/>
      </c>
    </row>
    <row r="8">
      <c r="B8" s="206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62">
      <c r="B10" s="211" t="inlineStr">
        <is>
          <t>Наименование</t>
        </is>
      </c>
      <c r="C10" s="211" t="inlineStr">
        <is>
          <t>Сметная стоимость в ценах на 01.01.2023
 (руб.)</t>
        </is>
      </c>
      <c r="D10" s="211" t="inlineStr">
        <is>
          <t>Удельный вес, 
(в СМР)</t>
        </is>
      </c>
      <c r="E10" s="211" t="inlineStr">
        <is>
          <t>Удельный вес, % 
(от всего по РМ)</t>
        </is>
      </c>
    </row>
    <row r="11">
      <c r="B11" s="13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39" t="inlineStr">
        <is>
          <t>Эксплуатация машин основных</t>
        </is>
      </c>
      <c r="C12" s="63">
        <f>'Прил.5 Расчет СМР и ОБ'!J28</f>
        <v/>
      </c>
      <c r="D12" s="61">
        <f>C12/$C$24</f>
        <v/>
      </c>
      <c r="E12" s="61">
        <f>C12/$C$40</f>
        <v/>
      </c>
    </row>
    <row r="13">
      <c r="B13" s="139" t="inlineStr">
        <is>
          <t>Эксплуатация машин прочих</t>
        </is>
      </c>
      <c r="C13" s="63">
        <f>'Прил.5 Расчет СМР и ОБ'!J56</f>
        <v/>
      </c>
      <c r="D13" s="61">
        <f>C13/$C$24</f>
        <v/>
      </c>
      <c r="E13" s="61">
        <f>C13/$C$40</f>
        <v/>
      </c>
    </row>
    <row r="14">
      <c r="B14" s="13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13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3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139" t="inlineStr">
        <is>
          <t>Материалы прочие</t>
        </is>
      </c>
      <c r="C17" s="63">
        <f>'Прил.5 Расчет СМР и ОБ'!J220</f>
        <v/>
      </c>
      <c r="D17" s="61">
        <f>C17/$C$24</f>
        <v/>
      </c>
      <c r="E17" s="61">
        <f>C17/$C$40</f>
        <v/>
      </c>
      <c r="G17" s="19" t="n"/>
    </row>
    <row r="18">
      <c r="B18" s="13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139" t="inlineStr">
        <is>
          <t>ИТОГО</t>
        </is>
      </c>
      <c r="C19" s="63">
        <f>C18+C14+C11</f>
        <v/>
      </c>
      <c r="D19" s="61" t="n"/>
      <c r="E19" s="139" t="n"/>
    </row>
    <row r="20">
      <c r="B20" s="13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139" t="inlineStr">
        <is>
          <t>Сметная прибыль, %</t>
        </is>
      </c>
      <c r="C21" s="64">
        <f>'Прил.5 Расчет СМР и ОБ'!E224</f>
        <v/>
      </c>
      <c r="D21" s="61" t="n"/>
      <c r="E21" s="139" t="n"/>
    </row>
    <row r="22">
      <c r="B22" s="13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139" t="inlineStr">
        <is>
          <t>Накладные расходы, %</t>
        </is>
      </c>
      <c r="C23" s="64">
        <f>'Прил.5 Расчет СМР и ОБ'!E223</f>
        <v/>
      </c>
      <c r="D23" s="61" t="n"/>
      <c r="E23" s="139" t="n"/>
    </row>
    <row r="24">
      <c r="B24" s="13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62">
      <c r="B25" s="139" t="inlineStr">
        <is>
          <t>ВСЕГО стоимость оборудования, в том числе</t>
        </is>
      </c>
      <c r="C25" s="63">
        <f>'Прил.5 Расчет СМР и ОБ'!J70</f>
        <v/>
      </c>
      <c r="D25" s="61" t="n"/>
      <c r="E25" s="61">
        <f>C25/$C$40</f>
        <v/>
      </c>
    </row>
    <row r="26" ht="25.5" customHeight="1" s="162">
      <c r="B26" s="13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13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62">
      <c r="B28" s="139" t="inlineStr">
        <is>
          <t>ПРОЧ. ЗАТР., УЧТЕННЫЕ ПОКАЗАТЕЛЕМ,  в том числе</t>
        </is>
      </c>
      <c r="C28" s="139" t="n"/>
      <c r="D28" s="139" t="n"/>
      <c r="E28" s="139" t="n"/>
    </row>
    <row r="29" ht="25.5" customHeight="1" s="162">
      <c r="B29" s="139" t="inlineStr">
        <is>
          <t>Временные здания и сооружения - 3,9%</t>
        </is>
      </c>
      <c r="C29" s="60">
        <f>ROUND(C24*3.9%,2)</f>
        <v/>
      </c>
      <c r="D29" s="139" t="n"/>
      <c r="E29" s="61">
        <f>C29/$C$40</f>
        <v/>
      </c>
    </row>
    <row r="30" ht="38.25" customHeight="1" s="162">
      <c r="B30" s="13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139" t="n"/>
      <c r="E30" s="61">
        <f>C30/$C$40</f>
        <v/>
      </c>
    </row>
    <row r="31">
      <c r="B31" s="139" t="inlineStr">
        <is>
          <t>Пусконаладочные работы</t>
        </is>
      </c>
      <c r="C31" s="60" t="n">
        <v>6907533.8</v>
      </c>
      <c r="D31" s="139" t="n"/>
      <c r="E31" s="61">
        <f>C31/$C$40</f>
        <v/>
      </c>
    </row>
    <row r="32" ht="25.5" customHeight="1" s="162">
      <c r="B32" s="13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139" t="n"/>
      <c r="E32" s="61">
        <f>C32/$C$40</f>
        <v/>
      </c>
    </row>
    <row r="33" ht="25.5" customHeight="1" s="162">
      <c r="B33" s="13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139" t="n"/>
      <c r="E33" s="61">
        <f>C33/$C$40</f>
        <v/>
      </c>
    </row>
    <row r="34" ht="51" customHeight="1" s="162">
      <c r="B34" s="1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139" t="n"/>
      <c r="E34" s="61">
        <f>C34/$C$40</f>
        <v/>
      </c>
    </row>
    <row r="35" ht="76.7" customHeight="1" s="162">
      <c r="B35" s="1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6">
        <f>ROUND($C$27*0%,2)</f>
        <v/>
      </c>
      <c r="D35" s="154" t="n"/>
      <c r="E35" s="61">
        <f>C35/$C$40</f>
        <v/>
      </c>
    </row>
    <row r="36" ht="25.5" customHeight="1" s="162">
      <c r="B36" s="154" t="inlineStr">
        <is>
          <t>Строительный контроль и содержание службы заказчика - 2,14%</t>
        </is>
      </c>
      <c r="C36" s="156">
        <f>ROUND((C27+C32+C33+C34+C35+C29+C31+C30)*2.14%,2)</f>
        <v/>
      </c>
      <c r="D36" s="154" t="n"/>
      <c r="E36" s="61">
        <f>C36/$C$40</f>
        <v/>
      </c>
      <c r="G36" s="78" t="n"/>
      <c r="L36" s="120" t="n"/>
    </row>
    <row r="37">
      <c r="B37" s="154" t="inlineStr">
        <is>
          <t>Авторский надзор - 0,2%</t>
        </is>
      </c>
      <c r="C37" s="156">
        <f>ROUND((C27+C32+C33+C34+C35+C29+C31+C30)*0.2%,2)</f>
        <v/>
      </c>
      <c r="D37" s="154" t="n"/>
      <c r="E37" s="61">
        <f>C37/$C$40</f>
        <v/>
      </c>
      <c r="G37" s="78" t="n"/>
      <c r="L37" s="120" t="n"/>
    </row>
    <row r="38" ht="38.25" customHeight="1" s="162">
      <c r="B38" s="154" t="inlineStr">
        <is>
          <t>ИТОГО (СМР+ОБОРУДОВАНИЕ+ПРОЧ. ЗАТР., УЧТЕННЫЕ ПОКАЗАТЕЛЕМ)</t>
        </is>
      </c>
      <c r="C38" s="157">
        <f>C27+C32+C33+C34+C35+C29+C31+C30+C36+C37</f>
        <v/>
      </c>
      <c r="D38" s="154" t="n"/>
      <c r="E38" s="61">
        <f>C38/$C$40</f>
        <v/>
      </c>
    </row>
    <row r="39" ht="13.7" customHeight="1" s="162">
      <c r="B39" s="139" t="inlineStr">
        <is>
          <t>Непредвиденные расходы</t>
        </is>
      </c>
      <c r="C39" s="63">
        <f>ROUND(C38*3%,2)</f>
        <v/>
      </c>
      <c r="D39" s="139" t="n"/>
      <c r="E39" s="61">
        <f>C39/$C$38</f>
        <v/>
      </c>
    </row>
    <row r="40">
      <c r="B40" s="139" t="inlineStr">
        <is>
          <t>ВСЕГО:</t>
        </is>
      </c>
      <c r="C40" s="63">
        <f>C39+C38</f>
        <v/>
      </c>
      <c r="D40" s="139" t="n"/>
      <c r="E40" s="61">
        <f>C40/$C$40</f>
        <v/>
      </c>
    </row>
    <row r="41">
      <c r="B41" s="139" t="inlineStr">
        <is>
          <t>ИТОГО ПОКАЗАТЕЛЬ НА ЕД. ИЗМ.</t>
        </is>
      </c>
      <c r="C41" s="63">
        <f>C40/'Прил.5 Расчет СМР и ОБ'!E227</f>
        <v/>
      </c>
      <c r="D41" s="139" t="n"/>
      <c r="E41" s="139" t="n"/>
    </row>
    <row r="42">
      <c r="B42" s="173" t="n"/>
      <c r="C42" s="176" t="n"/>
      <c r="D42" s="176" t="n"/>
      <c r="E42" s="176" t="n"/>
    </row>
    <row r="43">
      <c r="B43" s="176" t="inlineStr">
        <is>
          <t>Составил ______________________       Р.Р. Шагеева</t>
        </is>
      </c>
      <c r="C43" s="179" t="n"/>
      <c r="E43" s="176" t="n"/>
    </row>
    <row r="44">
      <c r="B44" s="178" t="inlineStr">
        <is>
          <t xml:space="preserve">                         (подпись, инициалы, фамилия)</t>
        </is>
      </c>
      <c r="C44" s="179" t="n"/>
      <c r="E44" s="176" t="n"/>
    </row>
    <row r="45">
      <c r="B45" s="176" t="n"/>
      <c r="C45" s="179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9" t="n"/>
      <c r="D46" s="176" t="n"/>
      <c r="E46" s="176" t="n"/>
    </row>
    <row r="47">
      <c r="B47" s="178" t="inlineStr">
        <is>
          <t xml:space="preserve">                        (подпись, инициалы, фамилия)</t>
        </is>
      </c>
      <c r="C47" s="179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234"/>
  <sheetViews>
    <sheetView view="pageBreakPreview" topLeftCell="B211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8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3.7109375" customWidth="1" style="179" min="11" max="11"/>
    <col width="9.42578125" customWidth="1" style="179" min="12" max="12"/>
    <col width="13.5703125" customWidth="1" style="179" min="13" max="13"/>
    <col width="9.140625" customWidth="1" style="179" min="14" max="14"/>
    <col width="9.140625" customWidth="1" style="162" min="15" max="15"/>
  </cols>
  <sheetData>
    <row r="2" ht="15.75" customHeight="1" s="162">
      <c r="I2" s="104" t="n"/>
      <c r="J2" s="84" t="inlineStr">
        <is>
          <t>Приложение №5</t>
        </is>
      </c>
    </row>
    <row r="4" ht="12.75" customFormat="1" customHeight="1" s="176">
      <c r="A4" s="204" t="inlineStr">
        <is>
          <t>Расчет стоимости СМР и оборудования</t>
        </is>
      </c>
      <c r="I4" s="204" t="n"/>
      <c r="J4" s="204" t="n"/>
    </row>
    <row r="5" ht="12.75" customFormat="1" customHeight="1" s="176">
      <c r="A5" s="204" t="n"/>
      <c r="B5" s="204" t="n"/>
      <c r="C5" s="204" t="n"/>
      <c r="D5" s="204" t="n"/>
      <c r="E5" s="204" t="n"/>
      <c r="F5" s="204" t="n"/>
      <c r="G5" s="204" t="n"/>
      <c r="H5" s="204" t="n"/>
      <c r="I5" s="204" t="n"/>
      <c r="J5" s="204" t="n"/>
    </row>
    <row r="6" ht="12.75" customFormat="1" customHeight="1" s="176">
      <c r="A6" s="209" t="inlineStr">
        <is>
          <t>Наименование разрабатываемого показателя УНЦ</t>
        </is>
      </c>
      <c r="D6" s="125" t="inlineStr">
        <is>
          <t>Ячейка выключателя НУ 330кВ, ном.ток 3150А, ном.ток отключения 40кА</t>
        </is>
      </c>
      <c r="E6" s="124" t="n"/>
      <c r="F6" s="124" t="n"/>
      <c r="G6" s="124" t="n"/>
      <c r="H6" s="124" t="n"/>
      <c r="I6" s="124" t="n"/>
      <c r="J6" s="124" t="n"/>
    </row>
    <row r="7" ht="12.75" customFormat="1" customHeight="1" s="176">
      <c r="A7" s="209" t="inlineStr">
        <is>
          <t>Единица измерения  — 1 ячейка</t>
        </is>
      </c>
      <c r="I7" s="205" t="n"/>
      <c r="J7" s="205" t="n"/>
    </row>
    <row r="8" ht="12.75" customFormat="1" customHeight="1" s="176"/>
    <row r="9" ht="26.45" customHeight="1" s="162">
      <c r="A9" s="211" t="inlineStr">
        <is>
          <t>№ пп.</t>
        </is>
      </c>
      <c r="B9" s="211" t="inlineStr">
        <is>
          <t>Код ресурса</t>
        </is>
      </c>
      <c r="C9" s="211" t="inlineStr">
        <is>
          <t>Наименование</t>
        </is>
      </c>
      <c r="D9" s="211" t="inlineStr">
        <is>
          <t>Ед. изм.</t>
        </is>
      </c>
      <c r="E9" s="211" t="inlineStr">
        <is>
          <t>Кол-во единиц по проектным данным</t>
        </is>
      </c>
      <c r="F9" s="211" t="inlineStr">
        <is>
          <t>Сметная стоимость в ценах на 01.01.2000 (руб.)</t>
        </is>
      </c>
      <c r="G9" s="234" t="n"/>
      <c r="H9" s="211" t="inlineStr">
        <is>
          <t>Удельный вес, %</t>
        </is>
      </c>
      <c r="I9" s="211" t="inlineStr">
        <is>
          <t>Сметная стоимость в ценах на 01.01.2023 (руб.)</t>
        </is>
      </c>
      <c r="J9" s="234" t="n"/>
    </row>
    <row r="10" ht="28.5" customHeight="1" s="162">
      <c r="A10" s="236" t="n"/>
      <c r="B10" s="236" t="n"/>
      <c r="C10" s="236" t="n"/>
      <c r="D10" s="236" t="n"/>
      <c r="E10" s="236" t="n"/>
      <c r="F10" s="211" t="inlineStr">
        <is>
          <t>на ед. изм.</t>
        </is>
      </c>
      <c r="G10" s="211" t="inlineStr">
        <is>
          <t>общая</t>
        </is>
      </c>
      <c r="H10" s="236" t="n"/>
      <c r="I10" s="211" t="inlineStr">
        <is>
          <t>на ед. изм.</t>
        </is>
      </c>
      <c r="J10" s="211" t="inlineStr">
        <is>
          <t>общая</t>
        </is>
      </c>
    </row>
    <row r="11">
      <c r="A11" s="211" t="n">
        <v>1</v>
      </c>
      <c r="B11" s="211" t="n">
        <v>2</v>
      </c>
      <c r="C11" s="211" t="n">
        <v>3</v>
      </c>
      <c r="D11" s="211" t="n">
        <v>4</v>
      </c>
      <c r="E11" s="211" t="n">
        <v>5</v>
      </c>
      <c r="F11" s="211" t="n">
        <v>6</v>
      </c>
      <c r="G11" s="211" t="n">
        <v>7</v>
      </c>
      <c r="H11" s="211" t="n">
        <v>8</v>
      </c>
      <c r="I11" s="211" t="n">
        <v>9</v>
      </c>
      <c r="J11" s="211" t="n">
        <v>10</v>
      </c>
    </row>
    <row r="12">
      <c r="A12" s="211" t="n"/>
      <c r="B12" s="203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128" t="n"/>
      <c r="J12" s="128" t="n"/>
    </row>
    <row r="13" ht="25.5" customHeight="1" s="162">
      <c r="A13" s="211" t="n">
        <v>1</v>
      </c>
      <c r="B13" s="129" t="inlineStr">
        <is>
          <t>1-3-5</t>
        </is>
      </c>
      <c r="C13" s="130" t="inlineStr">
        <is>
          <t>Затраты труда рабочих (средний разряд работы 3,5)</t>
        </is>
      </c>
      <c r="D13" s="129" t="inlineStr">
        <is>
          <t>чел.-ч</t>
        </is>
      </c>
      <c r="E13" s="212" t="n">
        <v>29527.060142358</v>
      </c>
      <c r="F13" s="131">
        <f>G13/E13</f>
        <v/>
      </c>
      <c r="G13" s="123" t="n">
        <v>267810.43549119</v>
      </c>
      <c r="H13" s="214">
        <f>G13/G14</f>
        <v/>
      </c>
      <c r="I13" s="131">
        <f>ФОТр.тек.!E13</f>
        <v/>
      </c>
      <c r="J13" s="131">
        <f>ROUND(I13*E13,2)</f>
        <v/>
      </c>
    </row>
    <row r="14" ht="25.5" customFormat="1" customHeight="1" s="179">
      <c r="A14" s="211" t="n"/>
      <c r="B14" s="211" t="n"/>
      <c r="C14" s="203" t="inlineStr">
        <is>
          <t>Итого по разделу "Затраты труда рабочих-строителей"</t>
        </is>
      </c>
      <c r="D14" s="211" t="inlineStr">
        <is>
          <t>чел.-ч.</t>
        </is>
      </c>
      <c r="E14" s="171">
        <f>SUM(E13:E13)</f>
        <v/>
      </c>
      <c r="F14" s="131" t="n"/>
      <c r="G14" s="131">
        <f>SUM(G13:G13)</f>
        <v/>
      </c>
      <c r="H14" s="214" t="n">
        <v>1</v>
      </c>
      <c r="I14" s="131" t="n"/>
      <c r="J14" s="131">
        <f>SUM(J13:J13)</f>
        <v/>
      </c>
      <c r="K14" s="70" t="n"/>
      <c r="L14" s="119" t="n"/>
    </row>
    <row r="15" ht="14.25" customFormat="1" customHeight="1" s="179">
      <c r="A15" s="211" t="n"/>
      <c r="B15" s="210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128" t="n"/>
      <c r="J15" s="128" t="n"/>
    </row>
    <row r="16" ht="14.25" customFormat="1" customHeight="1" s="179">
      <c r="A16" s="211" t="n">
        <v>2</v>
      </c>
      <c r="B16" s="211" t="n">
        <v>2</v>
      </c>
      <c r="C16" s="210" t="inlineStr">
        <is>
          <t>Затраты труда машинистов</t>
        </is>
      </c>
      <c r="D16" s="211" t="inlineStr">
        <is>
          <t>чел.-ч.</t>
        </is>
      </c>
      <c r="E16" s="211" t="n">
        <v>10710.42</v>
      </c>
      <c r="F16" s="131">
        <f>G16/E16</f>
        <v/>
      </c>
      <c r="G16" s="131" t="n">
        <v>88272.21000000001</v>
      </c>
      <c r="H16" s="214" t="n">
        <v>1</v>
      </c>
      <c r="I16" s="131">
        <f>ROUND(F16*Прил.10!D10,2)</f>
        <v/>
      </c>
      <c r="J16" s="131">
        <f>ROUND(I16*E16,2)</f>
        <v/>
      </c>
      <c r="L16" s="75" t="n"/>
    </row>
    <row r="17" ht="14.25" customFormat="1" customHeight="1" s="179">
      <c r="A17" s="211" t="n"/>
      <c r="B17" s="203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214" t="n"/>
      <c r="J17" s="214" t="n"/>
    </row>
    <row r="18" ht="14.25" customFormat="1" customHeight="1" s="179">
      <c r="A18" s="211" t="n"/>
      <c r="B18" s="210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128" t="n"/>
      <c r="J18" s="128" t="n"/>
    </row>
    <row r="19" ht="25.5" customFormat="1" customHeight="1" s="179">
      <c r="A19" s="211" t="n">
        <v>3</v>
      </c>
      <c r="B19" s="129" t="inlineStr">
        <is>
          <t>91.05.05-014</t>
        </is>
      </c>
      <c r="C19" s="130" t="inlineStr">
        <is>
          <t>Краны на автомобильном ходу, грузоподъемность 10 т</t>
        </is>
      </c>
      <c r="D19" s="129" t="inlineStr">
        <is>
          <t>маш.-ч</t>
        </is>
      </c>
      <c r="E19" s="122" t="n">
        <v>3984.15</v>
      </c>
      <c r="F19" s="123" t="n">
        <v>111.99</v>
      </c>
      <c r="G19" s="123">
        <f>E19*F19</f>
        <v/>
      </c>
      <c r="H19" s="214">
        <f>G19/$G$57</f>
        <v/>
      </c>
      <c r="I19" s="131">
        <f>ROUND(F19*Прил.10!$D$11,2)</f>
        <v/>
      </c>
      <c r="J19" s="131">
        <f>ROUND(I19*E19,2)</f>
        <v/>
      </c>
      <c r="M19" s="126" t="n"/>
    </row>
    <row r="20" ht="25.5" customFormat="1" customHeight="1" s="179">
      <c r="A20" s="211" t="n">
        <v>4</v>
      </c>
      <c r="B20" s="129" t="inlineStr">
        <is>
          <t>91.10.01-002</t>
        </is>
      </c>
      <c r="C20" s="130" t="inlineStr">
        <is>
          <t>Агрегаты наполнительно-опрессовочные до 300 м3/ч</t>
        </is>
      </c>
      <c r="D20" s="129" t="inlineStr">
        <is>
          <t>маш.-ч</t>
        </is>
      </c>
      <c r="E20" s="122" t="n">
        <v>413.88</v>
      </c>
      <c r="F20" s="123" t="n">
        <v>287.99</v>
      </c>
      <c r="G20" s="123">
        <f>E20*F20</f>
        <v/>
      </c>
      <c r="H20" s="214">
        <f>G20/$G$57</f>
        <v/>
      </c>
      <c r="I20" s="131">
        <f>ROUND(F20*Прил.10!$D$11,2)</f>
        <v/>
      </c>
      <c r="J20" s="131">
        <f>ROUND(I20*E20,2)</f>
        <v/>
      </c>
      <c r="M20" s="126" t="n"/>
    </row>
    <row r="21" ht="51" customFormat="1" customHeight="1" s="179">
      <c r="A21" s="211" t="n">
        <v>5</v>
      </c>
      <c r="B21" s="129" t="inlineStr">
        <is>
          <t>91.18.01-007</t>
        </is>
      </c>
      <c r="C21" s="1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29" t="inlineStr">
        <is>
          <t>маш.-ч</t>
        </is>
      </c>
      <c r="E21" s="122" t="n">
        <v>791.175</v>
      </c>
      <c r="F21" s="123" t="n">
        <v>90</v>
      </c>
      <c r="G21" s="123">
        <f>E21*F21</f>
        <v/>
      </c>
      <c r="H21" s="214">
        <f>G21/$G$57</f>
        <v/>
      </c>
      <c r="I21" s="131">
        <f>ROUND(F21*Прил.10!$D$11,2)</f>
        <v/>
      </c>
      <c r="J21" s="131">
        <f>ROUND(I21*E21,2)</f>
        <v/>
      </c>
      <c r="M21" s="126" t="n"/>
    </row>
    <row r="22" ht="25.5" customFormat="1" customHeight="1" s="179">
      <c r="A22" s="211" t="n">
        <v>6</v>
      </c>
      <c r="B22" s="129" t="inlineStr">
        <is>
          <t>91.01.05-086</t>
        </is>
      </c>
      <c r="C22" s="130" t="inlineStr">
        <is>
          <t>Экскаваторы одноковшовые дизельные на гусеничном ходу, емкость ковша 0,65 м3</t>
        </is>
      </c>
      <c r="D22" s="129" t="inlineStr">
        <is>
          <t>маш.-ч</t>
        </is>
      </c>
      <c r="E22" s="122" t="n">
        <v>544.125</v>
      </c>
      <c r="F22" s="123" t="n">
        <v>115.27</v>
      </c>
      <c r="G22" s="123">
        <f>E22*F22</f>
        <v/>
      </c>
      <c r="H22" s="214">
        <f>G22/$G$57</f>
        <v/>
      </c>
      <c r="I22" s="131">
        <f>ROUND(F22*Прил.10!$D$11,2)</f>
        <v/>
      </c>
      <c r="J22" s="131">
        <f>ROUND(I22*E22,2)</f>
        <v/>
      </c>
      <c r="M22" s="126" t="n"/>
    </row>
    <row r="23" ht="25.5" customFormat="1" customHeight="1" s="179">
      <c r="A23" s="211" t="n">
        <v>7</v>
      </c>
      <c r="B23" s="129" t="inlineStr">
        <is>
          <t>91.14.02-004</t>
        </is>
      </c>
      <c r="C23" s="130" t="inlineStr">
        <is>
          <t>Автомобили бортовые, грузоподъемность до 15 т</t>
        </is>
      </c>
      <c r="D23" s="129" t="inlineStr">
        <is>
          <t>маш.-ч</t>
        </is>
      </c>
      <c r="E23" s="122" t="n">
        <v>611.61</v>
      </c>
      <c r="F23" s="123" t="n">
        <v>92.94</v>
      </c>
      <c r="G23" s="123">
        <f>E23*F23</f>
        <v/>
      </c>
      <c r="H23" s="214">
        <f>G23/$G$57</f>
        <v/>
      </c>
      <c r="I23" s="131">
        <f>ROUND(F23*Прил.10!$D$11,2)</f>
        <v/>
      </c>
      <c r="J23" s="131">
        <f>ROUND(I23*E23,2)</f>
        <v/>
      </c>
      <c r="M23" s="126" t="n"/>
    </row>
    <row r="24" ht="25.5" customFormat="1" customHeight="1" s="179">
      <c r="A24" s="211" t="n">
        <v>8</v>
      </c>
      <c r="B24" s="129" t="inlineStr">
        <is>
          <t>91.06.06-042</t>
        </is>
      </c>
      <c r="C24" s="130" t="inlineStr">
        <is>
          <t>Подъемники гидравлические, высота подъема 10 м</t>
        </is>
      </c>
      <c r="D24" s="129" t="inlineStr">
        <is>
          <t>маш.-ч</t>
        </is>
      </c>
      <c r="E24" s="122" t="n">
        <v>1900.17</v>
      </c>
      <c r="F24" s="123" t="n">
        <v>29.6</v>
      </c>
      <c r="G24" s="123">
        <f>E24*F24</f>
        <v/>
      </c>
      <c r="H24" s="214">
        <f>G24/$G$57</f>
        <v/>
      </c>
      <c r="I24" s="131">
        <f>ROUND(F24*Прил.10!$D$11,2)</f>
        <v/>
      </c>
      <c r="J24" s="131">
        <f>ROUND(I24*E24,2)</f>
        <v/>
      </c>
      <c r="M24" s="126" t="n"/>
    </row>
    <row r="25" ht="25.5" customFormat="1" customHeight="1" s="179">
      <c r="A25" s="211" t="n">
        <v>9</v>
      </c>
      <c r="B25" s="129" t="inlineStr">
        <is>
          <t>91.06.06-014</t>
        </is>
      </c>
      <c r="C25" s="130" t="inlineStr">
        <is>
          <t>Автогидроподъемники, высота подъема 28 м</t>
        </is>
      </c>
      <c r="D25" s="129" t="inlineStr">
        <is>
          <t>маш.-ч</t>
        </is>
      </c>
      <c r="E25" s="122" t="n">
        <v>221.82</v>
      </c>
      <c r="F25" s="123" t="n">
        <v>243.49</v>
      </c>
      <c r="G25" s="123">
        <f>E25*F25</f>
        <v/>
      </c>
      <c r="H25" s="214">
        <f>G25/$G$57</f>
        <v/>
      </c>
      <c r="I25" s="131">
        <f>ROUND(F25*Прил.10!$D$11,2)</f>
        <v/>
      </c>
      <c r="J25" s="131">
        <f>ROUND(I25*E25,2)</f>
        <v/>
      </c>
      <c r="M25" s="126" t="n"/>
    </row>
    <row r="26" ht="25.5" customFormat="1" customHeight="1" s="179">
      <c r="A26" s="211" t="n">
        <v>10</v>
      </c>
      <c r="B26" s="129" t="inlineStr">
        <is>
          <t>91.05.08-007</t>
        </is>
      </c>
      <c r="C26" s="130" t="inlineStr">
        <is>
          <t>Краны на пневмоколесном ходу, грузоподъемность 25 т</t>
        </is>
      </c>
      <c r="D26" s="129" t="inlineStr">
        <is>
          <t>маш.-ч</t>
        </is>
      </c>
      <c r="E26" s="122" t="n">
        <v>523.665</v>
      </c>
      <c r="F26" s="123" t="n">
        <v>102.51</v>
      </c>
      <c r="G26" s="123">
        <f>E26*F26</f>
        <v/>
      </c>
      <c r="H26" s="214">
        <f>G26/$G$57</f>
        <v/>
      </c>
      <c r="I26" s="131">
        <f>ROUND(F26*Прил.10!$D$11,2)</f>
        <v/>
      </c>
      <c r="J26" s="131">
        <f>ROUND(I26*E26,2)</f>
        <v/>
      </c>
      <c r="M26" s="126" t="n"/>
    </row>
    <row r="27" ht="25.5" customFormat="1" customHeight="1" s="179">
      <c r="A27" s="211" t="n">
        <v>11</v>
      </c>
      <c r="B27" s="129" t="inlineStr">
        <is>
          <t>91.06.03-058</t>
        </is>
      </c>
      <c r="C27" s="130" t="inlineStr">
        <is>
          <t>Лебедки электрические тяговым усилием 156,96 кН (16 т)</t>
        </is>
      </c>
      <c r="D27" s="129" t="inlineStr">
        <is>
          <t>маш.-ч</t>
        </is>
      </c>
      <c r="E27" s="122" t="n">
        <v>371.685</v>
      </c>
      <c r="F27" s="123" t="n">
        <v>131.44</v>
      </c>
      <c r="G27" s="123">
        <f>E27*F27</f>
        <v/>
      </c>
      <c r="H27" s="214">
        <f>G27/$G$57</f>
        <v/>
      </c>
      <c r="I27" s="131">
        <f>ROUND(F27*Прил.10!$D$11,2)</f>
        <v/>
      </c>
      <c r="J27" s="131">
        <f>ROUND(I27*E27,2)</f>
        <v/>
      </c>
      <c r="M27" s="126" t="n"/>
    </row>
    <row r="28" ht="14.25" customFormat="1" customHeight="1" s="179">
      <c r="A28" s="211" t="n"/>
      <c r="B28" s="211" t="n"/>
      <c r="C28" s="210" t="inlineStr">
        <is>
          <t>Итого основные машины и механизмы</t>
        </is>
      </c>
      <c r="D28" s="211" t="n"/>
      <c r="E28" s="133" t="n"/>
      <c r="F28" s="131" t="n"/>
      <c r="G28" s="131">
        <f>SUM(G19:G27)</f>
        <v/>
      </c>
      <c r="H28" s="214">
        <f>G28/G57</f>
        <v/>
      </c>
      <c r="I28" s="131" t="n"/>
      <c r="J28" s="131">
        <f>SUM(J19:J26)</f>
        <v/>
      </c>
      <c r="L28" s="70" t="n"/>
      <c r="M28" s="126" t="n"/>
    </row>
    <row r="29" outlineLevel="1" ht="25.5" customFormat="1" customHeight="1" s="179">
      <c r="A29" s="211" t="n">
        <v>12</v>
      </c>
      <c r="B29" s="129" t="inlineStr">
        <is>
          <t>91.14.02-001</t>
        </is>
      </c>
      <c r="C29" s="130" t="inlineStr">
        <is>
          <t>Автомобили бортовые, грузоподъемность до 5 т</t>
        </is>
      </c>
      <c r="D29" s="129" t="inlineStr">
        <is>
          <t>маш.-ч</t>
        </is>
      </c>
      <c r="E29" s="129" t="n">
        <v>448.096296</v>
      </c>
      <c r="F29" s="134" t="n">
        <v>65.70999999999999</v>
      </c>
      <c r="G29" s="123">
        <f>E29*F29</f>
        <v/>
      </c>
      <c r="H29" s="214">
        <f>G29/$G$57</f>
        <v/>
      </c>
      <c r="I29" s="131">
        <f>ROUND(F29*Прил.10!$D$11,2)</f>
        <v/>
      </c>
      <c r="J29" s="131">
        <f>ROUND(I29*E29,2)</f>
        <v/>
      </c>
      <c r="L29" s="70" t="n"/>
      <c r="M29" s="126" t="n"/>
    </row>
    <row r="30" outlineLevel="1" ht="14.25" customFormat="1" customHeight="1" s="179">
      <c r="A30" s="211" t="n">
        <v>13</v>
      </c>
      <c r="B30" s="129" t="inlineStr">
        <is>
          <t>91.08.04-021</t>
        </is>
      </c>
      <c r="C30" s="130" t="inlineStr">
        <is>
          <t>Котлы битумные передвижные 400 л</t>
        </is>
      </c>
      <c r="D30" s="129" t="inlineStr">
        <is>
          <t>маш.-ч</t>
        </is>
      </c>
      <c r="E30" s="129" t="n">
        <v>822.33</v>
      </c>
      <c r="F30" s="134" t="n">
        <v>30</v>
      </c>
      <c r="G30" s="123">
        <f>E30*F30</f>
        <v/>
      </c>
      <c r="H30" s="214">
        <f>G30/$G$57</f>
        <v/>
      </c>
      <c r="I30" s="131">
        <f>ROUND(F30*Прил.10!$D$11,2)</f>
        <v/>
      </c>
      <c r="J30" s="131">
        <f>ROUND(I30*E30,2)</f>
        <v/>
      </c>
      <c r="L30" s="70" t="n"/>
      <c r="M30" s="126" t="n"/>
    </row>
    <row r="31" outlineLevel="1" ht="25.5" customFormat="1" customHeight="1" s="179">
      <c r="A31" s="211" t="n">
        <v>14</v>
      </c>
      <c r="B31" s="129" t="inlineStr">
        <is>
          <t>91.14.03-002</t>
        </is>
      </c>
      <c r="C31" s="130" t="inlineStr">
        <is>
          <t>Автомобиль-самосвал, грузоподъемность до 10 т</t>
        </is>
      </c>
      <c r="D31" s="129" t="inlineStr">
        <is>
          <t>маш.-ч</t>
        </is>
      </c>
      <c r="E31" s="129" t="n">
        <v>234.595935</v>
      </c>
      <c r="F31" s="134" t="n">
        <v>87.48999999999999</v>
      </c>
      <c r="G31" s="123">
        <f>E31*F31</f>
        <v/>
      </c>
      <c r="H31" s="214">
        <f>G31/$G$57</f>
        <v/>
      </c>
      <c r="I31" s="131">
        <f>ROUND(F31*Прил.10!$D$11,2)</f>
        <v/>
      </c>
      <c r="J31" s="131">
        <f>ROUND(I31*E31,2)</f>
        <v/>
      </c>
      <c r="L31" s="70" t="n"/>
      <c r="M31" s="126" t="n"/>
    </row>
    <row r="32" outlineLevel="1" ht="25.5" customFormat="1" customHeight="1" s="179">
      <c r="A32" s="211" t="n">
        <v>15</v>
      </c>
      <c r="B32" s="129" t="inlineStr">
        <is>
          <t>91.14.02-002</t>
        </is>
      </c>
      <c r="C32" s="130" t="inlineStr">
        <is>
          <t>Автомобили бортовые, грузоподъемность до 8 т</t>
        </is>
      </c>
      <c r="D32" s="129" t="inlineStr">
        <is>
          <t>маш.-ч</t>
        </is>
      </c>
      <c r="E32" s="129" t="n">
        <v>197.5229775</v>
      </c>
      <c r="F32" s="134" t="n">
        <v>85.84</v>
      </c>
      <c r="G32" s="123">
        <f>E32*F32</f>
        <v/>
      </c>
      <c r="H32" s="214">
        <f>G32/$G$57</f>
        <v/>
      </c>
      <c r="I32" s="131">
        <f>ROUND(F32*Прил.10!$D$11,2)</f>
        <v/>
      </c>
      <c r="J32" s="131">
        <f>ROUND(I32*E32,2)</f>
        <v/>
      </c>
      <c r="L32" s="70" t="n"/>
      <c r="M32" s="126" t="n"/>
    </row>
    <row r="33" outlineLevel="1" ht="25.5" customFormat="1" customHeight="1" s="179">
      <c r="A33" s="211" t="n">
        <v>16</v>
      </c>
      <c r="B33" s="129" t="inlineStr">
        <is>
          <t>91.17.04-233</t>
        </is>
      </c>
      <c r="C33" s="130" t="inlineStr">
        <is>
          <t>Установки для сварки ручной дуговой (постоянного тока)</t>
        </is>
      </c>
      <c r="D33" s="129" t="inlineStr">
        <is>
          <t>маш.-ч</t>
        </is>
      </c>
      <c r="E33" s="129" t="n">
        <v>1455.1257</v>
      </c>
      <c r="F33" s="134" t="n">
        <v>8.1</v>
      </c>
      <c r="G33" s="123">
        <f>E33*F33</f>
        <v/>
      </c>
      <c r="H33" s="214">
        <f>G33/$G$57</f>
        <v/>
      </c>
      <c r="I33" s="131">
        <f>ROUND(F33*Прил.10!$D$11,2)</f>
        <v/>
      </c>
      <c r="J33" s="131">
        <f>ROUND(I33*E33,2)</f>
        <v/>
      </c>
      <c r="L33" s="70" t="n"/>
      <c r="M33" s="126" t="n"/>
    </row>
    <row r="34" outlineLevel="1" ht="38.25" customFormat="1" customHeight="1" s="179">
      <c r="A34" s="211" t="n">
        <v>17</v>
      </c>
      <c r="B34" s="129" t="inlineStr">
        <is>
          <t>91.17.04-036</t>
        </is>
      </c>
      <c r="C34" s="130" t="inlineStr">
        <is>
          <t>Агрегаты сварочные передвижные номинальным сварочным током 250-400 А с дизельным двигателем</t>
        </is>
      </c>
      <c r="D34" s="129" t="inlineStr">
        <is>
          <t>маш.-ч</t>
        </is>
      </c>
      <c r="E34" s="129" t="n">
        <v>520.167282</v>
      </c>
      <c r="F34" s="134" t="n">
        <v>14</v>
      </c>
      <c r="G34" s="123">
        <f>E34*F34</f>
        <v/>
      </c>
      <c r="H34" s="214">
        <f>G34/$G$57</f>
        <v/>
      </c>
      <c r="I34" s="131">
        <f>ROUND(F34*Прил.10!$D$11,2)</f>
        <v/>
      </c>
      <c r="J34" s="131">
        <f>ROUND(I34*E34,2)</f>
        <v/>
      </c>
      <c r="L34" s="70" t="n"/>
      <c r="M34" s="126" t="n"/>
    </row>
    <row r="35" outlineLevel="1" ht="14.25" customFormat="1" customHeight="1" s="179">
      <c r="A35" s="211" t="n">
        <v>18</v>
      </c>
      <c r="B35" s="129" t="inlineStr">
        <is>
          <t>91.21.22-447</t>
        </is>
      </c>
      <c r="C35" s="130" t="inlineStr">
        <is>
          <t>Установки электрометаллизационные</t>
        </is>
      </c>
      <c r="D35" s="129" t="inlineStr">
        <is>
          <t>маш.-ч</t>
        </is>
      </c>
      <c r="E35" s="129" t="n">
        <v>95.94</v>
      </c>
      <c r="F35" s="134" t="n">
        <v>74.23999999999999</v>
      </c>
      <c r="G35" s="123">
        <f>E35*F35</f>
        <v/>
      </c>
      <c r="H35" s="214">
        <f>G35/$G$57</f>
        <v/>
      </c>
      <c r="I35" s="131">
        <f>ROUND(F35*Прил.10!$D$11,2)</f>
        <v/>
      </c>
      <c r="J35" s="131">
        <f>ROUND(I35*E35,2)</f>
        <v/>
      </c>
      <c r="L35" s="70" t="n"/>
      <c r="M35" s="126" t="n"/>
    </row>
    <row r="36" outlineLevel="1" ht="14.25" customFormat="1" customHeight="1" s="179">
      <c r="A36" s="211" t="n">
        <v>19</v>
      </c>
      <c r="B36" s="129" t="inlineStr">
        <is>
          <t>91.01.01-039</t>
        </is>
      </c>
      <c r="C36" s="130" t="inlineStr">
        <is>
          <t>Бульдозеры, мощность 132 кВт (180 л.с.)</t>
        </is>
      </c>
      <c r="D36" s="129" t="inlineStr">
        <is>
          <t>маш.-ч</t>
        </is>
      </c>
      <c r="E36" s="129" t="n">
        <v>42.2481825</v>
      </c>
      <c r="F36" s="134" t="n">
        <v>132.79</v>
      </c>
      <c r="G36" s="123">
        <f>E36*F36</f>
        <v/>
      </c>
      <c r="H36" s="214">
        <f>G36/$G$57</f>
        <v/>
      </c>
      <c r="I36" s="131">
        <f>ROUND(F36*Прил.10!$D$11,2)</f>
        <v/>
      </c>
      <c r="J36" s="131">
        <f>ROUND(I36*E36,2)</f>
        <v/>
      </c>
      <c r="L36" s="70" t="n"/>
      <c r="M36" s="126" t="n"/>
    </row>
    <row r="37" outlineLevel="1" ht="38.25" customFormat="1" customHeight="1" s="179">
      <c r="A37" s="211" t="n">
        <v>20</v>
      </c>
      <c r="B37" s="129" t="inlineStr">
        <is>
          <t>91.06.05-057</t>
        </is>
      </c>
      <c r="C37" s="130" t="inlineStr">
        <is>
          <t>Погрузчики одноковшовые универсальные фронтальные пневмоколесные, грузоподъемность 3 т</t>
        </is>
      </c>
      <c r="D37" s="129" t="inlineStr">
        <is>
          <t>маш.-ч</t>
        </is>
      </c>
      <c r="E37" s="129" t="n">
        <v>42.54576</v>
      </c>
      <c r="F37" s="134" t="n">
        <v>90.40000000000001</v>
      </c>
      <c r="G37" s="123">
        <f>E37*F37</f>
        <v/>
      </c>
      <c r="H37" s="214">
        <f>G37/$G$57</f>
        <v/>
      </c>
      <c r="I37" s="131">
        <f>ROUND(F37*Прил.10!$D$11,2)</f>
        <v/>
      </c>
      <c r="J37" s="131">
        <f>ROUND(I37*E37,2)</f>
        <v/>
      </c>
      <c r="L37" s="70" t="n"/>
      <c r="M37" s="126" t="n"/>
    </row>
    <row r="38" outlineLevel="1" ht="25.5" customFormat="1" customHeight="1" s="179">
      <c r="A38" s="211" t="n">
        <v>21</v>
      </c>
      <c r="B38" s="129" t="inlineStr">
        <is>
          <t>91.05.06-012</t>
        </is>
      </c>
      <c r="C38" s="130" t="inlineStr">
        <is>
          <t>Краны на гусеничном ходу, грузоподъемность до 16 т</t>
        </is>
      </c>
      <c r="D38" s="129" t="inlineStr">
        <is>
          <t>маш.-ч</t>
        </is>
      </c>
      <c r="E38" s="129" t="n">
        <v>29.05284</v>
      </c>
      <c r="F38" s="134" t="n">
        <v>96.89</v>
      </c>
      <c r="G38" s="123">
        <f>E38*F38</f>
        <v/>
      </c>
      <c r="H38" s="214">
        <f>G38/$G$57</f>
        <v/>
      </c>
      <c r="I38" s="131">
        <f>ROUND(F38*Прил.10!$D$11,2)</f>
        <v/>
      </c>
      <c r="J38" s="131">
        <f>ROUND(I38*E38,2)</f>
        <v/>
      </c>
      <c r="L38" s="70" t="n"/>
      <c r="M38" s="126" t="n"/>
    </row>
    <row r="39" outlineLevel="1" ht="25.5" customFormat="1" customHeight="1" s="179">
      <c r="A39" s="211" t="n">
        <v>22</v>
      </c>
      <c r="B39" s="129" t="inlineStr">
        <is>
          <t>91.06.02-001</t>
        </is>
      </c>
      <c r="C39" s="130" t="inlineStr">
        <is>
          <t>Конвейер ленточный передвижной высотой 5 м</t>
        </is>
      </c>
      <c r="D39" s="129" t="inlineStr">
        <is>
          <t>маш.-ч</t>
        </is>
      </c>
      <c r="E39" s="129" t="n">
        <v>168.140844</v>
      </c>
      <c r="F39" s="134" t="n">
        <v>16.3</v>
      </c>
      <c r="G39" s="123">
        <f>E39*F39</f>
        <v/>
      </c>
      <c r="H39" s="214">
        <f>G39/$G$57</f>
        <v/>
      </c>
      <c r="I39" s="131">
        <f>ROUND(F39*Прил.10!$D$11,2)</f>
        <v/>
      </c>
      <c r="J39" s="131">
        <f>ROUND(I39*E39,2)</f>
        <v/>
      </c>
      <c r="L39" s="70" t="n"/>
      <c r="M39" s="126" t="n"/>
    </row>
    <row r="40" outlineLevel="1" ht="25.5" customFormat="1" customHeight="1" s="179">
      <c r="A40" s="211" t="n">
        <v>23</v>
      </c>
      <c r="B40" s="129" t="inlineStr">
        <is>
          <t>91.08.09-023</t>
        </is>
      </c>
      <c r="C40" s="130" t="inlineStr">
        <is>
          <t>Трамбовки пневматические при работе от передвижных компрессорных станций</t>
        </is>
      </c>
      <c r="D40" s="129" t="inlineStr">
        <is>
          <t>маш.-ч</t>
        </is>
      </c>
      <c r="E40" s="129" t="n">
        <v>2678.99055</v>
      </c>
      <c r="F40" s="134" t="n">
        <v>0.55</v>
      </c>
      <c r="G40" s="123">
        <f>E40*F40</f>
        <v/>
      </c>
      <c r="H40" s="214">
        <f>G40/$G$57</f>
        <v/>
      </c>
      <c r="I40" s="131">
        <f>ROUND(F40*Прил.10!$D$11,2)</f>
        <v/>
      </c>
      <c r="J40" s="131">
        <f>ROUND(I40*E40,2)</f>
        <v/>
      </c>
      <c r="L40" s="70" t="n"/>
      <c r="M40" s="126" t="n"/>
    </row>
    <row r="41" outlineLevel="1" ht="38.25" customFormat="1" customHeight="1" s="179">
      <c r="A41" s="211" t="n">
        <v>24</v>
      </c>
      <c r="B41" s="129" t="inlineStr">
        <is>
          <t>91.21.01-012</t>
        </is>
      </c>
      <c r="C41" s="130" t="inlineStr">
        <is>
          <t>Агрегаты окрасочные высокого давления для окраски поверхностей конструкций, мощность 1 кВт</t>
        </is>
      </c>
      <c r="D41" s="129" t="inlineStr">
        <is>
          <t>маш.-ч</t>
        </is>
      </c>
      <c r="E41" s="129" t="n">
        <v>183.99453</v>
      </c>
      <c r="F41" s="134" t="n">
        <v>6.82</v>
      </c>
      <c r="G41" s="123">
        <f>E41*F41</f>
        <v/>
      </c>
      <c r="H41" s="214">
        <f>G41/$G$57</f>
        <v/>
      </c>
      <c r="I41" s="131">
        <f>ROUND(F41*Прил.10!$D$11,2)</f>
        <v/>
      </c>
      <c r="J41" s="131">
        <f>ROUND(I41*E41,2)</f>
        <v/>
      </c>
      <c r="L41" s="70" t="n"/>
      <c r="M41" s="126" t="n"/>
    </row>
    <row r="42" outlineLevel="1" ht="25.5" customFormat="1" customHeight="1" s="179">
      <c r="A42" s="211" t="n">
        <v>25</v>
      </c>
      <c r="B42" s="129" t="inlineStr">
        <is>
          <t>91.06.01-003</t>
        </is>
      </c>
      <c r="C42" s="130" t="inlineStr">
        <is>
          <t>Домкраты гидравлические, грузоподъемность 63-100 т</t>
        </is>
      </c>
      <c r="D42" s="129" t="inlineStr">
        <is>
          <t>маш.-ч</t>
        </is>
      </c>
      <c r="E42" s="129" t="n">
        <v>1284.9705165</v>
      </c>
      <c r="F42" s="134" t="n">
        <v>0.9</v>
      </c>
      <c r="G42" s="123">
        <f>E42*F42</f>
        <v/>
      </c>
      <c r="H42" s="214">
        <f>G42/$G$57</f>
        <v/>
      </c>
      <c r="I42" s="131">
        <f>ROUND(F42*Прил.10!$D$11,2)</f>
        <v/>
      </c>
      <c r="J42" s="131">
        <f>ROUND(I42*E42,2)</f>
        <v/>
      </c>
      <c r="L42" s="70" t="n"/>
      <c r="M42" s="126" t="n"/>
    </row>
    <row r="43" outlineLevel="1" ht="25.5" customFormat="1" customHeight="1" s="179">
      <c r="A43" s="211" t="n">
        <v>26</v>
      </c>
      <c r="B43" s="129" t="inlineStr">
        <is>
          <t>91.06.03-061</t>
        </is>
      </c>
      <c r="C43" s="130" t="inlineStr">
        <is>
          <t>Лебедки электрические тяговым усилием до 12,26 кН (1,25 т)</t>
        </is>
      </c>
      <c r="D43" s="129" t="inlineStr">
        <is>
          <t>маш.-ч</t>
        </is>
      </c>
      <c r="E43" s="129" t="n">
        <v>292.5975</v>
      </c>
      <c r="F43" s="134" t="n">
        <v>3.28</v>
      </c>
      <c r="G43" s="123">
        <f>E43*F43</f>
        <v/>
      </c>
      <c r="H43" s="214">
        <f>G43/$G$57</f>
        <v/>
      </c>
      <c r="I43" s="131">
        <f>ROUND(F43*Прил.10!$D$11,2)</f>
        <v/>
      </c>
      <c r="J43" s="131">
        <f>ROUND(I43*E43,2)</f>
        <v/>
      </c>
      <c r="L43" s="70" t="n"/>
      <c r="M43" s="126" t="n"/>
    </row>
    <row r="44" outlineLevel="1" ht="25.5" customFormat="1" customHeight="1" s="179">
      <c r="A44" s="211" t="n">
        <v>27</v>
      </c>
      <c r="B44" s="129" t="inlineStr">
        <is>
          <t>91.17.04-171</t>
        </is>
      </c>
      <c r="C44" s="130" t="inlineStr">
        <is>
          <t>Преобразователи сварочные номинальным сварочным током 315-500 А</t>
        </is>
      </c>
      <c r="D44" s="129" t="inlineStr">
        <is>
          <t>маш.-ч</t>
        </is>
      </c>
      <c r="E44" s="129" t="n">
        <v>71.63665949999999</v>
      </c>
      <c r="F44" s="134" t="n">
        <v>12.31</v>
      </c>
      <c r="G44" s="123">
        <f>E44*F44</f>
        <v/>
      </c>
      <c r="H44" s="214">
        <f>G44/$G$57</f>
        <v/>
      </c>
      <c r="I44" s="131">
        <f>ROUND(F44*Прил.10!$D$11,2)</f>
        <v/>
      </c>
      <c r="J44" s="131">
        <f>ROUND(I44*E44,2)</f>
        <v/>
      </c>
      <c r="L44" s="70" t="n"/>
      <c r="M44" s="126" t="n"/>
    </row>
    <row r="45" outlineLevel="1" ht="14.25" customFormat="1" customHeight="1" s="179">
      <c r="A45" s="211" t="n">
        <v>28</v>
      </c>
      <c r="B45" s="129" t="inlineStr">
        <is>
          <t>91.06.05-011</t>
        </is>
      </c>
      <c r="C45" s="130" t="inlineStr">
        <is>
          <t>Погрузчик, грузоподъемность 5 т</t>
        </is>
      </c>
      <c r="D45" s="129" t="inlineStr">
        <is>
          <t>маш.-ч</t>
        </is>
      </c>
      <c r="E45" s="129" t="n">
        <v>2.80317</v>
      </c>
      <c r="F45" s="134" t="n">
        <v>89.98999999999999</v>
      </c>
      <c r="G45" s="123">
        <f>E45*F45</f>
        <v/>
      </c>
      <c r="H45" s="214">
        <f>G45/$G$57</f>
        <v/>
      </c>
      <c r="I45" s="131">
        <f>ROUND(F45*Прил.10!$D$11,2)</f>
        <v/>
      </c>
      <c r="J45" s="131">
        <f>ROUND(I45*E45,2)</f>
        <v/>
      </c>
      <c r="L45" s="70" t="n"/>
      <c r="M45" s="126" t="n"/>
    </row>
    <row r="46" outlineLevel="1" ht="25.5" customFormat="1" customHeight="1" s="179">
      <c r="A46" s="211" t="n">
        <v>29</v>
      </c>
      <c r="B46" s="129" t="inlineStr">
        <is>
          <t>91.05.06-008</t>
        </is>
      </c>
      <c r="C46" s="130" t="inlineStr">
        <is>
          <t>Краны на гусеничном ходу, грузоподъемность 40 т</t>
        </is>
      </c>
      <c r="D46" s="129" t="inlineStr">
        <is>
          <t>маш.-ч</t>
        </is>
      </c>
      <c r="E46" s="129" t="n">
        <v>0.761745</v>
      </c>
      <c r="F46" s="134" t="n">
        <v>175.56</v>
      </c>
      <c r="G46" s="123">
        <f>E46*F46</f>
        <v/>
      </c>
      <c r="H46" s="214">
        <f>G46/$G$57</f>
        <v/>
      </c>
      <c r="I46" s="131">
        <f>ROUND(F46*Прил.10!$D$11,2)</f>
        <v/>
      </c>
      <c r="J46" s="131">
        <f>ROUND(I46*E46,2)</f>
        <v/>
      </c>
      <c r="L46" s="70" t="n"/>
      <c r="M46" s="126" t="n"/>
    </row>
    <row r="47" outlineLevel="1" ht="14.25" customFormat="1" customHeight="1" s="179">
      <c r="A47" s="211" t="n">
        <v>30</v>
      </c>
      <c r="B47" s="129" t="inlineStr">
        <is>
          <t>91.05.02-005</t>
        </is>
      </c>
      <c r="C47" s="130" t="inlineStr">
        <is>
          <t>Краны козловые, грузоподъемность 32 т</t>
        </is>
      </c>
      <c r="D47" s="129" t="inlineStr">
        <is>
          <t>маш.-ч</t>
        </is>
      </c>
      <c r="E47" s="129" t="n">
        <v>0.800001</v>
      </c>
      <c r="F47" s="134" t="n">
        <v>120.24</v>
      </c>
      <c r="G47" s="123">
        <f>E47*F47</f>
        <v/>
      </c>
      <c r="H47" s="214">
        <f>G47/$G$57</f>
        <v/>
      </c>
      <c r="I47" s="131">
        <f>ROUND(F47*Прил.10!$D$11,2)</f>
        <v/>
      </c>
      <c r="J47" s="131">
        <f>ROUND(I47*E47,2)</f>
        <v/>
      </c>
      <c r="L47" s="70" t="n"/>
      <c r="M47" s="126" t="n"/>
    </row>
    <row r="48" outlineLevel="1" ht="14.25" customFormat="1" customHeight="1" s="179">
      <c r="A48" s="211" t="n">
        <v>31</v>
      </c>
      <c r="B48" s="129" t="inlineStr">
        <is>
          <t>91.05.01-017</t>
        </is>
      </c>
      <c r="C48" s="130" t="inlineStr">
        <is>
          <t>Краны башенные, грузоподъемность 8 т</t>
        </is>
      </c>
      <c r="D48" s="129" t="inlineStr">
        <is>
          <t>маш.-ч</t>
        </is>
      </c>
      <c r="E48" s="129" t="n">
        <v>0.63396</v>
      </c>
      <c r="F48" s="134" t="n">
        <v>86.40000000000001</v>
      </c>
      <c r="G48" s="123">
        <f>E48*F48</f>
        <v/>
      </c>
      <c r="H48" s="214">
        <f>G48/$G$57</f>
        <v/>
      </c>
      <c r="I48" s="131">
        <f>ROUND(F48*Прил.10!$D$11,2)</f>
        <v/>
      </c>
      <c r="J48" s="131">
        <f>ROUND(I48*E48,2)</f>
        <v/>
      </c>
      <c r="L48" s="70" t="n"/>
      <c r="M48" s="126" t="n"/>
    </row>
    <row r="49" outlineLevel="1" ht="14.25" customFormat="1" customHeight="1" s="179">
      <c r="A49" s="211" t="n">
        <v>32</v>
      </c>
      <c r="B49" s="129" t="inlineStr">
        <is>
          <t>91.21.22-491</t>
        </is>
      </c>
      <c r="C49" s="130" t="inlineStr">
        <is>
          <t>Шинотрубогиб</t>
        </is>
      </c>
      <c r="D49" s="129" t="inlineStr">
        <is>
          <t>маш.-ч</t>
        </is>
      </c>
      <c r="E49" s="129" t="n">
        <v>2.505</v>
      </c>
      <c r="F49" s="134" t="n">
        <v>15.24</v>
      </c>
      <c r="G49" s="123">
        <f>E49*F49</f>
        <v/>
      </c>
      <c r="H49" s="214">
        <f>G49/$G$57</f>
        <v/>
      </c>
      <c r="I49" s="131">
        <f>ROUND(F49*Прил.10!$D$11,2)</f>
        <v/>
      </c>
      <c r="J49" s="131">
        <f>ROUND(I49*E49,2)</f>
        <v/>
      </c>
      <c r="L49" s="70" t="n"/>
      <c r="M49" s="126" t="n"/>
    </row>
    <row r="50" outlineLevel="1" ht="14.25" customFormat="1" customHeight="1" s="179">
      <c r="A50" s="211" t="n">
        <v>33</v>
      </c>
      <c r="B50" s="129" t="inlineStr">
        <is>
          <t>91.17.04-042</t>
        </is>
      </c>
      <c r="C50" s="130" t="inlineStr">
        <is>
          <t>Аппарат для газовой сварки и резки</t>
        </is>
      </c>
      <c r="D50" s="129" t="inlineStr">
        <is>
          <t>маш.-ч</t>
        </is>
      </c>
      <c r="E50" s="129" t="n">
        <v>14.8405665</v>
      </c>
      <c r="F50" s="134" t="n">
        <v>1.2</v>
      </c>
      <c r="G50" s="123">
        <f>E50*F50</f>
        <v/>
      </c>
      <c r="H50" s="214">
        <f>G50/$G$57</f>
        <v/>
      </c>
      <c r="I50" s="131">
        <f>ROUND(F50*Прил.10!$D$11,2)</f>
        <v/>
      </c>
      <c r="J50" s="131">
        <f>ROUND(I50*E50,2)</f>
        <v/>
      </c>
      <c r="L50" s="70" t="n"/>
      <c r="M50" s="126" t="n"/>
    </row>
    <row r="51" outlineLevel="1" ht="38.25" customFormat="1" customHeight="1" s="179">
      <c r="A51" s="211" t="n">
        <v>34</v>
      </c>
      <c r="B51" s="129" t="inlineStr">
        <is>
          <t>91.18.01-012</t>
        </is>
      </c>
      <c r="C51" s="130" t="inlineStr">
        <is>
          <t>Компрессоры передвижные с электродвигателем давлением 600 кПа (6 ат), производительность до 3,5 м3/мин</t>
        </is>
      </c>
      <c r="D51" s="129" t="inlineStr">
        <is>
          <t>маш.-ч</t>
        </is>
      </c>
      <c r="E51" s="129" t="n">
        <v>0.2808</v>
      </c>
      <c r="F51" s="134" t="n">
        <v>32.5</v>
      </c>
      <c r="G51" s="123">
        <f>E51*F51</f>
        <v/>
      </c>
      <c r="H51" s="214">
        <f>G51/$G$57</f>
        <v/>
      </c>
      <c r="I51" s="131">
        <f>ROUND(F51*Прил.10!$D$11,2)</f>
        <v/>
      </c>
      <c r="J51" s="131">
        <f>ROUND(I51*E51,2)</f>
        <v/>
      </c>
      <c r="L51" s="70" t="n"/>
      <c r="M51" s="126" t="n"/>
    </row>
    <row r="52" outlineLevel="1" ht="14.25" customFormat="1" customHeight="1" s="179">
      <c r="A52" s="211" t="n">
        <v>35</v>
      </c>
      <c r="B52" s="129" t="inlineStr">
        <is>
          <t>91.21.16-012</t>
        </is>
      </c>
      <c r="C52" s="130" t="inlineStr">
        <is>
          <t>Пресс гидравлический с электроприводом</t>
        </is>
      </c>
      <c r="D52" s="129" t="inlineStr">
        <is>
          <t>маш.-ч</t>
        </is>
      </c>
      <c r="E52" s="129" t="n">
        <v>2.4</v>
      </c>
      <c r="F52" s="134" t="n">
        <v>1.11</v>
      </c>
      <c r="G52" s="123">
        <f>E52*F52</f>
        <v/>
      </c>
      <c r="H52" s="214">
        <f>G52/$G$57</f>
        <v/>
      </c>
      <c r="I52" s="131">
        <f>ROUND(F52*Прил.10!$D$11,2)</f>
        <v/>
      </c>
      <c r="J52" s="131">
        <f>ROUND(I52*E52,2)</f>
        <v/>
      </c>
      <c r="L52" s="70" t="n"/>
      <c r="M52" s="126" t="n"/>
    </row>
    <row r="53" outlineLevel="1" ht="14.25" customFormat="1" customHeight="1" s="179">
      <c r="A53" s="211" t="n">
        <v>36</v>
      </c>
      <c r="B53" s="129" t="inlineStr">
        <is>
          <t>91.07.04-001</t>
        </is>
      </c>
      <c r="C53" s="130" t="inlineStr">
        <is>
          <t>Вибратор глубинный</t>
        </is>
      </c>
      <c r="D53" s="129" t="inlineStr">
        <is>
          <t>маш.-ч</t>
        </is>
      </c>
      <c r="E53" s="129" t="n">
        <v>1.04976</v>
      </c>
      <c r="F53" s="134" t="n">
        <v>1.9</v>
      </c>
      <c r="G53" s="123">
        <f>E53*F53</f>
        <v/>
      </c>
      <c r="H53" s="214">
        <f>G53/$G$57</f>
        <v/>
      </c>
      <c r="I53" s="131">
        <f>ROUND(F53*Прил.10!$D$11,2)</f>
        <v/>
      </c>
      <c r="J53" s="131">
        <f>ROUND(I53*E53,2)</f>
        <v/>
      </c>
      <c r="L53" s="70" t="n"/>
      <c r="M53" s="126" t="n"/>
    </row>
    <row r="54" outlineLevel="1" ht="25.5" customFormat="1" customHeight="1" s="179">
      <c r="A54" s="211" t="n">
        <v>37</v>
      </c>
      <c r="B54" s="129" t="inlineStr">
        <is>
          <t>91.08.09-024</t>
        </is>
      </c>
      <c r="C54" s="130" t="inlineStr">
        <is>
          <t>Трамбовки пневматические при работе от стационарного компрессора</t>
        </is>
      </c>
      <c r="D54" s="129" t="inlineStr">
        <is>
          <t>маш.-ч</t>
        </is>
      </c>
      <c r="E54" s="129" t="n">
        <v>0.2808</v>
      </c>
      <c r="F54" s="134" t="n">
        <v>4.91</v>
      </c>
      <c r="G54" s="123">
        <f>E54*F54</f>
        <v/>
      </c>
      <c r="H54" s="214">
        <f>G54/$G$57</f>
        <v/>
      </c>
      <c r="I54" s="131">
        <f>ROUND(F54*Прил.10!$D$11,2)</f>
        <v/>
      </c>
      <c r="J54" s="131">
        <f>ROUND(I54*E54,2)</f>
        <v/>
      </c>
      <c r="L54" s="70" t="n"/>
      <c r="M54" s="126" t="n"/>
    </row>
    <row r="55" outlineLevel="1" ht="25.5" customFormat="1" customHeight="1" s="179">
      <c r="A55" s="211" t="n">
        <v>38</v>
      </c>
      <c r="B55" s="129" t="inlineStr">
        <is>
          <t>91.06.03-060</t>
        </is>
      </c>
      <c r="C55" s="130" t="inlineStr">
        <is>
          <t>Лебедки электрические тяговым усилием до 5,79 кН (0,59 т)</t>
        </is>
      </c>
      <c r="D55" s="129" t="inlineStr">
        <is>
          <t>маш.-ч</t>
        </is>
      </c>
      <c r="E55" s="129" t="n">
        <v>0.08550000000000001</v>
      </c>
      <c r="F55" s="134" t="n">
        <v>1.7</v>
      </c>
      <c r="G55" s="123">
        <f>E55*F55</f>
        <v/>
      </c>
      <c r="H55" s="214">
        <f>G55/$G$57</f>
        <v/>
      </c>
      <c r="I55" s="131">
        <f>ROUND(F55*Прил.10!$D$11,2)</f>
        <v/>
      </c>
      <c r="J55" s="131">
        <f>ROUND(I55*E55,2)</f>
        <v/>
      </c>
      <c r="L55" s="70" t="n"/>
      <c r="M55" s="126" t="n"/>
    </row>
    <row r="56" ht="14.25" customFormat="1" customHeight="1" s="179">
      <c r="A56" s="211" t="n"/>
      <c r="B56" s="211" t="n"/>
      <c r="C56" s="210" t="inlineStr">
        <is>
          <t>Итого прочие машины и механизмы</t>
        </is>
      </c>
      <c r="D56" s="211" t="n"/>
      <c r="E56" s="212" t="n"/>
      <c r="F56" s="131" t="n"/>
      <c r="G56" s="131">
        <f>SUM(G29:G55)</f>
        <v/>
      </c>
      <c r="H56" s="214">
        <f>G56/G57</f>
        <v/>
      </c>
      <c r="I56" s="131" t="n"/>
      <c r="J56" s="131">
        <f>SUM(J29:J54)</f>
        <v/>
      </c>
      <c r="K56" s="70" t="n"/>
      <c r="L56" s="70" t="n"/>
    </row>
    <row r="57" ht="25.5" customFormat="1" customHeight="1" s="179">
      <c r="A57" s="211" t="n"/>
      <c r="B57" s="215" t="n"/>
      <c r="C57" s="135" t="inlineStr">
        <is>
          <t>Итого по разделу «Машины и механизмы»</t>
        </is>
      </c>
      <c r="D57" s="215" t="n"/>
      <c r="E57" s="136" t="n"/>
      <c r="F57" s="137" t="n"/>
      <c r="G57" s="137">
        <f>G28+G56</f>
        <v/>
      </c>
      <c r="H57" s="138" t="n">
        <v>1</v>
      </c>
      <c r="I57" s="137" t="n"/>
      <c r="J57" s="137">
        <f>J28+J56</f>
        <v/>
      </c>
    </row>
    <row r="58" s="162">
      <c r="A58" s="207" t="n"/>
      <c r="B58" s="203" t="inlineStr">
        <is>
          <t xml:space="preserve">Оборудование </t>
        </is>
      </c>
      <c r="C58" s="233" t="n"/>
      <c r="D58" s="233" t="n"/>
      <c r="E58" s="233" t="n"/>
      <c r="F58" s="233" t="n"/>
      <c r="G58" s="233" t="n"/>
      <c r="H58" s="233" t="n"/>
      <c r="I58" s="233" t="n"/>
      <c r="J58" s="234" t="n"/>
      <c r="K58" s="179" t="n"/>
      <c r="L58" s="179" t="n"/>
      <c r="M58" s="179" t="n"/>
      <c r="N58" s="179" t="n"/>
    </row>
    <row r="59" s="162">
      <c r="A59" s="211" t="n"/>
      <c r="B59" s="218" t="inlineStr">
        <is>
          <t>Основное оборудование</t>
        </is>
      </c>
      <c r="K59" s="179" t="n"/>
      <c r="L59" s="179" t="n"/>
      <c r="M59" s="179" t="n"/>
      <c r="N59" s="179" t="n"/>
    </row>
    <row r="60" ht="25.9" customHeight="1" s="162">
      <c r="A60" s="211" t="n">
        <v>39</v>
      </c>
      <c r="B60" s="129" t="inlineStr">
        <is>
          <t>БЦ.1.343</t>
        </is>
      </c>
      <c r="C60" s="210" t="inlineStr">
        <is>
          <t>Выключатель элегазовый 330 кВ, 3150 А, 40 кА.</t>
        </is>
      </c>
      <c r="D60" s="211" t="inlineStr">
        <is>
          <t>3-х фазн. к-т</t>
        </is>
      </c>
      <c r="E60" s="211" t="n">
        <v>4</v>
      </c>
      <c r="F60" s="225">
        <f>ROUND(I60/Прил.10!$D$13,2)</f>
        <v/>
      </c>
      <c r="G60" s="123">
        <f>E60*F60</f>
        <v/>
      </c>
      <c r="H60" s="214">
        <f>G60/$G$69</f>
        <v/>
      </c>
      <c r="I60" s="131" t="n">
        <v>34226037.74</v>
      </c>
      <c r="J60" s="131">
        <f>ROUND(I60*E60,2)</f>
        <v/>
      </c>
      <c r="K60" s="179" t="n"/>
      <c r="L60" s="179" t="n"/>
      <c r="M60" s="179" t="n"/>
      <c r="N60" s="179" t="n"/>
    </row>
    <row r="61" ht="38.85" customHeight="1" s="162">
      <c r="A61" s="211" t="n">
        <v>40</v>
      </c>
      <c r="B61" s="129" t="inlineStr">
        <is>
          <t>БЦ.62.1359</t>
        </is>
      </c>
      <c r="C61" s="210" t="inlineStr">
        <is>
          <t>Разьединитель однополюсный 330 кВ, 3150 А, 40кА с двумя комплектами заземляющих ножей.</t>
        </is>
      </c>
      <c r="D61" s="211" t="inlineStr">
        <is>
          <t>полюс</t>
        </is>
      </c>
      <c r="E61" s="211" t="n">
        <v>24</v>
      </c>
      <c r="F61" s="225">
        <f>ROUND(I61/Прил.10!$D$13,2)</f>
        <v/>
      </c>
      <c r="G61" s="123">
        <f>E61*F61</f>
        <v/>
      </c>
      <c r="H61" s="214">
        <f>G61/$G$69</f>
        <v/>
      </c>
      <c r="I61" s="131" t="n">
        <v>4530000</v>
      </c>
      <c r="J61" s="131">
        <f>ROUND(I61*E61,2)</f>
        <v/>
      </c>
      <c r="K61" s="179" t="n"/>
      <c r="L61" s="179" t="n"/>
      <c r="M61" s="179" t="n"/>
      <c r="N61" s="179" t="n"/>
    </row>
    <row r="62" ht="38.85" customHeight="1" s="162">
      <c r="A62" s="211" t="n">
        <v>41</v>
      </c>
      <c r="B62" s="129" t="inlineStr">
        <is>
          <t>БЦ.64.1359</t>
        </is>
      </c>
      <c r="C62" s="139" t="inlineStr">
        <is>
          <t>Разьединитель однополюсный 330 кВ, 3150А, 40кА с одним комплектом заземляющих ножей.</t>
        </is>
      </c>
      <c r="D62" s="211" t="inlineStr">
        <is>
          <t>полюс</t>
        </is>
      </c>
      <c r="E62" s="211" t="n">
        <v>18</v>
      </c>
      <c r="F62" s="225">
        <f>ROUND(I62/Прил.10!$D$13,2)</f>
        <v/>
      </c>
      <c r="G62" s="123">
        <f>E62*F62</f>
        <v/>
      </c>
      <c r="H62" s="214">
        <f>G62/$G$69</f>
        <v/>
      </c>
      <c r="I62" s="131" t="n">
        <v>4490000</v>
      </c>
      <c r="J62" s="131">
        <f>ROUND(I62*E62,2)</f>
        <v/>
      </c>
      <c r="K62" s="179" t="n"/>
      <c r="L62" s="179" t="n"/>
      <c r="M62" s="179" t="n"/>
      <c r="N62" s="179" t="n"/>
    </row>
    <row r="63" ht="25.5" customHeight="1" s="162">
      <c r="A63" s="211" t="n">
        <v>42</v>
      </c>
      <c r="B63" s="129" t="inlineStr">
        <is>
          <t>БЦ.14.703</t>
        </is>
      </c>
      <c r="C63" s="139" t="inlineStr">
        <is>
          <t>Трансформатор тока 330 кВ</t>
        </is>
      </c>
      <c r="D63" s="211" t="inlineStr">
        <is>
          <t>фаз</t>
        </is>
      </c>
      <c r="E63" s="211" t="n">
        <v>12</v>
      </c>
      <c r="F63" s="225">
        <f>ROUND(I63/Прил.10!$D$13,2)</f>
        <v/>
      </c>
      <c r="G63" s="123">
        <f>E63*F63</f>
        <v/>
      </c>
      <c r="H63" s="214">
        <f>G63/$G$69</f>
        <v/>
      </c>
      <c r="I63" s="131" t="n">
        <v>3372600</v>
      </c>
      <c r="J63" s="131">
        <f>ROUND(I63*E63,2)</f>
        <v/>
      </c>
      <c r="K63" s="179" t="n"/>
      <c r="L63" s="179" t="n"/>
      <c r="M63" s="179" t="n"/>
      <c r="N63" s="179" t="n"/>
    </row>
    <row r="64" s="162">
      <c r="A64" s="211" t="n"/>
      <c r="B64" s="211" t="n"/>
      <c r="C64" s="210" t="inlineStr">
        <is>
          <t>Итого основное оборудование</t>
        </is>
      </c>
      <c r="D64" s="211" t="n"/>
      <c r="E64" s="140" t="n"/>
      <c r="F64" s="213" t="n"/>
      <c r="G64" s="131">
        <f>SUM(G60:G63)</f>
        <v/>
      </c>
      <c r="H64" s="214">
        <f>G64/$G$69</f>
        <v/>
      </c>
      <c r="I64" s="131" t="n"/>
      <c r="J64" s="131">
        <f>SUM(J60:J63)</f>
        <v/>
      </c>
      <c r="K64" s="70" t="n"/>
      <c r="L64" s="179" t="n"/>
      <c r="M64" s="179" t="n"/>
      <c r="N64" s="179" t="n"/>
    </row>
    <row r="65" outlineLevel="1" ht="25.5" customHeight="1" s="162">
      <c r="A65" s="211" t="n">
        <v>43</v>
      </c>
      <c r="B65" s="129" t="inlineStr">
        <is>
          <t>БЦ.16.272</t>
        </is>
      </c>
      <c r="C65" s="210" t="inlineStr">
        <is>
          <t>Трансформатор напряжения однофазный 330 кВ</t>
        </is>
      </c>
      <c r="D65" s="211" t="inlineStr">
        <is>
          <t>фаз</t>
        </is>
      </c>
      <c r="E65" s="211" t="n">
        <v>15</v>
      </c>
      <c r="F65" s="225">
        <f>ROUND(I65/Прил.10!$D$13,2)</f>
        <v/>
      </c>
      <c r="G65" s="123">
        <f>E65*F65</f>
        <v/>
      </c>
      <c r="H65" s="214">
        <f>G65/$G$69</f>
        <v/>
      </c>
      <c r="I65" s="131" t="n">
        <v>1434000</v>
      </c>
      <c r="J65" s="131">
        <f>ROUND(I65*E65,2)</f>
        <v/>
      </c>
      <c r="K65" s="70" t="n"/>
      <c r="L65" s="179" t="n"/>
      <c r="M65" s="179" t="n"/>
      <c r="N65" s="179" t="n"/>
    </row>
    <row r="66" outlineLevel="1" ht="25.5" customHeight="1" s="162">
      <c r="A66" s="211" t="n">
        <v>44</v>
      </c>
      <c r="B66" s="129" t="inlineStr">
        <is>
          <t>БЦ.14.703</t>
        </is>
      </c>
      <c r="C66" s="210" t="inlineStr">
        <is>
          <t>Трансформатор тока 330 кВ</t>
        </is>
      </c>
      <c r="D66" s="211" t="inlineStr">
        <is>
          <t>фаз</t>
        </is>
      </c>
      <c r="E66" s="211" t="n">
        <v>6</v>
      </c>
      <c r="F66" s="225">
        <f>ROUND(I66/Прил.10!$D$13,2)</f>
        <v/>
      </c>
      <c r="G66" s="123">
        <f>E66*F66</f>
        <v/>
      </c>
      <c r="H66" s="214">
        <f>G66/$G$69</f>
        <v/>
      </c>
      <c r="I66" s="131" t="n">
        <v>3372600</v>
      </c>
      <c r="J66" s="131">
        <f>ROUND(I66*E66,2)</f>
        <v/>
      </c>
      <c r="K66" s="70" t="n"/>
      <c r="L66" s="179" t="n"/>
      <c r="M66" s="179" t="n"/>
      <c r="N66" s="179" t="n"/>
    </row>
    <row r="67" outlineLevel="1" ht="38.25" customHeight="1" s="162">
      <c r="A67" s="211" t="n">
        <v>45</v>
      </c>
      <c r="B67" s="129" t="inlineStr">
        <is>
          <t>БЦ.60.61</t>
        </is>
      </c>
      <c r="C67" s="210" t="inlineStr">
        <is>
          <t>Ограничитель перенапряжения 330 кВ</t>
        </is>
      </c>
      <c r="D67" s="211" t="inlineStr">
        <is>
          <t>фаз</t>
        </is>
      </c>
      <c r="E67" s="211" t="n">
        <v>12</v>
      </c>
      <c r="F67" s="225">
        <f>ROUND(I67/Прил.10!$D$13,2)</f>
        <v/>
      </c>
      <c r="G67" s="123">
        <f>E67*F67</f>
        <v/>
      </c>
      <c r="H67" s="214">
        <f>G67/$G$69</f>
        <v/>
      </c>
      <c r="I67" s="131" t="n">
        <v>398580</v>
      </c>
      <c r="J67" s="131">
        <f>ROUND(I67*E67,2)</f>
        <v/>
      </c>
      <c r="K67" s="70" t="n"/>
      <c r="L67" s="179" t="n"/>
      <c r="M67" s="179" t="n"/>
      <c r="N67" s="179" t="n"/>
    </row>
    <row r="68" s="162">
      <c r="A68" s="211" t="n"/>
      <c r="B68" s="211" t="n"/>
      <c r="C68" s="210" t="inlineStr">
        <is>
          <t>Итого прочее оборудование</t>
        </is>
      </c>
      <c r="D68" s="211" t="n"/>
      <c r="E68" s="212" t="n"/>
      <c r="F68" s="213" t="n"/>
      <c r="G68" s="131">
        <f>SUM(G65:G67)</f>
        <v/>
      </c>
      <c r="H68" s="214">
        <f>G68/$G$69</f>
        <v/>
      </c>
      <c r="I68" s="131" t="n"/>
      <c r="J68" s="131">
        <f>SUM(J65:J67)</f>
        <v/>
      </c>
      <c r="K68" s="70" t="n"/>
      <c r="L68" s="179" t="n"/>
      <c r="M68" s="179" t="n"/>
      <c r="N68" s="179" t="n"/>
    </row>
    <row r="69" s="162">
      <c r="A69" s="211" t="n"/>
      <c r="B69" s="211" t="n"/>
      <c r="C69" s="203" t="inlineStr">
        <is>
          <t>Итого по разделу «Оборудование»</t>
        </is>
      </c>
      <c r="D69" s="211" t="n"/>
      <c r="E69" s="212" t="n"/>
      <c r="F69" s="213" t="n"/>
      <c r="G69" s="131">
        <f>G64+G68</f>
        <v/>
      </c>
      <c r="H69" s="214">
        <f>(G64+G68)/G69</f>
        <v/>
      </c>
      <c r="I69" s="131" t="n"/>
      <c r="J69" s="131">
        <f>J64+J68</f>
        <v/>
      </c>
      <c r="K69" s="70" t="n"/>
      <c r="L69" s="179" t="n"/>
      <c r="M69" s="179" t="n"/>
      <c r="N69" s="179" t="n"/>
    </row>
    <row r="70" ht="25.5" customHeight="1" s="162">
      <c r="A70" s="211" t="n"/>
      <c r="B70" s="211" t="n"/>
      <c r="C70" s="210" t="inlineStr">
        <is>
          <t>в том числе технологическое оборудование</t>
        </is>
      </c>
      <c r="D70" s="211" t="n"/>
      <c r="E70" s="212" t="n"/>
      <c r="F70" s="213" t="n"/>
      <c r="G70" s="131">
        <f>'Прил.6 Расчет ОБ'!G19</f>
        <v/>
      </c>
      <c r="H70" s="214">
        <f>G70/$G$69</f>
        <v/>
      </c>
      <c r="I70" s="131" t="n"/>
      <c r="J70" s="131">
        <f>ROUND(G70*Прил.10!$D$13,2)</f>
        <v/>
      </c>
      <c r="K70" s="70" t="n"/>
      <c r="L70" s="179" t="n"/>
      <c r="M70" s="179" t="n"/>
      <c r="N70" s="179" t="n"/>
    </row>
    <row r="71" ht="14.25" customFormat="1" customHeight="1" s="179">
      <c r="A71" s="211" t="n"/>
      <c r="B71" s="239" t="inlineStr">
        <is>
          <t>Материалы</t>
        </is>
      </c>
      <c r="J71" s="240" t="n"/>
      <c r="K71" s="70" t="n"/>
    </row>
    <row r="72" ht="14.25" customFormat="1" customHeight="1" s="179">
      <c r="A72" s="211" t="n"/>
      <c r="B72" s="210" t="inlineStr">
        <is>
          <t>Основные материалы</t>
        </is>
      </c>
      <c r="C72" s="233" t="n"/>
      <c r="D72" s="233" t="n"/>
      <c r="E72" s="233" t="n"/>
      <c r="F72" s="233" t="n"/>
      <c r="G72" s="233" t="n"/>
      <c r="H72" s="234" t="n"/>
      <c r="I72" s="214" t="n"/>
      <c r="J72" s="214" t="n"/>
    </row>
    <row r="73" ht="38.25" customFormat="1" customHeight="1" s="179">
      <c r="A73" s="211" t="n">
        <v>46</v>
      </c>
      <c r="B73" s="129" t="inlineStr">
        <is>
          <t>07.4.03.03-0042</t>
        </is>
      </c>
      <c r="C73" s="130" t="inlineStr">
        <is>
          <t>Опоры стальные многогранные линий электропередачи оцинкованные, многоцепные, класс напряжения 330 кВ</t>
        </is>
      </c>
      <c r="D73" s="129" t="inlineStr">
        <is>
          <t>т</t>
        </is>
      </c>
      <c r="E73" s="129" t="n">
        <v>255.725</v>
      </c>
      <c r="F73" s="134" t="n">
        <v>17506.38</v>
      </c>
      <c r="G73" s="123">
        <f>E73*F73</f>
        <v/>
      </c>
      <c r="H73" s="214">
        <f>G73/$G$221</f>
        <v/>
      </c>
      <c r="I73" s="131">
        <f>ROUND(F73*Прил.10!$D$12,2)</f>
        <v/>
      </c>
      <c r="J73" s="131">
        <f>ROUND(I73*E73,2)</f>
        <v/>
      </c>
      <c r="M73" s="126" t="n"/>
    </row>
    <row r="74" ht="25.5" customFormat="1" customHeight="1" s="179">
      <c r="A74" s="211" t="n">
        <v>47</v>
      </c>
      <c r="B74" s="129" t="inlineStr">
        <is>
          <t>05.1.05.16-0221</t>
        </is>
      </c>
      <c r="C74" s="130" t="inlineStr">
        <is>
          <t>Фундаменты сборные железобетонные ВЛ и ОРУ</t>
        </is>
      </c>
      <c r="D74" s="129" t="inlineStr">
        <is>
          <t>м3</t>
        </is>
      </c>
      <c r="E74" s="129" t="n">
        <v>1133.05</v>
      </c>
      <c r="F74" s="134" t="n">
        <v>1597.37</v>
      </c>
      <c r="G74" s="123">
        <f>E74*F74</f>
        <v/>
      </c>
      <c r="H74" s="214">
        <f>G74/$G$221</f>
        <v/>
      </c>
      <c r="I74" s="131">
        <f>ROUND(F74*Прил.10!$D$12,2)</f>
        <v/>
      </c>
      <c r="J74" s="131">
        <f>ROUND(I74*E74,2)</f>
        <v/>
      </c>
      <c r="M74" s="126" t="n"/>
    </row>
    <row r="75" ht="25.5" customFormat="1" customHeight="1" s="179">
      <c r="A75" s="211" t="n">
        <v>48</v>
      </c>
      <c r="B75" s="129" t="inlineStr">
        <is>
          <t>22.2.01.03-0003</t>
        </is>
      </c>
      <c r="C75" s="130" t="inlineStr">
        <is>
          <t>Изолятор подвесной стеклянный ПСД-70Е (ПС70Е)</t>
        </is>
      </c>
      <c r="D75" s="129" t="inlineStr">
        <is>
          <t>шт</t>
        </is>
      </c>
      <c r="E75" s="129" t="n">
        <v>7995</v>
      </c>
      <c r="F75" s="134" t="n">
        <v>169.25</v>
      </c>
      <c r="G75" s="123">
        <f>E75*F75</f>
        <v/>
      </c>
      <c r="H75" s="214">
        <f>G75/$G$221</f>
        <v/>
      </c>
      <c r="I75" s="131">
        <f>ROUND(F75*Прил.10!$D$12,2)</f>
        <v/>
      </c>
      <c r="J75" s="131">
        <f>ROUND(I75*E75,2)</f>
        <v/>
      </c>
      <c r="M75" s="126" t="n"/>
    </row>
    <row r="76" ht="25.5" customFormat="1" customHeight="1" s="179">
      <c r="A76" s="211" t="n">
        <v>49</v>
      </c>
      <c r="B76" s="129" t="inlineStr">
        <is>
          <t>22.2.01.07-0002</t>
        </is>
      </c>
      <c r="C76" s="130" t="inlineStr">
        <is>
          <t>Опора шинная ШО-220.II-1 УХЛ1 (ШО-330II-2УХЛ1)</t>
        </is>
      </c>
      <c r="D76" s="129" t="inlineStr">
        <is>
          <t>шт</t>
        </is>
      </c>
      <c r="E76" s="129" t="n">
        <v>75</v>
      </c>
      <c r="F76" s="134" t="n">
        <v>12466.73</v>
      </c>
      <c r="G76" s="123">
        <f>E76*F76</f>
        <v/>
      </c>
      <c r="H76" s="214">
        <f>G76/$G$221</f>
        <v/>
      </c>
      <c r="I76" s="131">
        <f>ROUND(F76*Прил.10!$D$12,2)</f>
        <v/>
      </c>
      <c r="J76" s="131">
        <f>ROUND(I76*E76,2)</f>
        <v/>
      </c>
      <c r="M76" s="126" t="n"/>
    </row>
    <row r="77" ht="25.5" customFormat="1" customHeight="1" s="179">
      <c r="A77" s="211" t="n">
        <v>50</v>
      </c>
      <c r="B77" s="129" t="inlineStr">
        <is>
          <t>21.2.01.02-0098</t>
        </is>
      </c>
      <c r="C77" s="130" t="inlineStr">
        <is>
          <t>Провод неизолированный для воздушных линий электропередачи АС 400/51</t>
        </is>
      </c>
      <c r="D77" s="129" t="inlineStr">
        <is>
          <t>т</t>
        </is>
      </c>
      <c r="E77" s="129" t="n">
        <v>25.55</v>
      </c>
      <c r="F77" s="134" t="n">
        <v>34500.53</v>
      </c>
      <c r="G77" s="123">
        <f>E77*F77</f>
        <v/>
      </c>
      <c r="H77" s="214">
        <f>G77/$G$221</f>
        <v/>
      </c>
      <c r="I77" s="131">
        <f>ROUND(F77*Прил.10!$D$12,2)</f>
        <v/>
      </c>
      <c r="J77" s="131">
        <f>ROUND(I77*E77,2)</f>
        <v/>
      </c>
      <c r="M77" s="126" t="n"/>
    </row>
    <row r="78" ht="25.5" customFormat="1" customHeight="1" s="179">
      <c r="A78" s="211" t="n">
        <v>51</v>
      </c>
      <c r="B78" s="129" t="inlineStr">
        <is>
          <t>01.5.02.01-0142</t>
        </is>
      </c>
      <c r="C78" s="130" t="inlineStr">
        <is>
          <t>Стойка металлическая оцинкованная прямая</t>
        </is>
      </c>
      <c r="D78" s="129" t="inlineStr">
        <is>
          <t>т</t>
        </is>
      </c>
      <c r="E78" s="129" t="n">
        <v>82.675</v>
      </c>
      <c r="F78" s="134" t="n">
        <v>4864.14</v>
      </c>
      <c r="G78" s="123">
        <f>E78*F78</f>
        <v/>
      </c>
      <c r="H78" s="214">
        <f>G78/$G$221</f>
        <v/>
      </c>
      <c r="I78" s="131">
        <f>ROUND(F78*Прил.10!$D$12,2)</f>
        <v/>
      </c>
      <c r="J78" s="131">
        <f>ROUND(I78*E78,2)</f>
        <v/>
      </c>
      <c r="M78" s="126" t="n"/>
    </row>
    <row r="79" ht="14.25" customFormat="1" customHeight="1" s="179">
      <c r="A79" s="211" t="n"/>
      <c r="B79" s="211" t="n"/>
      <c r="C79" s="210" t="inlineStr">
        <is>
          <t>Итого основные материалы</t>
        </is>
      </c>
      <c r="D79" s="211" t="n"/>
      <c r="E79" s="140" t="n"/>
      <c r="F79" s="213" t="n"/>
      <c r="G79" s="131">
        <f>SUM(G73:G78)</f>
        <v/>
      </c>
      <c r="H79" s="214">
        <f>G79/$G$221</f>
        <v/>
      </c>
      <c r="I79" s="131" t="n"/>
      <c r="J79" s="131">
        <f>SUM(J73:J78)</f>
        <v/>
      </c>
      <c r="K79" s="70" t="n"/>
      <c r="M79" s="126" t="n"/>
    </row>
    <row r="80" outlineLevel="1" ht="14.25" customFormat="1" customHeight="1" s="179">
      <c r="A80" s="211" t="n">
        <v>52</v>
      </c>
      <c r="B80" s="129" t="inlineStr">
        <is>
          <t>20.2.03.03-0002</t>
        </is>
      </c>
      <c r="C80" s="130" t="inlineStr">
        <is>
          <t>Консоль кабельная стальная К-250</t>
        </is>
      </c>
      <c r="D80" s="129" t="inlineStr">
        <is>
          <t>шт</t>
        </is>
      </c>
      <c r="E80" s="129" t="n">
        <v>27000</v>
      </c>
      <c r="F80" s="134" t="n">
        <v>13.34</v>
      </c>
      <c r="G80" s="123">
        <f>E80*F80</f>
        <v/>
      </c>
      <c r="H80" s="214">
        <f>G80/$G$221</f>
        <v/>
      </c>
      <c r="I80" s="131">
        <f>ROUND(F80*Прил.10!$D$12,2)</f>
        <v/>
      </c>
      <c r="J80" s="131">
        <f>ROUND(I80*E80,2)</f>
        <v/>
      </c>
      <c r="M80" s="126" t="n"/>
    </row>
    <row r="81" outlineLevel="1" ht="25.5" customFormat="1" customHeight="1" s="179">
      <c r="A81" s="211" t="n">
        <v>53</v>
      </c>
      <c r="B81" s="129" t="inlineStr">
        <is>
          <t>20.2.04.04-0052</t>
        </is>
      </c>
      <c r="C81" s="130" t="inlineStr">
        <is>
          <t>Короб электротехнический стальной: КП-0,1/0,2-2У1</t>
        </is>
      </c>
      <c r="D81" s="129" t="inlineStr">
        <is>
          <t>шт</t>
        </is>
      </c>
      <c r="E81" s="129" t="n">
        <v>1097.5</v>
      </c>
      <c r="F81" s="134" t="n">
        <v>317.02</v>
      </c>
      <c r="G81" s="123">
        <f>E81*F81</f>
        <v/>
      </c>
      <c r="H81" s="214">
        <f>G81/$G$221</f>
        <v/>
      </c>
      <c r="I81" s="131">
        <f>ROUND(F81*Прил.10!$D$12,2)</f>
        <v/>
      </c>
      <c r="J81" s="131">
        <f>ROUND(I81*E81,2)</f>
        <v/>
      </c>
      <c r="M81" s="126" t="n"/>
    </row>
    <row r="82" outlineLevel="1" ht="25.5" customFormat="1" customHeight="1" s="179">
      <c r="A82" s="211" t="n">
        <v>54</v>
      </c>
      <c r="B82" s="129" t="inlineStr">
        <is>
          <t>01.7.15.03-0035</t>
        </is>
      </c>
      <c r="C82" s="130" t="inlineStr">
        <is>
          <t>Болты с гайками и шайбами оцинкованные, диаметр 20 мм</t>
        </is>
      </c>
      <c r="D82" s="129" t="inlineStr">
        <is>
          <t>кг</t>
        </is>
      </c>
      <c r="E82" s="129" t="n">
        <v>9648.25</v>
      </c>
      <c r="F82" s="134" t="n">
        <v>24.97</v>
      </c>
      <c r="G82" s="123">
        <f>E82*F82</f>
        <v/>
      </c>
      <c r="H82" s="214">
        <f>G82/$G$221</f>
        <v/>
      </c>
      <c r="I82" s="131">
        <f>ROUND(F82*Прил.10!$D$12,2)</f>
        <v/>
      </c>
      <c r="J82" s="131">
        <f>ROUND(I82*E82,2)</f>
        <v/>
      </c>
      <c r="M82" s="126" t="n"/>
    </row>
    <row r="83" outlineLevel="1" ht="25.5" customFormat="1" customHeight="1" s="179">
      <c r="A83" s="211" t="n">
        <v>55</v>
      </c>
      <c r="B83" s="129" t="inlineStr">
        <is>
          <t>01.5.02.01-0122</t>
        </is>
      </c>
      <c r="C83" s="130" t="inlineStr">
        <is>
          <t>Прогон металлический оцинкованный нижний</t>
        </is>
      </c>
      <c r="D83" s="129" t="inlineStr">
        <is>
          <t>т</t>
        </is>
      </c>
      <c r="E83" s="129" t="n">
        <v>43.875</v>
      </c>
      <c r="F83" s="134" t="n">
        <v>4887.76</v>
      </c>
      <c r="G83" s="123">
        <f>E83*F83</f>
        <v/>
      </c>
      <c r="H83" s="214">
        <f>G83/$G$221</f>
        <v/>
      </c>
      <c r="I83" s="131">
        <f>ROUND(F83*Прил.10!$D$12,2)</f>
        <v/>
      </c>
      <c r="J83" s="131">
        <f>ROUND(I83*E83,2)</f>
        <v/>
      </c>
      <c r="M83" s="126" t="n"/>
    </row>
    <row r="84" outlineLevel="1" ht="25.5" customFormat="1" customHeight="1" s="179">
      <c r="A84" s="211" t="n">
        <v>56</v>
      </c>
      <c r="B84" s="129" t="inlineStr">
        <is>
          <t>01.7.15.03-0036</t>
        </is>
      </c>
      <c r="C84" s="130" t="inlineStr">
        <is>
          <t>Болты с гайками и шайбами оцинкованные, диаметр 24 мм</t>
        </is>
      </c>
      <c r="D84" s="129" t="inlineStr">
        <is>
          <t>кг</t>
        </is>
      </c>
      <c r="E84" s="129" t="n">
        <v>7745</v>
      </c>
      <c r="F84" s="134" t="n">
        <v>24.79</v>
      </c>
      <c r="G84" s="123">
        <f>E84*F84</f>
        <v/>
      </c>
      <c r="H84" s="214">
        <f>G84/$G$221</f>
        <v/>
      </c>
      <c r="I84" s="131">
        <f>ROUND(F84*Прил.10!$D$12,2)</f>
        <v/>
      </c>
      <c r="J84" s="131">
        <f>ROUND(I84*E84,2)</f>
        <v/>
      </c>
      <c r="M84" s="126" t="n"/>
    </row>
    <row r="85" outlineLevel="1" ht="25.5" customFormat="1" customHeight="1" s="179">
      <c r="A85" s="211" t="n">
        <v>57</v>
      </c>
      <c r="B85" s="129" t="inlineStr">
        <is>
          <t>02.2.05.04-1777</t>
        </is>
      </c>
      <c r="C85" s="130" t="inlineStr">
        <is>
          <t>Щебень М 800, фракция 20-40 мм, группа 2</t>
        </is>
      </c>
      <c r="D85" s="129" t="inlineStr">
        <is>
          <t>м3</t>
        </is>
      </c>
      <c r="E85" s="129" t="n">
        <v>1152.281</v>
      </c>
      <c r="F85" s="134" t="n">
        <v>155.95</v>
      </c>
      <c r="G85" s="123">
        <f>E85*F85</f>
        <v/>
      </c>
      <c r="H85" s="214">
        <f>G85/$G$221</f>
        <v/>
      </c>
      <c r="I85" s="131">
        <f>ROUND(F85*Прил.10!$D$12,2)</f>
        <v/>
      </c>
      <c r="J85" s="131">
        <f>ROUND(I85*E85,2)</f>
        <v/>
      </c>
      <c r="M85" s="126" t="n"/>
    </row>
    <row r="86" outlineLevel="1" ht="25.5" customFormat="1" customHeight="1" s="179">
      <c r="A86" s="211" t="n">
        <v>58</v>
      </c>
      <c r="B86" s="129" t="inlineStr">
        <is>
          <t>62.1.02.06-0174</t>
        </is>
      </c>
      <c r="C86" s="130" t="inlineStr">
        <is>
          <t>Пункт распределительный, тип: ПР 11-7124-54У1</t>
        </is>
      </c>
      <c r="D86" s="129" t="inlineStr">
        <is>
          <t>шт</t>
        </is>
      </c>
      <c r="E86" s="129" t="n">
        <v>12.5</v>
      </c>
      <c r="F86" s="134" t="n">
        <v>11933.05</v>
      </c>
      <c r="G86" s="123">
        <f>E86*F86</f>
        <v/>
      </c>
      <c r="H86" s="214">
        <f>G86/$G$221</f>
        <v/>
      </c>
      <c r="I86" s="131">
        <f>ROUND(F86*Прил.10!$D$12,2)</f>
        <v/>
      </c>
      <c r="J86" s="131">
        <f>ROUND(I86*E86,2)</f>
        <v/>
      </c>
      <c r="M86" s="126" t="n"/>
    </row>
    <row r="87" outlineLevel="1" ht="14.25" customFormat="1" customHeight="1" s="179">
      <c r="A87" s="211" t="n">
        <v>59</v>
      </c>
      <c r="B87" s="129" t="inlineStr">
        <is>
          <t>22.2.02.07-0041</t>
        </is>
      </c>
      <c r="C87" s="130" t="inlineStr">
        <is>
          <t>Ростверки стальные массой до 0,2т</t>
        </is>
      </c>
      <c r="D87" s="129" t="inlineStr">
        <is>
          <t>т</t>
        </is>
      </c>
      <c r="E87" s="129" t="n">
        <v>15.6</v>
      </c>
      <c r="F87" s="134" t="n">
        <v>8200</v>
      </c>
      <c r="G87" s="123">
        <f>E87*F87</f>
        <v/>
      </c>
      <c r="H87" s="214">
        <f>G87/$G$221</f>
        <v/>
      </c>
      <c r="I87" s="131">
        <f>ROUND(F87*Прил.10!$D$12,2)</f>
        <v/>
      </c>
      <c r="J87" s="131">
        <f>ROUND(I87*E87,2)</f>
        <v/>
      </c>
      <c r="M87" s="126" t="n"/>
    </row>
    <row r="88" outlineLevel="1" ht="25.5" customFormat="1" customHeight="1" s="179">
      <c r="A88" s="211" t="n">
        <v>60</v>
      </c>
      <c r="B88" s="129" t="inlineStr">
        <is>
          <t>62.1.02.06-0174</t>
        </is>
      </c>
      <c r="C88" s="130" t="inlineStr">
        <is>
          <t>Пункт распределительный, тип: ПР 11-7124-54У1</t>
        </is>
      </c>
      <c r="D88" s="129" t="inlineStr">
        <is>
          <t>шт</t>
        </is>
      </c>
      <c r="E88" s="129" t="n">
        <v>10</v>
      </c>
      <c r="F88" s="134" t="n">
        <v>11933.05</v>
      </c>
      <c r="G88" s="123">
        <f>E88*F88</f>
        <v/>
      </c>
      <c r="H88" s="214">
        <f>G88/$G$221</f>
        <v/>
      </c>
      <c r="I88" s="131">
        <f>ROUND(F88*Прил.10!$D$12,2)</f>
        <v/>
      </c>
      <c r="J88" s="131">
        <f>ROUND(I88*E88,2)</f>
        <v/>
      </c>
      <c r="M88" s="126" t="n"/>
    </row>
    <row r="89" outlineLevel="1" ht="25.5" customFormat="1" customHeight="1" s="179">
      <c r="A89" s="211" t="n">
        <v>61</v>
      </c>
      <c r="B89" s="129" t="inlineStr">
        <is>
          <t>509-5971</t>
        </is>
      </c>
      <c r="C89" s="130" t="inlineStr">
        <is>
          <t>Зажим аппаратный прессуемый 2А4А-500-4т</t>
        </is>
      </c>
      <c r="D89" s="129" t="inlineStr">
        <is>
          <t>шт.</t>
        </is>
      </c>
      <c r="E89" s="129" t="n">
        <v>312.5</v>
      </c>
      <c r="F89" s="134" t="n">
        <v>372.15</v>
      </c>
      <c r="G89" s="123">
        <f>E89*F89</f>
        <v/>
      </c>
      <c r="H89" s="214">
        <f>G89/$G$221</f>
        <v/>
      </c>
      <c r="I89" s="131">
        <f>ROUND(F89*Прил.10!$D$12,2)</f>
        <v/>
      </c>
      <c r="J89" s="131">
        <f>ROUND(I89*E89,2)</f>
        <v/>
      </c>
      <c r="M89" s="126" t="n"/>
    </row>
    <row r="90" outlineLevel="1" ht="14.25" customFormat="1" customHeight="1" s="179">
      <c r="A90" s="211" t="n">
        <v>62</v>
      </c>
      <c r="B90" s="129" t="inlineStr">
        <is>
          <t>509-2915</t>
        </is>
      </c>
      <c r="C90" s="130" t="inlineStr">
        <is>
          <t>Стойка кабельная С-600</t>
        </is>
      </c>
      <c r="D90" s="129" t="inlineStr">
        <is>
          <t>шт.</t>
        </is>
      </c>
      <c r="E90" s="129" t="n">
        <v>6750</v>
      </c>
      <c r="F90" s="134" t="n">
        <v>16.75</v>
      </c>
      <c r="G90" s="123">
        <f>E90*F90</f>
        <v/>
      </c>
      <c r="H90" s="214">
        <f>G90/$G$221</f>
        <v/>
      </c>
      <c r="I90" s="131">
        <f>ROUND(F90*Прил.10!$D$12,2)</f>
        <v/>
      </c>
      <c r="J90" s="131">
        <f>ROUND(I90*E90,2)</f>
        <v/>
      </c>
      <c r="M90" s="126" t="n"/>
    </row>
    <row r="91" outlineLevel="1" ht="14.25" customFormat="1" customHeight="1" s="179">
      <c r="A91" s="211" t="n">
        <v>63</v>
      </c>
      <c r="B91" s="129" t="inlineStr">
        <is>
          <t>509-6250</t>
        </is>
      </c>
      <c r="C91" s="130" t="inlineStr">
        <is>
          <t>Экран защитный ЭЗ-500-5</t>
        </is>
      </c>
      <c r="D91" s="129" t="inlineStr">
        <is>
          <t>шт.</t>
        </is>
      </c>
      <c r="E91" s="129" t="n">
        <v>340</v>
      </c>
      <c r="F91" s="134" t="n">
        <v>280.17</v>
      </c>
      <c r="G91" s="123">
        <f>E91*F91</f>
        <v/>
      </c>
      <c r="H91" s="214">
        <f>G91/$G$221</f>
        <v/>
      </c>
      <c r="I91" s="131">
        <f>ROUND(F91*Прил.10!$D$12,2)</f>
        <v/>
      </c>
      <c r="J91" s="131">
        <f>ROUND(I91*E91,2)</f>
        <v/>
      </c>
      <c r="M91" s="126" t="n"/>
    </row>
    <row r="92" outlineLevel="1" ht="25.5" customFormat="1" customHeight="1" s="179">
      <c r="A92" s="211" t="n">
        <v>64</v>
      </c>
      <c r="B92" s="129" t="inlineStr">
        <is>
          <t>22.2.01.07-0002</t>
        </is>
      </c>
      <c r="C92" s="130" t="inlineStr">
        <is>
          <t>Опора шинная ШО-220.II-1 УХЛ1 (ШО-330II-6УХЛ1)</t>
        </is>
      </c>
      <c r="D92" s="129" t="inlineStr">
        <is>
          <t>шт</t>
        </is>
      </c>
      <c r="E92" s="129" t="n">
        <v>7.5</v>
      </c>
      <c r="F92" s="134" t="n">
        <v>12466.73</v>
      </c>
      <c r="G92" s="123">
        <f>E92*F92</f>
        <v/>
      </c>
      <c r="H92" s="214">
        <f>G92/$G$221</f>
        <v/>
      </c>
      <c r="I92" s="131">
        <f>ROUND(F92*Прил.10!$D$12,2)</f>
        <v/>
      </c>
      <c r="J92" s="131">
        <f>ROUND(I92*E92,2)</f>
        <v/>
      </c>
      <c r="M92" s="126" t="n"/>
    </row>
    <row r="93" outlineLevel="1" ht="25.5" customFormat="1" customHeight="1" s="179">
      <c r="A93" s="211" t="n">
        <v>65</v>
      </c>
      <c r="B93" s="129" t="inlineStr">
        <is>
          <t>509-6567</t>
        </is>
      </c>
      <c r="C93" s="130" t="inlineStr">
        <is>
          <t>Скоба для крепления стоек К1157УЗ  (Крепление КС)</t>
        </is>
      </c>
      <c r="D93" s="129" t="inlineStr">
        <is>
          <t>шт.</t>
        </is>
      </c>
      <c r="E93" s="129" t="n">
        <v>13500</v>
      </c>
      <c r="F93" s="134" t="n">
        <v>5.93</v>
      </c>
      <c r="G93" s="123">
        <f>E93*F93</f>
        <v/>
      </c>
      <c r="H93" s="214">
        <f>G93/$G$221</f>
        <v/>
      </c>
      <c r="I93" s="131">
        <f>ROUND(F93*Прил.10!$D$12,2)</f>
        <v/>
      </c>
      <c r="J93" s="131">
        <f>ROUND(I93*E93,2)</f>
        <v/>
      </c>
      <c r="M93" s="126" t="n"/>
    </row>
    <row r="94" outlineLevel="1" ht="14.25" customFormat="1" customHeight="1" s="179">
      <c r="A94" s="211" t="n">
        <v>66</v>
      </c>
      <c r="B94" s="129" t="inlineStr">
        <is>
          <t>509-2832</t>
        </is>
      </c>
      <c r="C94" s="130" t="inlineStr">
        <is>
          <t>Зажим натяжной НАС-450-1</t>
        </is>
      </c>
      <c r="D94" s="129" t="inlineStr">
        <is>
          <t>шт.</t>
        </is>
      </c>
      <c r="E94" s="129" t="n">
        <v>340</v>
      </c>
      <c r="F94" s="134" t="n">
        <v>215.45</v>
      </c>
      <c r="G94" s="123">
        <f>E94*F94</f>
        <v/>
      </c>
      <c r="H94" s="214">
        <f>G94/$G$221</f>
        <v/>
      </c>
      <c r="I94" s="131">
        <f>ROUND(F94*Прил.10!$D$12,2)</f>
        <v/>
      </c>
      <c r="J94" s="131">
        <f>ROUND(I94*E94,2)</f>
        <v/>
      </c>
      <c r="M94" s="126" t="n"/>
    </row>
    <row r="95" outlineLevel="1" ht="25.5" customFormat="1" customHeight="1" s="179">
      <c r="A95" s="211" t="n">
        <v>67</v>
      </c>
      <c r="B95" s="129" t="inlineStr">
        <is>
          <t>07.2.07.04-0007</t>
        </is>
      </c>
      <c r="C95" s="130" t="inlineStr">
        <is>
          <t>Конструкции стальные индивидуальные решетчатые сварные массой до 0,1 т</t>
        </is>
      </c>
      <c r="D95" s="129" t="inlineStr">
        <is>
          <t>т</t>
        </is>
      </c>
      <c r="E95" s="129" t="n">
        <v>5.8025</v>
      </c>
      <c r="F95" s="134" t="n">
        <v>11500</v>
      </c>
      <c r="G95" s="123">
        <f>E95*F95</f>
        <v/>
      </c>
      <c r="H95" s="214">
        <f>G95/$G$221</f>
        <v/>
      </c>
      <c r="I95" s="131">
        <f>ROUND(F95*Прил.10!$D$12,2)</f>
        <v/>
      </c>
      <c r="J95" s="131">
        <f>ROUND(I95*E95,2)</f>
        <v/>
      </c>
      <c r="M95" s="126" t="n"/>
    </row>
    <row r="96" outlineLevel="1" ht="25.5" customFormat="1" customHeight="1" s="179">
      <c r="A96" s="211" t="n">
        <v>68</v>
      </c>
      <c r="B96" s="129" t="inlineStr">
        <is>
          <t>509-5975</t>
        </is>
      </c>
      <c r="C96" s="130" t="inlineStr">
        <is>
          <t>Зажим аппаратный прессуемый 2А6А-500-4</t>
        </is>
      </c>
      <c r="D96" s="129" t="inlineStr">
        <is>
          <t>шт.</t>
        </is>
      </c>
      <c r="E96" s="129" t="n">
        <v>155</v>
      </c>
      <c r="F96" s="134" t="n">
        <v>406.64</v>
      </c>
      <c r="G96" s="123">
        <f>E96*F96</f>
        <v/>
      </c>
      <c r="H96" s="214">
        <f>G96/$G$221</f>
        <v/>
      </c>
      <c r="I96" s="131">
        <f>ROUND(F96*Прил.10!$D$12,2)</f>
        <v/>
      </c>
      <c r="J96" s="131">
        <f>ROUND(I96*E96,2)</f>
        <v/>
      </c>
      <c r="M96" s="126" t="n"/>
    </row>
    <row r="97" outlineLevel="1" ht="14.25" customFormat="1" customHeight="1" s="179">
      <c r="A97" s="211" t="n">
        <v>69</v>
      </c>
      <c r="B97" s="129" t="inlineStr">
        <is>
          <t>509-0127</t>
        </is>
      </c>
      <c r="C97" s="130" t="inlineStr">
        <is>
          <t>Ушко двухлапчатое У2-12-16</t>
        </is>
      </c>
      <c r="D97" s="129" t="inlineStr">
        <is>
          <t>шт.</t>
        </is>
      </c>
      <c r="E97" s="129" t="n">
        <v>340</v>
      </c>
      <c r="F97" s="134" t="n">
        <v>184.48</v>
      </c>
      <c r="G97" s="123">
        <f>E97*F97</f>
        <v/>
      </c>
      <c r="H97" s="214">
        <f>G97/$G$221</f>
        <v/>
      </c>
      <c r="I97" s="131">
        <f>ROUND(F97*Прил.10!$D$12,2)</f>
        <v/>
      </c>
      <c r="J97" s="131">
        <f>ROUND(I97*E97,2)</f>
        <v/>
      </c>
      <c r="M97" s="126" t="n"/>
    </row>
    <row r="98" outlineLevel="1" ht="25.5" customFormat="1" customHeight="1" s="179">
      <c r="A98" s="211" t="n">
        <v>70</v>
      </c>
      <c r="B98" s="129" t="inlineStr">
        <is>
          <t>62.1.02.06-0174</t>
        </is>
      </c>
      <c r="C98" s="130" t="inlineStr">
        <is>
          <t>Пункт распределительный, тип: ПР 11-7124-54У1</t>
        </is>
      </c>
      <c r="D98" s="129" t="inlineStr">
        <is>
          <t>шт</t>
        </is>
      </c>
      <c r="E98" s="129" t="n">
        <v>5</v>
      </c>
      <c r="F98" s="134" t="n">
        <v>11933.05</v>
      </c>
      <c r="G98" s="123">
        <f>E98*F98</f>
        <v/>
      </c>
      <c r="H98" s="214">
        <f>G98/$G$221</f>
        <v/>
      </c>
      <c r="I98" s="131">
        <f>ROUND(F98*Прил.10!$D$12,2)</f>
        <v/>
      </c>
      <c r="J98" s="131">
        <f>ROUND(I98*E98,2)</f>
        <v/>
      </c>
      <c r="M98" s="126" t="n"/>
    </row>
    <row r="99" outlineLevel="1" ht="38.25" customFormat="1" customHeight="1" s="179">
      <c r="A99" s="211" t="n">
        <v>71</v>
      </c>
      <c r="B99" s="129" t="inlineStr">
        <is>
          <t xml:space="preserve">62.1.02.13-0058 </t>
        </is>
      </c>
      <c r="C99" s="130" t="inlineStr">
        <is>
          <t>Шкафы распределительные в комплекте с предохранителями типа ШР-11: 73702-54 200 А</t>
        </is>
      </c>
      <c r="D99" s="129" t="inlineStr">
        <is>
          <t>шт</t>
        </is>
      </c>
      <c r="E99" s="129" t="n">
        <v>20</v>
      </c>
      <c r="F99" s="134" t="n">
        <v>2719.87</v>
      </c>
      <c r="G99" s="123">
        <f>E99*F99</f>
        <v/>
      </c>
      <c r="H99" s="214">
        <f>G99/$G$221</f>
        <v/>
      </c>
      <c r="I99" s="131">
        <f>ROUND(F99*Прил.10!$D$12,2)</f>
        <v/>
      </c>
      <c r="J99" s="131">
        <f>ROUND(I99*E99,2)</f>
        <v/>
      </c>
      <c r="M99" s="126" t="n"/>
    </row>
    <row r="100" outlineLevel="1" ht="14.25" customFormat="1" customHeight="1" s="179">
      <c r="A100" s="211" t="n">
        <v>72</v>
      </c>
      <c r="B100" s="129" t="inlineStr">
        <is>
          <t>07.5.01.02-0061</t>
        </is>
      </c>
      <c r="C100" s="130" t="inlineStr">
        <is>
          <t>Площадки кольцевые с ограждениями</t>
        </is>
      </c>
      <c r="D100" s="129" t="inlineStr">
        <is>
          <t>т</t>
        </is>
      </c>
      <c r="E100" s="129" t="n">
        <v>5.515</v>
      </c>
      <c r="F100" s="134" t="n">
        <v>9111.02</v>
      </c>
      <c r="G100" s="123">
        <f>E100*F100</f>
        <v/>
      </c>
      <c r="H100" s="214">
        <f>G100/$G$221</f>
        <v/>
      </c>
      <c r="I100" s="131">
        <f>ROUND(F100*Прил.10!$D$12,2)</f>
        <v/>
      </c>
      <c r="J100" s="131">
        <f>ROUND(I100*E100,2)</f>
        <v/>
      </c>
      <c r="M100" s="126" t="n"/>
    </row>
    <row r="101" outlineLevel="1" ht="25.5" customFormat="1" customHeight="1" s="179">
      <c r="A101" s="211" t="n">
        <v>73</v>
      </c>
      <c r="B101" s="129" t="inlineStr">
        <is>
          <t>01.7.15.03-0037</t>
        </is>
      </c>
      <c r="C101" s="130" t="inlineStr">
        <is>
          <t>Болты с гайками и шайбами оцинкованные, диаметр 30 мм</t>
        </is>
      </c>
      <c r="D101" s="129" t="inlineStr">
        <is>
          <t>кг</t>
        </is>
      </c>
      <c r="E101" s="129" t="n">
        <v>1997.5</v>
      </c>
      <c r="F101" s="134" t="n">
        <v>24.68</v>
      </c>
      <c r="G101" s="123">
        <f>E101*F101</f>
        <v/>
      </c>
      <c r="H101" s="214">
        <f>G101/$G$221</f>
        <v/>
      </c>
      <c r="I101" s="131">
        <f>ROUND(F101*Прил.10!$D$12,2)</f>
        <v/>
      </c>
      <c r="J101" s="131">
        <f>ROUND(I101*E101,2)</f>
        <v/>
      </c>
      <c r="M101" s="126" t="n"/>
    </row>
    <row r="102" outlineLevel="1" ht="89.45" customFormat="1" customHeight="1" s="179">
      <c r="A102" s="211" t="n">
        <v>74</v>
      </c>
      <c r="B102" s="129" t="inlineStr">
        <is>
          <t>21.1.06.08-0298</t>
        </is>
      </c>
      <c r="C102" s="1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D102" s="129" t="inlineStr">
        <is>
          <t>1000 м</t>
        </is>
      </c>
      <c r="E102" s="129" t="n">
        <v>5.151</v>
      </c>
      <c r="F102" s="134" t="n">
        <v>9388.75</v>
      </c>
      <c r="G102" s="123">
        <f>E102*F102</f>
        <v/>
      </c>
      <c r="H102" s="214">
        <f>G102/$G$221</f>
        <v/>
      </c>
      <c r="I102" s="131">
        <f>ROUND(F102*Прил.10!$D$12,2)</f>
        <v/>
      </c>
      <c r="J102" s="131">
        <f>ROUND(I102*E102,2)</f>
        <v/>
      </c>
      <c r="M102" s="126" t="n"/>
    </row>
    <row r="103" outlineLevel="1" ht="25.5" customFormat="1" customHeight="1" s="179">
      <c r="A103" s="211" t="n">
        <v>75</v>
      </c>
      <c r="B103" s="129" t="inlineStr">
        <is>
          <t>07.2.05.01-0032</t>
        </is>
      </c>
      <c r="C103" s="130" t="inlineStr">
        <is>
          <t>Ограждения лестничных проемов, лестничные марши, пожарные лестницы</t>
        </is>
      </c>
      <c r="D103" s="129" t="inlineStr">
        <is>
          <t>т</t>
        </is>
      </c>
      <c r="E103" s="129" t="n">
        <v>5.9725</v>
      </c>
      <c r="F103" s="134" t="n">
        <v>7571</v>
      </c>
      <c r="G103" s="123">
        <f>E103*F103</f>
        <v/>
      </c>
      <c r="H103" s="214">
        <f>G103/$G$221</f>
        <v/>
      </c>
      <c r="I103" s="131">
        <f>ROUND(F103*Прил.10!$D$12,2)</f>
        <v/>
      </c>
      <c r="J103" s="131">
        <f>ROUND(I103*E103,2)</f>
        <v/>
      </c>
      <c r="M103" s="126" t="n"/>
    </row>
    <row r="104" outlineLevel="1" ht="14.25" customFormat="1" customHeight="1" s="179">
      <c r="A104" s="211" t="n">
        <v>76</v>
      </c>
      <c r="B104" s="129" t="inlineStr">
        <is>
          <t>20.1.02.21-0035</t>
        </is>
      </c>
      <c r="C104" s="130" t="inlineStr">
        <is>
          <t>Узел крепления КГН-7-5</t>
        </is>
      </c>
      <c r="D104" s="129" t="inlineStr">
        <is>
          <t>шт.</t>
        </is>
      </c>
      <c r="E104" s="129" t="n">
        <v>340</v>
      </c>
      <c r="F104" s="134" t="n">
        <v>122.68</v>
      </c>
      <c r="G104" s="123">
        <f>E104*F104</f>
        <v/>
      </c>
      <c r="H104" s="214">
        <f>G104/$G$221</f>
        <v/>
      </c>
      <c r="I104" s="131">
        <f>ROUND(F104*Прил.10!$D$12,2)</f>
        <v/>
      </c>
      <c r="J104" s="131">
        <f>ROUND(I104*E104,2)</f>
        <v/>
      </c>
      <c r="M104" s="126" t="n"/>
    </row>
    <row r="105" outlineLevel="1" ht="25.5" customFormat="1" customHeight="1" s="179">
      <c r="A105" s="211" t="n">
        <v>77</v>
      </c>
      <c r="B105" s="129" t="inlineStr">
        <is>
          <t>01.2.03.02-0001</t>
        </is>
      </c>
      <c r="C105" s="130" t="inlineStr">
        <is>
          <t>Грунтовка битумная под полимерное или резиновое покрытие</t>
        </is>
      </c>
      <c r="D105" s="129" t="inlineStr">
        <is>
          <t>т</t>
        </is>
      </c>
      <c r="E105" s="129" t="n">
        <v>1.25</v>
      </c>
      <c r="F105" s="134" t="n">
        <v>31060</v>
      </c>
      <c r="G105" s="123">
        <f>E105*F105</f>
        <v/>
      </c>
      <c r="H105" s="214">
        <f>G105/$G$221</f>
        <v/>
      </c>
      <c r="I105" s="131">
        <f>ROUND(F105*Прил.10!$D$12,2)</f>
        <v/>
      </c>
      <c r="J105" s="131">
        <f>ROUND(I105*E105,2)</f>
        <v/>
      </c>
      <c r="M105" s="126" t="n"/>
    </row>
    <row r="106" outlineLevel="1" ht="25.5" customFormat="1" customHeight="1" s="179">
      <c r="A106" s="211" t="n">
        <v>78</v>
      </c>
      <c r="B106" s="129" t="inlineStr">
        <is>
          <t>509-6220</t>
        </is>
      </c>
      <c r="C106" s="130" t="inlineStr">
        <is>
          <t>Распорка дистанционная глухая усиленная РГУ-3-400</t>
        </is>
      </c>
      <c r="D106" s="129" t="inlineStr">
        <is>
          <t>шт.</t>
        </is>
      </c>
      <c r="E106" s="129" t="n">
        <v>745</v>
      </c>
      <c r="F106" s="134" t="n">
        <v>44.55</v>
      </c>
      <c r="G106" s="123">
        <f>E106*F106</f>
        <v/>
      </c>
      <c r="H106" s="214">
        <f>G106/$G$221</f>
        <v/>
      </c>
      <c r="I106" s="131">
        <f>ROUND(F106*Прил.10!$D$12,2)</f>
        <v/>
      </c>
      <c r="J106" s="131">
        <f>ROUND(I106*E106,2)</f>
        <v/>
      </c>
      <c r="M106" s="126" t="n"/>
    </row>
    <row r="107" outlineLevel="1" ht="38.25" customFormat="1" customHeight="1" s="179">
      <c r="A107" s="211" t="n">
        <v>79</v>
      </c>
      <c r="B107" s="129" t="inlineStr">
        <is>
          <t>14.2.03.07-0001</t>
        </is>
      </c>
      <c r="C107" s="130" t="inlineStr">
        <is>
          <t>Материал антикоррозийный и гидроизоляционный ГЕРМОКРОН-ГИДРО (ТУ 2513-001-20504464-2003)</t>
        </is>
      </c>
      <c r="D107" s="129" t="inlineStr">
        <is>
          <t>кг</t>
        </is>
      </c>
      <c r="E107" s="129" t="n">
        <v>720</v>
      </c>
      <c r="F107" s="134" t="n">
        <v>46.01</v>
      </c>
      <c r="G107" s="123">
        <f>E107*F107</f>
        <v/>
      </c>
      <c r="H107" s="214">
        <f>G107/$G$221</f>
        <v/>
      </c>
      <c r="I107" s="131">
        <f>ROUND(F107*Прил.10!$D$12,2)</f>
        <v/>
      </c>
      <c r="J107" s="131">
        <f>ROUND(I107*E107,2)</f>
        <v/>
      </c>
      <c r="M107" s="126" t="n"/>
    </row>
    <row r="108" outlineLevel="1" ht="14.25" customFormat="1" customHeight="1" s="179">
      <c r="A108" s="211" t="n">
        <v>80</v>
      </c>
      <c r="B108" s="129" t="inlineStr">
        <is>
          <t>08.1.02.11-0015</t>
        </is>
      </c>
      <c r="C108" s="130" t="inlineStr">
        <is>
          <t>Поковки оцинкованные, масса 4,5 кг</t>
        </is>
      </c>
      <c r="D108" s="129" t="inlineStr">
        <is>
          <t>т</t>
        </is>
      </c>
      <c r="E108" s="129" t="n">
        <v>2.7625</v>
      </c>
      <c r="F108" s="134" t="n">
        <v>10869.98</v>
      </c>
      <c r="G108" s="123">
        <f>E108*F108</f>
        <v/>
      </c>
      <c r="H108" s="214">
        <f>G108/$G$221</f>
        <v/>
      </c>
      <c r="I108" s="131">
        <f>ROUND(F108*Прил.10!$D$12,2)</f>
        <v/>
      </c>
      <c r="J108" s="131">
        <f>ROUND(I108*E108,2)</f>
        <v/>
      </c>
      <c r="M108" s="126" t="n"/>
    </row>
    <row r="109" outlineLevel="1" ht="89.45" customFormat="1" customHeight="1" s="179">
      <c r="A109" s="211" t="n">
        <v>81</v>
      </c>
      <c r="B109" s="129" t="inlineStr">
        <is>
          <t>21.1.06.08-0316</t>
        </is>
      </c>
      <c r="C109" s="1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D109" s="129" t="inlineStr">
        <is>
          <t>1000 м</t>
        </is>
      </c>
      <c r="E109" s="129" t="n">
        <v>7.3695</v>
      </c>
      <c r="F109" s="134" t="n">
        <v>3760.76</v>
      </c>
      <c r="G109" s="123">
        <f>E109*F109</f>
        <v/>
      </c>
      <c r="H109" s="214">
        <f>G109/$G$221</f>
        <v/>
      </c>
      <c r="I109" s="131">
        <f>ROUND(F109*Прил.10!$D$12,2)</f>
        <v/>
      </c>
      <c r="J109" s="131">
        <f>ROUND(I109*E109,2)</f>
        <v/>
      </c>
      <c r="M109" s="126" t="n"/>
    </row>
    <row r="110" outlineLevel="1" ht="25.5" customFormat="1" customHeight="1" s="179">
      <c r="A110" s="211" t="n">
        <v>82</v>
      </c>
      <c r="B110" s="129" t="inlineStr">
        <is>
          <t>509-1472</t>
        </is>
      </c>
      <c r="C110" s="130" t="inlineStr">
        <is>
          <t>Наконечники кабельные медные ТМ-6 (ТМ-2,5, ТМ-4)</t>
        </is>
      </c>
      <c r="D110" s="129" t="inlineStr">
        <is>
          <t>шт.</t>
        </is>
      </c>
      <c r="E110" s="129" t="n">
        <v>6765</v>
      </c>
      <c r="F110" s="134" t="n">
        <v>3.86</v>
      </c>
      <c r="G110" s="123">
        <f>E110*F110</f>
        <v/>
      </c>
      <c r="H110" s="214">
        <f>G110/$G$221</f>
        <v/>
      </c>
      <c r="I110" s="131">
        <f>ROUND(F110*Прил.10!$D$12,2)</f>
        <v/>
      </c>
      <c r="J110" s="131">
        <f>ROUND(I110*E110,2)</f>
        <v/>
      </c>
      <c r="M110" s="126" t="n"/>
    </row>
    <row r="111" outlineLevel="1" ht="14.25" customFormat="1" customHeight="1" s="179">
      <c r="A111" s="211" t="n">
        <v>83</v>
      </c>
      <c r="B111" s="129" t="inlineStr">
        <is>
          <t>01.7.11.07-0032</t>
        </is>
      </c>
      <c r="C111" s="130" t="inlineStr">
        <is>
          <t>Электроды диаметром 4 мм Э42</t>
        </is>
      </c>
      <c r="D111" s="129" t="inlineStr">
        <is>
          <t>т</t>
        </is>
      </c>
      <c r="E111" s="129" t="n">
        <v>2.297375</v>
      </c>
      <c r="F111" s="134" t="n">
        <v>10315.01</v>
      </c>
      <c r="G111" s="123">
        <f>E111*F111</f>
        <v/>
      </c>
      <c r="H111" s="214">
        <f>G111/$G$221</f>
        <v/>
      </c>
      <c r="I111" s="131">
        <f>ROUND(F111*Прил.10!$D$12,2)</f>
        <v/>
      </c>
      <c r="J111" s="131">
        <f>ROUND(I111*E111,2)</f>
        <v/>
      </c>
      <c r="M111" s="126" t="n"/>
    </row>
    <row r="112" outlineLevel="1" ht="38.25" customFormat="1" customHeight="1" s="179">
      <c r="A112" s="211" t="n">
        <v>84</v>
      </c>
      <c r="B112" s="129" t="inlineStr">
        <is>
          <t>21.2.02.01-0029</t>
        </is>
      </c>
      <c r="C112" s="130" t="inlineStr">
        <is>
          <t>Провода неизолированные медные гибкие для электрических установок и антенн марки МГ, сечением 35 мм2</t>
        </is>
      </c>
      <c r="D112" s="129" t="inlineStr">
        <is>
          <t>т</t>
        </is>
      </c>
      <c r="E112" s="129" t="n">
        <v>0.3425</v>
      </c>
      <c r="F112" s="134" t="n">
        <v>66005.58</v>
      </c>
      <c r="G112" s="123">
        <f>E112*F112</f>
        <v/>
      </c>
      <c r="H112" s="214">
        <f>G112/$G$221</f>
        <v/>
      </c>
      <c r="I112" s="131">
        <f>ROUND(F112*Прил.10!$D$12,2)</f>
        <v/>
      </c>
      <c r="J112" s="131">
        <f>ROUND(I112*E112,2)</f>
        <v/>
      </c>
      <c r="M112" s="126" t="n"/>
    </row>
    <row r="113" outlineLevel="1" ht="25.5" customFormat="1" customHeight="1" s="179">
      <c r="A113" s="211" t="n">
        <v>85</v>
      </c>
      <c r="B113" s="129" t="inlineStr">
        <is>
          <t>110-0325</t>
        </is>
      </c>
      <c r="C113" s="130" t="inlineStr">
        <is>
          <t>Звено промежуточное трехлапчатое ПРТ-12-1</t>
        </is>
      </c>
      <c r="D113" s="129" t="inlineStr">
        <is>
          <t>шт.</t>
        </is>
      </c>
      <c r="E113" s="129" t="n">
        <v>340</v>
      </c>
      <c r="F113" s="134" t="n">
        <v>64.3</v>
      </c>
      <c r="G113" s="123">
        <f>E113*F113</f>
        <v/>
      </c>
      <c r="H113" s="214">
        <f>G113/$G$221</f>
        <v/>
      </c>
      <c r="I113" s="131">
        <f>ROUND(F113*Прил.10!$D$12,2)</f>
        <v/>
      </c>
      <c r="J113" s="131">
        <f>ROUND(I113*E113,2)</f>
        <v/>
      </c>
      <c r="M113" s="126" t="n"/>
    </row>
    <row r="114" outlineLevel="1" ht="14.25" customFormat="1" customHeight="1" s="179">
      <c r="A114" s="211" t="n">
        <v>86</v>
      </c>
      <c r="B114" s="129" t="inlineStr">
        <is>
          <t>01.7.15.10-0031</t>
        </is>
      </c>
      <c r="C114" s="130" t="inlineStr">
        <is>
          <t>Скоба СК-7-1А</t>
        </is>
      </c>
      <c r="D114" s="129" t="inlineStr">
        <is>
          <t>шт.</t>
        </is>
      </c>
      <c r="E114" s="129" t="n">
        <v>680</v>
      </c>
      <c r="F114" s="134" t="n">
        <v>28.07</v>
      </c>
      <c r="G114" s="123">
        <f>E114*F114</f>
        <v/>
      </c>
      <c r="H114" s="214">
        <f>G114/$G$221</f>
        <v/>
      </c>
      <c r="I114" s="131">
        <f>ROUND(F114*Прил.10!$D$12,2)</f>
        <v/>
      </c>
      <c r="J114" s="131">
        <f>ROUND(I114*E114,2)</f>
        <v/>
      </c>
      <c r="M114" s="126" t="n"/>
    </row>
    <row r="115" outlineLevel="1" ht="14.25" customFormat="1" customHeight="1" s="179">
      <c r="A115" s="211" t="n">
        <v>87</v>
      </c>
      <c r="B115" s="129" t="inlineStr">
        <is>
          <t>01.7.15.11-0061</t>
        </is>
      </c>
      <c r="C115" s="130" t="inlineStr">
        <is>
          <t>Шайбы пружинные</t>
        </is>
      </c>
      <c r="D115" s="129" t="inlineStr">
        <is>
          <t>т</t>
        </is>
      </c>
      <c r="E115" s="129" t="n">
        <v>0.545</v>
      </c>
      <c r="F115" s="134" t="n">
        <v>31600</v>
      </c>
      <c r="G115" s="123">
        <f>E115*F115</f>
        <v/>
      </c>
      <c r="H115" s="214">
        <f>G115/$G$221</f>
        <v/>
      </c>
      <c r="I115" s="131">
        <f>ROUND(F115*Прил.10!$D$12,2)</f>
        <v/>
      </c>
      <c r="J115" s="131">
        <f>ROUND(I115*E115,2)</f>
        <v/>
      </c>
      <c r="M115" s="126" t="n"/>
    </row>
    <row r="116" outlineLevel="1" ht="14.25" customFormat="1" customHeight="1" s="179">
      <c r="A116" s="211" t="n">
        <v>88</v>
      </c>
      <c r="B116" s="129" t="inlineStr">
        <is>
          <t>101-4687</t>
        </is>
      </c>
      <c r="C116" s="130" t="inlineStr">
        <is>
          <t>Сталь полосовая 50х6 мм, марка Ст3сп</t>
        </is>
      </c>
      <c r="D116" s="129" t="inlineStr">
        <is>
          <t>т</t>
        </is>
      </c>
      <c r="E116" s="129" t="n">
        <v>2.45</v>
      </c>
      <c r="F116" s="134" t="n">
        <v>6998.92</v>
      </c>
      <c r="G116" s="123">
        <f>E116*F116</f>
        <v/>
      </c>
      <c r="H116" s="214">
        <f>G116/$G$221</f>
        <v/>
      </c>
      <c r="I116" s="131">
        <f>ROUND(F116*Прил.10!$D$12,2)</f>
        <v/>
      </c>
      <c r="J116" s="131">
        <f>ROUND(I116*E116,2)</f>
        <v/>
      </c>
      <c r="M116" s="126" t="n"/>
    </row>
    <row r="117" outlineLevel="1" ht="25.5" customFormat="1" customHeight="1" s="179">
      <c r="A117" s="211" t="n">
        <v>89</v>
      </c>
      <c r="B117" s="129" t="inlineStr">
        <is>
          <t>05.1.03.13-0183</t>
        </is>
      </c>
      <c r="C117" s="130" t="inlineStr">
        <is>
          <t>Ригели сборные железобетонные ВЛ и ОРУ</t>
        </is>
      </c>
      <c r="D117" s="129" t="inlineStr">
        <is>
          <t>м3</t>
        </is>
      </c>
      <c r="E117" s="129" t="n">
        <v>9.696</v>
      </c>
      <c r="F117" s="134" t="n">
        <v>1733.42</v>
      </c>
      <c r="G117" s="123">
        <f>E117*F117</f>
        <v/>
      </c>
      <c r="H117" s="214">
        <f>G117/$G$221</f>
        <v/>
      </c>
      <c r="I117" s="131">
        <f>ROUND(F117*Прил.10!$D$12,2)</f>
        <v/>
      </c>
      <c r="J117" s="131">
        <f>ROUND(I117*E117,2)</f>
        <v/>
      </c>
      <c r="M117" s="126" t="n"/>
    </row>
    <row r="118" outlineLevel="1" ht="14.25" customFormat="1" customHeight="1" s="179">
      <c r="A118" s="211" t="n">
        <v>90</v>
      </c>
      <c r="B118" s="129" t="inlineStr">
        <is>
          <t>01.7.11.07-0034</t>
        </is>
      </c>
      <c r="C118" s="130" t="inlineStr">
        <is>
          <t>Электроды диаметром 4 мм Э42А</t>
        </is>
      </c>
      <c r="D118" s="129" t="inlineStr">
        <is>
          <t>кг</t>
        </is>
      </c>
      <c r="E118" s="129" t="n">
        <v>1493.38025</v>
      </c>
      <c r="F118" s="134" t="n">
        <v>10.57</v>
      </c>
      <c r="G118" s="123">
        <f>E118*F118</f>
        <v/>
      </c>
      <c r="H118" s="214">
        <f>G118/$G$221</f>
        <v/>
      </c>
      <c r="I118" s="131">
        <f>ROUND(F118*Прил.10!$D$12,2)</f>
        <v/>
      </c>
      <c r="J118" s="131">
        <f>ROUND(I118*E118,2)</f>
        <v/>
      </c>
      <c r="M118" s="126" t="n"/>
    </row>
    <row r="119" outlineLevel="1" ht="14.25" customFormat="1" customHeight="1" s="179">
      <c r="A119" s="211" t="n">
        <v>91</v>
      </c>
      <c r="B119" s="129" t="inlineStr">
        <is>
          <t>509-2849</t>
        </is>
      </c>
      <c r="C119" s="130" t="inlineStr">
        <is>
          <t>Зажим ответвительный ОА-400-1</t>
        </is>
      </c>
      <c r="D119" s="129" t="inlineStr">
        <is>
          <t>шт.</t>
        </is>
      </c>
      <c r="E119" s="129" t="n">
        <v>252.5</v>
      </c>
      <c r="F119" s="134" t="n">
        <v>58.46</v>
      </c>
      <c r="G119" s="123">
        <f>E119*F119</f>
        <v/>
      </c>
      <c r="H119" s="214">
        <f>G119/$G$221</f>
        <v/>
      </c>
      <c r="I119" s="131">
        <f>ROUND(F119*Прил.10!$D$12,2)</f>
        <v/>
      </c>
      <c r="J119" s="131">
        <f>ROUND(I119*E119,2)</f>
        <v/>
      </c>
      <c r="M119" s="126" t="n"/>
    </row>
    <row r="120" outlineLevel="1" ht="89.45" customFormat="1" customHeight="1" s="179">
      <c r="A120" s="211" t="n">
        <v>92</v>
      </c>
      <c r="B120" s="129" t="inlineStr">
        <is>
          <t>21.1.06.08-0317</t>
        </is>
      </c>
      <c r="C120" s="1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D120" s="129" t="inlineStr">
        <is>
          <t>1000 м</t>
        </is>
      </c>
      <c r="E120" s="129" t="n">
        <v>2.5245</v>
      </c>
      <c r="F120" s="134" t="n">
        <v>5206</v>
      </c>
      <c r="G120" s="123">
        <f>E120*F120</f>
        <v/>
      </c>
      <c r="H120" s="214">
        <f>G120/$G$221</f>
        <v/>
      </c>
      <c r="I120" s="131">
        <f>ROUND(F120*Прил.10!$D$12,2)</f>
        <v/>
      </c>
      <c r="J120" s="131">
        <f>ROUND(I120*E120,2)</f>
        <v/>
      </c>
      <c r="M120" s="126" t="n"/>
    </row>
    <row r="121" outlineLevel="1" ht="14.25" customFormat="1" customHeight="1" s="179">
      <c r="A121" s="211" t="n">
        <v>93</v>
      </c>
      <c r="B121" s="129" t="inlineStr">
        <is>
          <t>01.7.15.03-0042</t>
        </is>
      </c>
      <c r="C121" s="130" t="inlineStr">
        <is>
          <t>Болты с гайками и шайбами строительные</t>
        </is>
      </c>
      <c r="D121" s="129" t="inlineStr">
        <is>
          <t>кг</t>
        </is>
      </c>
      <c r="E121" s="129" t="n">
        <v>1438.305</v>
      </c>
      <c r="F121" s="134" t="n">
        <v>9.039999999999999</v>
      </c>
      <c r="G121" s="123">
        <f>E121*F121</f>
        <v/>
      </c>
      <c r="H121" s="214">
        <f>G121/$G$221</f>
        <v/>
      </c>
      <c r="I121" s="131">
        <f>ROUND(F121*Прил.10!$D$12,2)</f>
        <v/>
      </c>
      <c r="J121" s="131">
        <f>ROUND(I121*E121,2)</f>
        <v/>
      </c>
      <c r="M121" s="126" t="n"/>
    </row>
    <row r="122" outlineLevel="1" ht="25.5" customFormat="1" customHeight="1" s="179">
      <c r="A122" s="211" t="n">
        <v>94</v>
      </c>
      <c r="B122" s="129" t="inlineStr">
        <is>
          <t>08.3.07.01-0076</t>
        </is>
      </c>
      <c r="C122" s="130" t="inlineStr">
        <is>
          <t>Сталь полосовая, марка стали Ст3сп шириной 50-200 мм толщиной 4-5 мм</t>
        </is>
      </c>
      <c r="D122" s="129" t="inlineStr">
        <is>
          <t>т</t>
        </is>
      </c>
      <c r="E122" s="129" t="n">
        <v>2.4285</v>
      </c>
      <c r="F122" s="134" t="n">
        <v>5000</v>
      </c>
      <c r="G122" s="123">
        <f>E122*F122</f>
        <v/>
      </c>
      <c r="H122" s="214">
        <f>G122/$G$221</f>
        <v/>
      </c>
      <c r="I122" s="131">
        <f>ROUND(F122*Прил.10!$D$12,2)</f>
        <v/>
      </c>
      <c r="J122" s="131">
        <f>ROUND(I122*E122,2)</f>
        <v/>
      </c>
      <c r="M122" s="126" t="n"/>
    </row>
    <row r="123" outlineLevel="1" ht="25.5" customFormat="1" customHeight="1" s="179">
      <c r="A123" s="211" t="n">
        <v>95</v>
      </c>
      <c r="B123" s="129" t="inlineStr">
        <is>
          <t>01.2.01.02-0031</t>
        </is>
      </c>
      <c r="C123" s="130" t="inlineStr">
        <is>
          <t>Битумы нефтяные строительные изоляционные БНИ-IV-3, БНИ- IV, БНИ-V</t>
        </is>
      </c>
      <c r="D123" s="129" t="inlineStr">
        <is>
          <t>т</t>
        </is>
      </c>
      <c r="E123" s="129" t="n">
        <v>8.525</v>
      </c>
      <c r="F123" s="134" t="n">
        <v>1412.5</v>
      </c>
      <c r="G123" s="123">
        <f>E123*F123</f>
        <v/>
      </c>
      <c r="H123" s="214">
        <f>G123/$G$221</f>
        <v/>
      </c>
      <c r="I123" s="131">
        <f>ROUND(F123*Прил.10!$D$12,2)</f>
        <v/>
      </c>
      <c r="J123" s="131">
        <f>ROUND(I123*E123,2)</f>
        <v/>
      </c>
      <c r="M123" s="126" t="n"/>
    </row>
    <row r="124" outlineLevel="1" ht="38.25" customFormat="1" customHeight="1" s="179">
      <c r="A124" s="211" t="n">
        <v>96</v>
      </c>
      <c r="B124" s="129" t="inlineStr">
        <is>
          <t>08.3.12.04-0011</t>
        </is>
      </c>
      <c r="C124" s="130" t="inlineStr">
        <is>
          <t>Просечно-вытяжной прокат горячекатаный в листах мерных размеров из стали С235, шириной 800 мм, толщиной 5 мм</t>
        </is>
      </c>
      <c r="D124" s="129" t="inlineStr">
        <is>
          <t>т</t>
        </is>
      </c>
      <c r="E124" s="129" t="n">
        <v>1.455</v>
      </c>
      <c r="F124" s="134" t="n">
        <v>8154.57</v>
      </c>
      <c r="G124" s="123">
        <f>E124*F124</f>
        <v/>
      </c>
      <c r="H124" s="214">
        <f>G124/$G$221</f>
        <v/>
      </c>
      <c r="I124" s="131">
        <f>ROUND(F124*Прил.10!$D$12,2)</f>
        <v/>
      </c>
      <c r="J124" s="131">
        <f>ROUND(I124*E124,2)</f>
        <v/>
      </c>
      <c r="M124" s="126" t="n"/>
    </row>
    <row r="125" outlineLevel="1" ht="89.45" customFormat="1" customHeight="1" s="179">
      <c r="A125" s="211" t="n">
        <v>97</v>
      </c>
      <c r="B125" s="129" t="inlineStr">
        <is>
          <t>21.1.06.08-0291</t>
        </is>
      </c>
      <c r="C125" s="1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D125" s="129" t="inlineStr">
        <is>
          <t>1000 м</t>
        </is>
      </c>
      <c r="E125" s="129" t="n">
        <v>6.3495</v>
      </c>
      <c r="F125" s="134" t="n">
        <v>1458.87</v>
      </c>
      <c r="G125" s="123">
        <f>E125*F125</f>
        <v/>
      </c>
      <c r="H125" s="214">
        <f>G125/$G$221</f>
        <v/>
      </c>
      <c r="I125" s="131">
        <f>ROUND(F125*Прил.10!$D$12,2)</f>
        <v/>
      </c>
      <c r="J125" s="131">
        <f>ROUND(I125*E125,2)</f>
        <v/>
      </c>
      <c r="M125" s="126" t="n"/>
    </row>
    <row r="126" outlineLevel="1" ht="14.25" customFormat="1" customHeight="1" s="179">
      <c r="A126" s="211" t="n">
        <v>98</v>
      </c>
      <c r="B126" s="129" t="inlineStr">
        <is>
          <t>14.4.02.09-0001</t>
        </is>
      </c>
      <c r="C126" s="130" t="inlineStr">
        <is>
          <t>Краска</t>
        </is>
      </c>
      <c r="D126" s="129" t="inlineStr">
        <is>
          <t>кг</t>
        </is>
      </c>
      <c r="E126" s="129" t="n">
        <v>315.0175</v>
      </c>
      <c r="F126" s="134" t="n">
        <v>28.6</v>
      </c>
      <c r="G126" s="123">
        <f>E126*F126</f>
        <v/>
      </c>
      <c r="H126" s="214">
        <f>G126/$G$221</f>
        <v/>
      </c>
      <c r="I126" s="131">
        <f>ROUND(F126*Прил.10!$D$12,2)</f>
        <v/>
      </c>
      <c r="J126" s="131">
        <f>ROUND(I126*E126,2)</f>
        <v/>
      </c>
      <c r="M126" s="126" t="n"/>
    </row>
    <row r="127" outlineLevel="1" ht="25.5" customFormat="1" customHeight="1" s="179">
      <c r="A127" s="211" t="n">
        <v>99</v>
      </c>
      <c r="B127" s="129" t="inlineStr">
        <is>
          <t>509-5970</t>
        </is>
      </c>
      <c r="C127" s="130" t="inlineStr">
        <is>
          <t>Зажим аппаратный прессуемый 2А4А-500-3т</t>
        </is>
      </c>
      <c r="D127" s="129" t="inlineStr">
        <is>
          <t>шт.</t>
        </is>
      </c>
      <c r="E127" s="129" t="n">
        <v>22.5</v>
      </c>
      <c r="F127" s="134" t="n">
        <v>372.15</v>
      </c>
      <c r="G127" s="123">
        <f>E127*F127</f>
        <v/>
      </c>
      <c r="H127" s="214">
        <f>G127/$G$221</f>
        <v/>
      </c>
      <c r="I127" s="131">
        <f>ROUND(F127*Прил.10!$D$12,2)</f>
        <v/>
      </c>
      <c r="J127" s="131">
        <f>ROUND(I127*E127,2)</f>
        <v/>
      </c>
      <c r="M127" s="126" t="n"/>
    </row>
    <row r="128" outlineLevel="1" ht="25.5" customFormat="1" customHeight="1" s="179">
      <c r="A128" s="211" t="n">
        <v>100</v>
      </c>
      <c r="B128" s="129" t="inlineStr">
        <is>
          <t>999-9950</t>
        </is>
      </c>
      <c r="C128" s="130" t="inlineStr">
        <is>
          <t>Вспомогательные ненормируемые материалы</t>
        </is>
      </c>
      <c r="D128" s="129" t="inlineStr">
        <is>
          <t>руб</t>
        </is>
      </c>
      <c r="E128" s="129" t="n">
        <v>8279.612300000001</v>
      </c>
      <c r="F128" s="134" t="n">
        <v>1</v>
      </c>
      <c r="G128" s="123">
        <f>E128*F128</f>
        <v/>
      </c>
      <c r="H128" s="214">
        <f>G128/$G$221</f>
        <v/>
      </c>
      <c r="I128" s="131">
        <f>ROUND(F128*Прил.10!$D$12,2)</f>
        <v/>
      </c>
      <c r="J128" s="131">
        <f>ROUND(I128*E128,2)</f>
        <v/>
      </c>
      <c r="M128" s="126" t="n"/>
    </row>
    <row r="129" outlineLevel="1" ht="38.25" customFormat="1" customHeight="1" s="179">
      <c r="A129" s="211" t="n">
        <v>101</v>
      </c>
      <c r="B129" s="129" t="inlineStr">
        <is>
          <t>08.3.12.04-0014</t>
        </is>
      </c>
      <c r="C129" s="130" t="inlineStr">
        <is>
          <t>Просечно-вытяжной прокат горячекатаный в листах мерных размеров из стали С235, шириной 900 мм, толщиной 5 мм</t>
        </is>
      </c>
      <c r="D129" s="129" t="inlineStr">
        <is>
          <t>т</t>
        </is>
      </c>
      <c r="E129" s="129" t="n">
        <v>0.975</v>
      </c>
      <c r="F129" s="134" t="n">
        <v>8102.38</v>
      </c>
      <c r="G129" s="123">
        <f>E129*F129</f>
        <v/>
      </c>
      <c r="H129" s="214">
        <f>G129/$G$221</f>
        <v/>
      </c>
      <c r="I129" s="131">
        <f>ROUND(F129*Прил.10!$D$12,2)</f>
        <v/>
      </c>
      <c r="J129" s="131">
        <f>ROUND(I129*E129,2)</f>
        <v/>
      </c>
      <c r="M129" s="126" t="n"/>
    </row>
    <row r="130" outlineLevel="1" ht="25.5" customFormat="1" customHeight="1" s="179">
      <c r="A130" s="211" t="n">
        <v>102</v>
      </c>
      <c r="B130" s="129" t="inlineStr">
        <is>
          <t>10.1.02.03-0001</t>
        </is>
      </c>
      <c r="C130" s="130" t="inlineStr">
        <is>
          <t>Проволока алюминиевая (АМЦ) диаметром 1,4-1,8 мм</t>
        </is>
      </c>
      <c r="D130" s="129" t="inlineStr">
        <is>
          <t>т</t>
        </is>
      </c>
      <c r="E130" s="129" t="n">
        <v>0.2501</v>
      </c>
      <c r="F130" s="134" t="n">
        <v>30090</v>
      </c>
      <c r="G130" s="123">
        <f>E130*F130</f>
        <v/>
      </c>
      <c r="H130" s="214">
        <f>G130/$G$221</f>
        <v/>
      </c>
      <c r="I130" s="131">
        <f>ROUND(F130*Прил.10!$D$12,2)</f>
        <v/>
      </c>
      <c r="J130" s="131">
        <f>ROUND(I130*E130,2)</f>
        <v/>
      </c>
      <c r="M130" s="126" t="n"/>
    </row>
    <row r="131" outlineLevel="1" ht="14.25" customFormat="1" customHeight="1" s="179">
      <c r="A131" s="211" t="n">
        <v>103</v>
      </c>
      <c r="B131" s="129" t="inlineStr">
        <is>
          <t>14.2.01.01-0004</t>
        </is>
      </c>
      <c r="C131" s="130" t="inlineStr">
        <is>
          <t>Органо-силикатная композиция ОС-51-03</t>
        </is>
      </c>
      <c r="D131" s="129" t="inlineStr">
        <is>
          <t>т</t>
        </is>
      </c>
      <c r="E131" s="129" t="n">
        <v>0.09045</v>
      </c>
      <c r="F131" s="134" t="n">
        <v>81720</v>
      </c>
      <c r="G131" s="123">
        <f>E131*F131</f>
        <v/>
      </c>
      <c r="H131" s="214">
        <f>G131/$G$221</f>
        <v/>
      </c>
      <c r="I131" s="131">
        <f>ROUND(F131*Прил.10!$D$12,2)</f>
        <v/>
      </c>
      <c r="J131" s="131">
        <f>ROUND(I131*E131,2)</f>
        <v/>
      </c>
      <c r="M131" s="126" t="n"/>
    </row>
    <row r="132" outlineLevel="1" ht="14.25" customFormat="1" customHeight="1" s="179">
      <c r="A132" s="211" t="n">
        <v>104</v>
      </c>
      <c r="B132" s="129" t="inlineStr">
        <is>
          <t>14.2.01.01-0003</t>
        </is>
      </c>
      <c r="C132" s="130" t="inlineStr">
        <is>
          <t>Органо-силикатная композиция ОС-12-03</t>
        </is>
      </c>
      <c r="D132" s="129" t="inlineStr">
        <is>
          <t>т</t>
        </is>
      </c>
      <c r="E132" s="129" t="n">
        <v>0.1242</v>
      </c>
      <c r="F132" s="134" t="n">
        <v>58750</v>
      </c>
      <c r="G132" s="123">
        <f>E132*F132</f>
        <v/>
      </c>
      <c r="H132" s="214">
        <f>G132/$G$221</f>
        <v/>
      </c>
      <c r="I132" s="131">
        <f>ROUND(F132*Прил.10!$D$12,2)</f>
        <v/>
      </c>
      <c r="J132" s="131">
        <f>ROUND(I132*E132,2)</f>
        <v/>
      </c>
      <c r="M132" s="126" t="n"/>
    </row>
    <row r="133" outlineLevel="1" ht="14.25" customFormat="1" customHeight="1" s="179">
      <c r="A133" s="211" t="n">
        <v>105</v>
      </c>
      <c r="B133" s="129" t="inlineStr">
        <is>
          <t>509-1578</t>
        </is>
      </c>
      <c r="C133" s="130" t="inlineStr">
        <is>
          <t>Наконечники кабельные медные ТМ-35</t>
        </is>
      </c>
      <c r="D133" s="129" t="inlineStr">
        <is>
          <t>шт.</t>
        </is>
      </c>
      <c r="E133" s="129" t="n">
        <v>1400</v>
      </c>
      <c r="F133" s="134" t="n">
        <v>5.12</v>
      </c>
      <c r="G133" s="123">
        <f>E133*F133</f>
        <v/>
      </c>
      <c r="H133" s="214">
        <f>G133/$G$221</f>
        <v/>
      </c>
      <c r="I133" s="131">
        <f>ROUND(F133*Прил.10!$D$12,2)</f>
        <v/>
      </c>
      <c r="J133" s="131">
        <f>ROUND(I133*E133,2)</f>
        <v/>
      </c>
      <c r="M133" s="126" t="n"/>
    </row>
    <row r="134" outlineLevel="1" ht="25.5" customFormat="1" customHeight="1" s="179">
      <c r="A134" s="211" t="n">
        <v>106</v>
      </c>
      <c r="B134" s="129" t="inlineStr">
        <is>
          <t>01.3.01.06-0050</t>
        </is>
      </c>
      <c r="C134" s="130" t="inlineStr">
        <is>
          <t>Смазка универсальная тугоплавкая УТ (консталин жировой)</t>
        </is>
      </c>
      <c r="D134" s="129" t="inlineStr">
        <is>
          <t>т</t>
        </is>
      </c>
      <c r="E134" s="129" t="n">
        <v>0.3638</v>
      </c>
      <c r="F134" s="134" t="n">
        <v>17500</v>
      </c>
      <c r="G134" s="123">
        <f>E134*F134</f>
        <v/>
      </c>
      <c r="H134" s="214">
        <f>G134/$G$221</f>
        <v/>
      </c>
      <c r="I134" s="131">
        <f>ROUND(F134*Прил.10!$D$12,2)</f>
        <v/>
      </c>
      <c r="J134" s="131">
        <f>ROUND(I134*E134,2)</f>
        <v/>
      </c>
      <c r="M134" s="126" t="n"/>
    </row>
    <row r="135" outlineLevel="1" ht="14.25" customFormat="1" customHeight="1" s="179">
      <c r="A135" s="211" t="n">
        <v>107</v>
      </c>
      <c r="B135" s="129" t="inlineStr">
        <is>
          <t>01.7.17.11-0001</t>
        </is>
      </c>
      <c r="C135" s="130" t="inlineStr">
        <is>
          <t>Бумага шлифовальная</t>
        </is>
      </c>
      <c r="D135" s="129" t="inlineStr">
        <is>
          <t>кг</t>
        </is>
      </c>
      <c r="E135" s="129" t="n">
        <v>120</v>
      </c>
      <c r="F135" s="134" t="n">
        <v>50</v>
      </c>
      <c r="G135" s="123">
        <f>E135*F135</f>
        <v/>
      </c>
      <c r="H135" s="214">
        <f>G135/$G$221</f>
        <v/>
      </c>
      <c r="I135" s="131">
        <f>ROUND(F135*Прил.10!$D$12,2)</f>
        <v/>
      </c>
      <c r="J135" s="131">
        <f>ROUND(I135*E135,2)</f>
        <v/>
      </c>
      <c r="M135" s="126" t="n"/>
    </row>
    <row r="136" outlineLevel="1" ht="14.25" customFormat="1" customHeight="1" s="179">
      <c r="A136" s="211" t="n">
        <v>108</v>
      </c>
      <c r="B136" s="129" t="inlineStr">
        <is>
          <t>509-5678</t>
        </is>
      </c>
      <c r="C136" s="130" t="inlineStr">
        <is>
          <t>Зажим поддерживающий глухой 3ПГН-5-7</t>
        </is>
      </c>
      <c r="D136" s="129" t="inlineStr">
        <is>
          <t>шт.</t>
        </is>
      </c>
      <c r="E136" s="129" t="n">
        <v>7.5</v>
      </c>
      <c r="F136" s="134" t="n">
        <v>793.53</v>
      </c>
      <c r="G136" s="123">
        <f>E136*F136</f>
        <v/>
      </c>
      <c r="H136" s="214">
        <f>G136/$G$221</f>
        <v/>
      </c>
      <c r="I136" s="131">
        <f>ROUND(F136*Прил.10!$D$12,2)</f>
        <v/>
      </c>
      <c r="J136" s="131">
        <f>ROUND(I136*E136,2)</f>
        <v/>
      </c>
      <c r="M136" s="126" t="n"/>
    </row>
    <row r="137" outlineLevel="1" ht="14.25" customFormat="1" customHeight="1" s="179">
      <c r="A137" s="211" t="n">
        <v>109</v>
      </c>
      <c r="B137" s="129" t="inlineStr">
        <is>
          <t>14.4.02.09-0301</t>
        </is>
      </c>
      <c r="C137" s="130" t="inlineStr">
        <is>
          <t>Краска Цинол</t>
        </is>
      </c>
      <c r="D137" s="129" t="inlineStr">
        <is>
          <t>кг</t>
        </is>
      </c>
      <c r="E137" s="129" t="n">
        <v>24.15</v>
      </c>
      <c r="F137" s="134" t="n">
        <v>238.48</v>
      </c>
      <c r="G137" s="123">
        <f>E137*F137</f>
        <v/>
      </c>
      <c r="H137" s="214">
        <f>G137/$G$221</f>
        <v/>
      </c>
      <c r="I137" s="131">
        <f>ROUND(F137*Прил.10!$D$12,2)</f>
        <v/>
      </c>
      <c r="J137" s="131">
        <f>ROUND(I137*E137,2)</f>
        <v/>
      </c>
      <c r="M137" s="126" t="n"/>
    </row>
    <row r="138" outlineLevel="1" ht="14.25" customFormat="1" customHeight="1" s="179">
      <c r="A138" s="211" t="n">
        <v>110</v>
      </c>
      <c r="B138" s="129" t="inlineStr">
        <is>
          <t>01.3.01.01-0001</t>
        </is>
      </c>
      <c r="C138" s="130" t="inlineStr">
        <is>
          <t>Бензин авиационный Б-70</t>
        </is>
      </c>
      <c r="D138" s="129" t="inlineStr">
        <is>
          <t>т</t>
        </is>
      </c>
      <c r="E138" s="129" t="n">
        <v>1.256</v>
      </c>
      <c r="F138" s="134" t="n">
        <v>4488.4</v>
      </c>
      <c r="G138" s="123">
        <f>E138*F138</f>
        <v/>
      </c>
      <c r="H138" s="214">
        <f>G138/$G$221</f>
        <v/>
      </c>
      <c r="I138" s="131">
        <f>ROUND(F138*Прил.10!$D$12,2)</f>
        <v/>
      </c>
      <c r="J138" s="131">
        <f>ROUND(I138*E138,2)</f>
        <v/>
      </c>
      <c r="M138" s="126" t="n"/>
    </row>
    <row r="139" outlineLevel="1" ht="25.5" customFormat="1" customHeight="1" s="179">
      <c r="A139" s="211" t="n">
        <v>111</v>
      </c>
      <c r="B139" s="129" t="inlineStr">
        <is>
          <t>10.3.02.03-0011</t>
        </is>
      </c>
      <c r="C139" s="130" t="inlineStr">
        <is>
          <t>Припои оловянно-свинцовые бессурьмянистые марки ПОС30</t>
        </is>
      </c>
      <c r="D139" s="129" t="inlineStr">
        <is>
          <t>кг</t>
        </is>
      </c>
      <c r="E139" s="129" t="n">
        <v>81.25</v>
      </c>
      <c r="F139" s="134" t="n">
        <v>68.05</v>
      </c>
      <c r="G139" s="123">
        <f>E139*F139</f>
        <v/>
      </c>
      <c r="H139" s="214">
        <f>G139/$G$221</f>
        <v/>
      </c>
      <c r="I139" s="131">
        <f>ROUND(F139*Прил.10!$D$12,2)</f>
        <v/>
      </c>
      <c r="J139" s="131">
        <f>ROUND(I139*E139,2)</f>
        <v/>
      </c>
      <c r="M139" s="126" t="n"/>
    </row>
    <row r="140" outlineLevel="1" ht="14.25" customFormat="1" customHeight="1" s="179">
      <c r="A140" s="211" t="n">
        <v>112</v>
      </c>
      <c r="B140" s="129" t="inlineStr">
        <is>
          <t>01.7.20.08-0031</t>
        </is>
      </c>
      <c r="C140" s="130" t="inlineStr">
        <is>
          <t>Бязь суровая арт. 6804</t>
        </is>
      </c>
      <c r="D140" s="129" t="inlineStr">
        <is>
          <t>10 м2</t>
        </is>
      </c>
      <c r="E140" s="129" t="n">
        <v>64.19</v>
      </c>
      <c r="F140" s="134" t="n">
        <v>79.09999999999999</v>
      </c>
      <c r="G140" s="123">
        <f>E140*F140</f>
        <v/>
      </c>
      <c r="H140" s="214">
        <f>G140/$G$221</f>
        <v/>
      </c>
      <c r="I140" s="131">
        <f>ROUND(F140*Прил.10!$D$12,2)</f>
        <v/>
      </c>
      <c r="J140" s="131">
        <f>ROUND(I140*E140,2)</f>
        <v/>
      </c>
      <c r="M140" s="126" t="n"/>
    </row>
    <row r="141" outlineLevel="1" ht="25.5" customFormat="1" customHeight="1" s="179">
      <c r="A141" s="211" t="n">
        <v>113</v>
      </c>
      <c r="B141" s="129" t="inlineStr">
        <is>
          <t>01.3.01.07-0008</t>
        </is>
      </c>
      <c r="C141" s="130" t="inlineStr">
        <is>
          <t>Спирт этиловый ректификованный технический, сорт I</t>
        </is>
      </c>
      <c r="D141" s="129" t="inlineStr">
        <is>
          <t>т</t>
        </is>
      </c>
      <c r="E141" s="129" t="n">
        <v>0.12</v>
      </c>
      <c r="F141" s="134" t="n">
        <v>38890</v>
      </c>
      <c r="G141" s="123">
        <f>E141*F141</f>
        <v/>
      </c>
      <c r="H141" s="214">
        <f>G141/$G$221</f>
        <v/>
      </c>
      <c r="I141" s="131">
        <f>ROUND(F141*Прил.10!$D$12,2)</f>
        <v/>
      </c>
      <c r="J141" s="131">
        <f>ROUND(I141*E141,2)</f>
        <v/>
      </c>
      <c r="M141" s="126" t="n"/>
    </row>
    <row r="142" outlineLevel="1" ht="14.25" customFormat="1" customHeight="1" s="179">
      <c r="A142" s="211" t="n">
        <v>114</v>
      </c>
      <c r="B142" s="129" t="inlineStr">
        <is>
          <t>20.1.02.23-0082</t>
        </is>
      </c>
      <c r="C142" s="130" t="inlineStr">
        <is>
          <t>Перемычки гибкие, тип ПГС-50</t>
        </is>
      </c>
      <c r="D142" s="129" t="inlineStr">
        <is>
          <t>10 шт.</t>
        </is>
      </c>
      <c r="E142" s="129" t="n">
        <v>118</v>
      </c>
      <c r="F142" s="134" t="n">
        <v>39</v>
      </c>
      <c r="G142" s="123">
        <f>E142*F142</f>
        <v/>
      </c>
      <c r="H142" s="214">
        <f>G142/$G$221</f>
        <v/>
      </c>
      <c r="I142" s="131">
        <f>ROUND(F142*Прил.10!$D$12,2)</f>
        <v/>
      </c>
      <c r="J142" s="131">
        <f>ROUND(I142*E142,2)</f>
        <v/>
      </c>
      <c r="M142" s="126" t="n"/>
    </row>
    <row r="143" outlineLevel="1" ht="25.5" customFormat="1" customHeight="1" s="179">
      <c r="A143" s="211" t="n">
        <v>115</v>
      </c>
      <c r="B143" s="129" t="inlineStr">
        <is>
          <t>04.1.02.05-0047</t>
        </is>
      </c>
      <c r="C143" s="130" t="inlineStr">
        <is>
          <t>Бетон тяжелый, крупность заполнителя 20 мм, класс В27,5 (М350)</t>
        </is>
      </c>
      <c r="D143" s="129" t="inlineStr">
        <is>
          <t>м3</t>
        </is>
      </c>
      <c r="E143" s="129" t="n">
        <v>6.12</v>
      </c>
      <c r="F143" s="134" t="n">
        <v>749.6799999999999</v>
      </c>
      <c r="G143" s="123">
        <f>E143*F143</f>
        <v/>
      </c>
      <c r="H143" s="214">
        <f>G143/$G$221</f>
        <v/>
      </c>
      <c r="I143" s="131">
        <f>ROUND(F143*Прил.10!$D$12,2)</f>
        <v/>
      </c>
      <c r="J143" s="131">
        <f>ROUND(I143*E143,2)</f>
        <v/>
      </c>
      <c r="M143" s="126" t="n"/>
    </row>
    <row r="144" outlineLevel="1" ht="38.25" customFormat="1" customHeight="1" s="179">
      <c r="A144" s="211" t="n">
        <v>116</v>
      </c>
      <c r="B144" s="129" t="inlineStr">
        <is>
          <t>509-3675</t>
        </is>
      </c>
      <c r="C144" s="130" t="inlineStr">
        <is>
          <t>Ввод кабельный для уплотнения кабелей в местах вводов, марка ВК-22 У3, диаметр прохода 22 мм (PG-21)</t>
        </is>
      </c>
      <c r="D144" s="129" t="inlineStr">
        <is>
          <t>шт.</t>
        </is>
      </c>
      <c r="E144" s="129" t="n">
        <v>600</v>
      </c>
      <c r="F144" s="134" t="n">
        <v>6.65</v>
      </c>
      <c r="G144" s="123">
        <f>E144*F144</f>
        <v/>
      </c>
      <c r="H144" s="214">
        <f>G144/$G$221</f>
        <v/>
      </c>
      <c r="I144" s="131">
        <f>ROUND(F144*Прил.10!$D$12,2)</f>
        <v/>
      </c>
      <c r="J144" s="131">
        <f>ROUND(I144*E144,2)</f>
        <v/>
      </c>
      <c r="M144" s="126" t="n"/>
    </row>
    <row r="145" outlineLevel="1" ht="25.5" customFormat="1" customHeight="1" s="179">
      <c r="A145" s="211" t="n">
        <v>117</v>
      </c>
      <c r="B145" s="129" t="inlineStr">
        <is>
          <t>509-6413</t>
        </is>
      </c>
      <c r="C145" s="130" t="inlineStr">
        <is>
          <t>Трубы гибкие гофрированные из ПВХ DKC" диаметром 25 мм</t>
        </is>
      </c>
      <c r="D145" s="129" t="inlineStr">
        <is>
          <t>м</t>
        </is>
      </c>
      <c r="E145" s="129" t="n">
        <v>1727.5</v>
      </c>
      <c r="F145" s="134" t="n">
        <v>2.16</v>
      </c>
      <c r="G145" s="123">
        <f>E145*F145</f>
        <v/>
      </c>
      <c r="H145" s="214">
        <f>G145/$G$221</f>
        <v/>
      </c>
      <c r="I145" s="131">
        <f>ROUND(F145*Прил.10!$D$12,2)</f>
        <v/>
      </c>
      <c r="J145" s="131">
        <f>ROUND(I145*E145,2)</f>
        <v/>
      </c>
      <c r="M145" s="126" t="n"/>
    </row>
    <row r="146" outlineLevel="1" ht="25.5" customFormat="1" customHeight="1" s="179">
      <c r="A146" s="211" t="n">
        <v>118</v>
      </c>
      <c r="B146" s="129" t="inlineStr">
        <is>
          <t>509-1508</t>
        </is>
      </c>
      <c r="C146" s="130" t="inlineStr">
        <is>
          <t>Наконечники кабельные алюминиевые ТА 50-10-9</t>
        </is>
      </c>
      <c r="D146" s="129" t="inlineStr">
        <is>
          <t>шт.</t>
        </is>
      </c>
      <c r="E146" s="129" t="n">
        <v>500</v>
      </c>
      <c r="F146" s="134" t="n">
        <v>7.46</v>
      </c>
      <c r="G146" s="123">
        <f>E146*F146</f>
        <v/>
      </c>
      <c r="H146" s="214">
        <f>G146/$G$221</f>
        <v/>
      </c>
      <c r="I146" s="131">
        <f>ROUND(F146*Прил.10!$D$12,2)</f>
        <v/>
      </c>
      <c r="J146" s="131">
        <f>ROUND(I146*E146,2)</f>
        <v/>
      </c>
      <c r="M146" s="126" t="n"/>
    </row>
    <row r="147" outlineLevel="1" ht="25.5" customFormat="1" customHeight="1" s="179">
      <c r="A147" s="211" t="n">
        <v>119</v>
      </c>
      <c r="B147" s="129" t="inlineStr">
        <is>
          <t>10.1.02.02-0011</t>
        </is>
      </c>
      <c r="C147" s="130" t="inlineStr">
        <is>
          <t>Алюминий листовой толщиной 0,5-0,9 мм, гладкий</t>
        </is>
      </c>
      <c r="D147" s="129" t="inlineStr">
        <is>
          <t>кг</t>
        </is>
      </c>
      <c r="E147" s="129" t="n">
        <v>61.735</v>
      </c>
      <c r="F147" s="134" t="n">
        <v>57.28</v>
      </c>
      <c r="G147" s="123">
        <f>E147*F147</f>
        <v/>
      </c>
      <c r="H147" s="214">
        <f>G147/$G$221</f>
        <v/>
      </c>
      <c r="I147" s="131">
        <f>ROUND(F147*Прил.10!$D$12,2)</f>
        <v/>
      </c>
      <c r="J147" s="131">
        <f>ROUND(I147*E147,2)</f>
        <v/>
      </c>
      <c r="M147" s="126" t="n"/>
    </row>
    <row r="148" outlineLevel="1" ht="14.25" customFormat="1" customHeight="1" s="179">
      <c r="A148" s="211" t="n">
        <v>120</v>
      </c>
      <c r="B148" s="129" t="inlineStr">
        <is>
          <t>20.1.02.14-0003</t>
        </is>
      </c>
      <c r="C148" s="130" t="inlineStr">
        <is>
          <t>Серьга СР-7-16</t>
        </is>
      </c>
      <c r="D148" s="129" t="inlineStr">
        <is>
          <t>шт.</t>
        </is>
      </c>
      <c r="E148" s="129" t="n">
        <v>342.5</v>
      </c>
      <c r="F148" s="134" t="n">
        <v>9.359999999999999</v>
      </c>
      <c r="G148" s="123">
        <f>E148*F148</f>
        <v/>
      </c>
      <c r="H148" s="214">
        <f>G148/$G$221</f>
        <v/>
      </c>
      <c r="I148" s="131">
        <f>ROUND(F148*Прил.10!$D$12,2)</f>
        <v/>
      </c>
      <c r="J148" s="131">
        <f>ROUND(I148*E148,2)</f>
        <v/>
      </c>
      <c r="M148" s="126" t="n"/>
    </row>
    <row r="149" outlineLevel="1" ht="14.25" customFormat="1" customHeight="1" s="179">
      <c r="A149" s="211" t="n">
        <v>121</v>
      </c>
      <c r="B149" s="129" t="inlineStr">
        <is>
          <t>01.7.15.07-0014</t>
        </is>
      </c>
      <c r="C149" s="130" t="inlineStr">
        <is>
          <t>Дюбели распорные полипропиленовые</t>
        </is>
      </c>
      <c r="D149" s="129" t="inlineStr">
        <is>
          <t>100 шт.</t>
        </is>
      </c>
      <c r="E149" s="129" t="n">
        <v>34.315</v>
      </c>
      <c r="F149" s="134" t="n">
        <v>86</v>
      </c>
      <c r="G149" s="123">
        <f>E149*F149</f>
        <v/>
      </c>
      <c r="H149" s="214">
        <f>G149/$G$221</f>
        <v/>
      </c>
      <c r="I149" s="131">
        <f>ROUND(F149*Прил.10!$D$12,2)</f>
        <v/>
      </c>
      <c r="J149" s="131">
        <f>ROUND(I149*E149,2)</f>
        <v/>
      </c>
      <c r="M149" s="126" t="n"/>
    </row>
    <row r="150" outlineLevel="1" ht="14.25" customFormat="1" customHeight="1" s="179">
      <c r="A150" s="211" t="n">
        <v>122</v>
      </c>
      <c r="B150" s="129" t="inlineStr">
        <is>
          <t>14.2.01.05-0003</t>
        </is>
      </c>
      <c r="C150" s="130" t="inlineStr">
        <is>
          <t>Композиция цинконаполненная Цинол</t>
        </is>
      </c>
      <c r="D150" s="129" t="inlineStr">
        <is>
          <t>кг</t>
        </is>
      </c>
      <c r="E150" s="129" t="n">
        <v>21.5</v>
      </c>
      <c r="F150" s="134" t="n">
        <v>114.42</v>
      </c>
      <c r="G150" s="123">
        <f>E150*F150</f>
        <v/>
      </c>
      <c r="H150" s="214">
        <f>G150/$G$221</f>
        <v/>
      </c>
      <c r="I150" s="131">
        <f>ROUND(F150*Прил.10!$D$12,2)</f>
        <v/>
      </c>
      <c r="J150" s="131">
        <f>ROUND(I150*E150,2)</f>
        <v/>
      </c>
      <c r="M150" s="126" t="n"/>
    </row>
    <row r="151" outlineLevel="1" ht="38.25" customFormat="1" customHeight="1" s="179">
      <c r="A151" s="211" t="n">
        <v>123</v>
      </c>
      <c r="B151" s="129" t="inlineStr">
        <is>
          <t>21.2.02.01-0024</t>
        </is>
      </c>
      <c r="C151" s="130" t="inlineStr">
        <is>
          <t>Провода неизолированные медные гибкие для электрических установок и антенн марки МГ, сечением 6 мм2</t>
        </is>
      </c>
      <c r="D151" s="129" t="inlineStr">
        <is>
          <t>т</t>
        </is>
      </c>
      <c r="E151" s="129" t="n">
        <v>0.0325</v>
      </c>
      <c r="F151" s="134" t="n">
        <v>74944.42999999999</v>
      </c>
      <c r="G151" s="123">
        <f>E151*F151</f>
        <v/>
      </c>
      <c r="H151" s="214">
        <f>G151/$G$221</f>
        <v/>
      </c>
      <c r="I151" s="131">
        <f>ROUND(F151*Прил.10!$D$12,2)</f>
        <v/>
      </c>
      <c r="J151" s="131">
        <f>ROUND(I151*E151,2)</f>
        <v/>
      </c>
      <c r="M151" s="126" t="n"/>
    </row>
    <row r="152" outlineLevel="1" ht="25.5" customFormat="1" customHeight="1" s="179">
      <c r="A152" s="211" t="n">
        <v>124</v>
      </c>
      <c r="B152" s="129" t="inlineStr">
        <is>
          <t>14.4.01.20-0001</t>
        </is>
      </c>
      <c r="C152" s="130" t="inlineStr">
        <is>
          <t>Грунт-краска антикоррозионная цинкнаполненная ЦХСК- 1467</t>
        </is>
      </c>
      <c r="D152" s="129" t="inlineStr">
        <is>
          <t>т</t>
        </is>
      </c>
      <c r="E152" s="129" t="n">
        <v>0.0215</v>
      </c>
      <c r="F152" s="134" t="n">
        <v>107351.35</v>
      </c>
      <c r="G152" s="123">
        <f>E152*F152</f>
        <v/>
      </c>
      <c r="H152" s="214">
        <f>G152/$G$221</f>
        <v/>
      </c>
      <c r="I152" s="131">
        <f>ROUND(F152*Прил.10!$D$12,2)</f>
        <v/>
      </c>
      <c r="J152" s="131">
        <f>ROUND(I152*E152,2)</f>
        <v/>
      </c>
      <c r="M152" s="126" t="n"/>
    </row>
    <row r="153" outlineLevel="1" ht="38.25" customFormat="1" customHeight="1" s="179">
      <c r="A153" s="211" t="n">
        <v>125</v>
      </c>
      <c r="B153" s="129" t="inlineStr">
        <is>
          <t>509-3674</t>
        </is>
      </c>
      <c r="C153" s="130" t="inlineStr">
        <is>
          <t>Ввод кабельный для уплотнения кабелей в местах вводов, марка ВК-16 У3, диаметр прохода 16 мм (PG-16)</t>
        </is>
      </c>
      <c r="D153" s="129" t="inlineStr">
        <is>
          <t>шт.</t>
        </is>
      </c>
      <c r="E153" s="129" t="n">
        <v>495</v>
      </c>
      <c r="F153" s="134" t="n">
        <v>4.5</v>
      </c>
      <c r="G153" s="123">
        <f>E153*F153</f>
        <v/>
      </c>
      <c r="H153" s="214">
        <f>G153/$G$221</f>
        <v/>
      </c>
      <c r="I153" s="131">
        <f>ROUND(F153*Прил.10!$D$12,2)</f>
        <v/>
      </c>
      <c r="J153" s="131">
        <f>ROUND(I153*E153,2)</f>
        <v/>
      </c>
      <c r="M153" s="126" t="n"/>
    </row>
    <row r="154" outlineLevel="1" ht="14.25" customFormat="1" customHeight="1" s="179">
      <c r="A154" s="211" t="n">
        <v>126</v>
      </c>
      <c r="B154" s="129" t="inlineStr">
        <is>
          <t>01.7.06.07-0001</t>
        </is>
      </c>
      <c r="C154" s="130" t="inlineStr">
        <is>
          <t>Лента К226</t>
        </is>
      </c>
      <c r="D154" s="129" t="inlineStr">
        <is>
          <t>100 м</t>
        </is>
      </c>
      <c r="E154" s="129" t="n">
        <v>17.14725</v>
      </c>
      <c r="F154" s="134" t="n">
        <v>120</v>
      </c>
      <c r="G154" s="123">
        <f>E154*F154</f>
        <v/>
      </c>
      <c r="H154" s="214">
        <f>G154/$G$221</f>
        <v/>
      </c>
      <c r="I154" s="131">
        <f>ROUND(F154*Прил.10!$D$12,2)</f>
        <v/>
      </c>
      <c r="J154" s="131">
        <f>ROUND(I154*E154,2)</f>
        <v/>
      </c>
      <c r="M154" s="126" t="n"/>
    </row>
    <row r="155" outlineLevel="1" ht="25.5" customFormat="1" customHeight="1" s="179">
      <c r="A155" s="211" t="n">
        <v>127</v>
      </c>
      <c r="B155" s="129" t="inlineStr">
        <is>
          <t>01.2.03.05-0015</t>
        </is>
      </c>
      <c r="C155" s="130" t="inlineStr">
        <is>
          <t>Праймер каучуково-смоляной Гермокрон (ТУ 2213-032- 20504464-2001)</t>
        </is>
      </c>
      <c r="D155" s="129" t="inlineStr">
        <is>
          <t>кг</t>
        </is>
      </c>
      <c r="E155" s="129" t="n">
        <v>77.5</v>
      </c>
      <c r="F155" s="134" t="n">
        <v>24.06</v>
      </c>
      <c r="G155" s="123">
        <f>E155*F155</f>
        <v/>
      </c>
      <c r="H155" s="214">
        <f>G155/$G$221</f>
        <v/>
      </c>
      <c r="I155" s="131">
        <f>ROUND(F155*Прил.10!$D$12,2)</f>
        <v/>
      </c>
      <c r="J155" s="131">
        <f>ROUND(I155*E155,2)</f>
        <v/>
      </c>
      <c r="M155" s="126" t="n"/>
    </row>
    <row r="156" outlineLevel="1" ht="14.25" customFormat="1" customHeight="1" s="179">
      <c r="A156" s="211" t="n">
        <v>128</v>
      </c>
      <c r="B156" s="129" t="inlineStr">
        <is>
          <t>01.7.15.02-0071</t>
        </is>
      </c>
      <c r="C156" s="130" t="inlineStr">
        <is>
          <t>Болты распорные МР 12х100</t>
        </is>
      </c>
      <c r="D156" s="129" t="inlineStr">
        <is>
          <t>шт.</t>
        </is>
      </c>
      <c r="E156" s="129" t="n">
        <v>340</v>
      </c>
      <c r="F156" s="134" t="n">
        <v>5.28</v>
      </c>
      <c r="G156" s="123">
        <f>E156*F156</f>
        <v/>
      </c>
      <c r="H156" s="214">
        <f>G156/$G$221</f>
        <v/>
      </c>
      <c r="I156" s="131">
        <f>ROUND(F156*Прил.10!$D$12,2)</f>
        <v/>
      </c>
      <c r="J156" s="131">
        <f>ROUND(I156*E156,2)</f>
        <v/>
      </c>
      <c r="M156" s="126" t="n"/>
    </row>
    <row r="157" outlineLevel="1" ht="14.25" customFormat="1" customHeight="1" s="179">
      <c r="A157" s="211" t="n">
        <v>129</v>
      </c>
      <c r="B157" s="129" t="inlineStr">
        <is>
          <t>01.3.02.09-0022</t>
        </is>
      </c>
      <c r="C157" s="130" t="inlineStr">
        <is>
          <t>Пропан-бутан, смесь техническая</t>
        </is>
      </c>
      <c r="D157" s="129" t="inlineStr">
        <is>
          <t>кг</t>
        </is>
      </c>
      <c r="E157" s="129" t="n">
        <v>251.612415</v>
      </c>
      <c r="F157" s="134" t="n">
        <v>6.09</v>
      </c>
      <c r="G157" s="123">
        <f>E157*F157</f>
        <v/>
      </c>
      <c r="H157" s="214">
        <f>G157/$G$221</f>
        <v/>
      </c>
      <c r="I157" s="131">
        <f>ROUND(F157*Прил.10!$D$12,2)</f>
        <v/>
      </c>
      <c r="J157" s="131">
        <f>ROUND(I157*E157,2)</f>
        <v/>
      </c>
      <c r="M157" s="126" t="n"/>
    </row>
    <row r="158" outlineLevel="1" ht="14.25" customFormat="1" customHeight="1" s="179">
      <c r="A158" s="211" t="n">
        <v>130</v>
      </c>
      <c r="B158" s="129" t="inlineStr">
        <is>
          <t>14.4.01.20-0012</t>
        </is>
      </c>
      <c r="C158" s="130" t="inlineStr">
        <is>
          <t>Грунтовка: цинкнаполненная Цинар</t>
        </is>
      </c>
      <c r="D158" s="129" t="inlineStr">
        <is>
          <t>т</t>
        </is>
      </c>
      <c r="E158" s="129" t="n">
        <v>0.016125</v>
      </c>
      <c r="F158" s="134" t="n">
        <v>86794.72</v>
      </c>
      <c r="G158" s="123">
        <f>E158*F158</f>
        <v/>
      </c>
      <c r="H158" s="214">
        <f>G158/$G$221</f>
        <v/>
      </c>
      <c r="I158" s="131">
        <f>ROUND(F158*Прил.10!$D$12,2)</f>
        <v/>
      </c>
      <c r="J158" s="131">
        <f>ROUND(I158*E158,2)</f>
        <v/>
      </c>
      <c r="M158" s="126" t="n"/>
    </row>
    <row r="159" outlineLevel="1" ht="14.25" customFormat="1" customHeight="1" s="179">
      <c r="A159" s="211" t="n">
        <v>131</v>
      </c>
      <c r="B159" s="129" t="inlineStr">
        <is>
          <t>14.4.03.03-0002</t>
        </is>
      </c>
      <c r="C159" s="130" t="inlineStr">
        <is>
          <t>Лак битумный БТ-123</t>
        </is>
      </c>
      <c r="D159" s="129" t="inlineStr">
        <is>
          <t>т</t>
        </is>
      </c>
      <c r="E159" s="129" t="n">
        <v>0.17445</v>
      </c>
      <c r="F159" s="134" t="n">
        <v>7826.9</v>
      </c>
      <c r="G159" s="123">
        <f>E159*F159</f>
        <v/>
      </c>
      <c r="H159" s="214">
        <f>G159/$G$221</f>
        <v/>
      </c>
      <c r="I159" s="131">
        <f>ROUND(F159*Прил.10!$D$12,2)</f>
        <v/>
      </c>
      <c r="J159" s="131">
        <f>ROUND(I159*E159,2)</f>
        <v/>
      </c>
      <c r="M159" s="126" t="n"/>
    </row>
    <row r="160" outlineLevel="1" ht="25.5" customFormat="1" customHeight="1" s="179">
      <c r="A160" s="211" t="n">
        <v>132</v>
      </c>
      <c r="B160" s="129" t="inlineStr">
        <is>
          <t>103-1178</t>
        </is>
      </c>
      <c r="C160" s="130" t="inlineStr">
        <is>
          <t>Клипса для крепежа гофротрубы, диаметром 25 мм</t>
        </is>
      </c>
      <c r="D160" s="129" t="inlineStr">
        <is>
          <t>шт.</t>
        </is>
      </c>
      <c r="E160" s="129" t="n">
        <v>3025</v>
      </c>
      <c r="F160" s="134" t="n">
        <v>0.42</v>
      </c>
      <c r="G160" s="123">
        <f>E160*F160</f>
        <v/>
      </c>
      <c r="H160" s="214">
        <f>G160/$G$221</f>
        <v/>
      </c>
      <c r="I160" s="131">
        <f>ROUND(F160*Прил.10!$D$12,2)</f>
        <v/>
      </c>
      <c r="J160" s="131">
        <f>ROUND(I160*E160,2)</f>
        <v/>
      </c>
      <c r="M160" s="126" t="n"/>
    </row>
    <row r="161" outlineLevel="1" ht="38.25" customFormat="1" customHeight="1" s="179">
      <c r="A161" s="211" t="n">
        <v>133</v>
      </c>
      <c r="B161" s="129" t="inlineStr">
        <is>
          <t>08.3.05.02-0101</t>
        </is>
      </c>
      <c r="C161" s="130" t="inlineStr">
        <is>
          <t>Сталь листовая углеродистая обыкновенного качества марки ВСт3пс5 толщиной 4-6 мм</t>
        </is>
      </c>
      <c r="D161" s="129" t="inlineStr">
        <is>
          <t>т</t>
        </is>
      </c>
      <c r="E161" s="129" t="n">
        <v>0.2176</v>
      </c>
      <c r="F161" s="134" t="n">
        <v>5763</v>
      </c>
      <c r="G161" s="123">
        <f>E161*F161</f>
        <v/>
      </c>
      <c r="H161" s="214">
        <f>G161/$G$221</f>
        <v/>
      </c>
      <c r="I161" s="131">
        <f>ROUND(F161*Прил.10!$D$12,2)</f>
        <v/>
      </c>
      <c r="J161" s="131">
        <f>ROUND(I161*E161,2)</f>
        <v/>
      </c>
      <c r="M161" s="126" t="n"/>
    </row>
    <row r="162" outlineLevel="1" ht="51" customFormat="1" customHeight="1" s="179">
      <c r="A162" s="211" t="n">
        <v>134</v>
      </c>
      <c r="B162" s="129" t="inlineStr">
        <is>
          <t>05.2.02.01-0048</t>
        </is>
      </c>
      <c r="C162" s="130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D162" s="129" t="inlineStr">
        <is>
          <t>шт.</t>
        </is>
      </c>
      <c r="E162" s="129" t="n">
        <v>10</v>
      </c>
      <c r="F162" s="134" t="n">
        <v>118.42</v>
      </c>
      <c r="G162" s="123">
        <f>E162*F162</f>
        <v/>
      </c>
      <c r="H162" s="214">
        <f>G162/$G$221</f>
        <v/>
      </c>
      <c r="I162" s="131">
        <f>ROUND(F162*Прил.10!$D$12,2)</f>
        <v/>
      </c>
      <c r="J162" s="131">
        <f>ROUND(I162*E162,2)</f>
        <v/>
      </c>
      <c r="M162" s="126" t="n"/>
    </row>
    <row r="163" outlineLevel="1" ht="25.5" customFormat="1" customHeight="1" s="179">
      <c r="A163" s="211" t="n">
        <v>135</v>
      </c>
      <c r="B163" s="129" t="inlineStr">
        <is>
          <t>05.1.02.03-0001</t>
        </is>
      </c>
      <c r="C163" s="130" t="inlineStr">
        <is>
          <t>Бруски железобетонные для прокладки лотков</t>
        </is>
      </c>
      <c r="D163" s="129" t="inlineStr">
        <is>
          <t>м3</t>
        </is>
      </c>
      <c r="E163" s="129" t="n">
        <v>0.45</v>
      </c>
      <c r="F163" s="134" t="n">
        <v>1684.93</v>
      </c>
      <c r="G163" s="123">
        <f>E163*F163</f>
        <v/>
      </c>
      <c r="H163" s="214">
        <f>G163/$G$221</f>
        <v/>
      </c>
      <c r="I163" s="131">
        <f>ROUND(F163*Прил.10!$D$12,2)</f>
        <v/>
      </c>
      <c r="J163" s="131">
        <f>ROUND(I163*E163,2)</f>
        <v/>
      </c>
      <c r="M163" s="126" t="n"/>
    </row>
    <row r="164" outlineLevel="1" ht="14.25" customFormat="1" customHeight="1" s="179">
      <c r="A164" s="211" t="n">
        <v>136</v>
      </c>
      <c r="B164" s="129" t="inlineStr">
        <is>
          <t>01.7.15.14-0165</t>
        </is>
      </c>
      <c r="C164" s="130" t="inlineStr">
        <is>
          <t>Шурупы с полукруглой головкой 4x40 мм</t>
        </is>
      </c>
      <c r="D164" s="129" t="inlineStr">
        <is>
          <t>т</t>
        </is>
      </c>
      <c r="E164" s="129" t="n">
        <v>0.05859</v>
      </c>
      <c r="F164" s="134" t="n">
        <v>12430</v>
      </c>
      <c r="G164" s="123">
        <f>E164*F164</f>
        <v/>
      </c>
      <c r="H164" s="214">
        <f>G164/$G$221</f>
        <v/>
      </c>
      <c r="I164" s="131">
        <f>ROUND(F164*Прил.10!$D$12,2)</f>
        <v/>
      </c>
      <c r="J164" s="131">
        <f>ROUND(I164*E164,2)</f>
        <v/>
      </c>
      <c r="M164" s="126" t="n"/>
    </row>
    <row r="165" outlineLevel="1" ht="14.25" customFormat="1" customHeight="1" s="179">
      <c r="A165" s="211" t="n">
        <v>137</v>
      </c>
      <c r="B165" s="129" t="inlineStr">
        <is>
          <t>01.7.15.10-0032</t>
        </is>
      </c>
      <c r="C165" s="130" t="inlineStr">
        <is>
          <t>Скоба СК-12-1А</t>
        </is>
      </c>
      <c r="D165" s="129" t="inlineStr">
        <is>
          <t>шт.</t>
        </is>
      </c>
      <c r="E165" s="129" t="n">
        <v>12.5</v>
      </c>
      <c r="F165" s="134" t="n">
        <v>54.7</v>
      </c>
      <c r="G165" s="123">
        <f>E165*F165</f>
        <v/>
      </c>
      <c r="H165" s="214">
        <f>G165/$G$221</f>
        <v/>
      </c>
      <c r="I165" s="131">
        <f>ROUND(F165*Прил.10!$D$12,2)</f>
        <v/>
      </c>
      <c r="J165" s="131">
        <f>ROUND(I165*E165,2)</f>
        <v/>
      </c>
      <c r="M165" s="126" t="n"/>
    </row>
    <row r="166" outlineLevel="1" ht="14.25" customFormat="1" customHeight="1" s="179">
      <c r="A166" s="211" t="n">
        <v>138</v>
      </c>
      <c r="B166" s="129" t="inlineStr">
        <is>
          <t>509-4861</t>
        </is>
      </c>
      <c r="C166" s="130" t="inlineStr">
        <is>
          <t>Ушко специальное УС-7-16</t>
        </is>
      </c>
      <c r="D166" s="129" t="inlineStr">
        <is>
          <t>шт.</t>
        </is>
      </c>
      <c r="E166" s="129" t="n">
        <v>7.5</v>
      </c>
      <c r="F166" s="134" t="n">
        <v>88.06</v>
      </c>
      <c r="G166" s="123">
        <f>E166*F166</f>
        <v/>
      </c>
      <c r="H166" s="214">
        <f>G166/$G$221</f>
        <v/>
      </c>
      <c r="I166" s="131">
        <f>ROUND(F166*Прил.10!$D$12,2)</f>
        <v/>
      </c>
      <c r="J166" s="131">
        <f>ROUND(I166*E166,2)</f>
        <v/>
      </c>
      <c r="M166" s="126" t="n"/>
    </row>
    <row r="167" outlineLevel="1" ht="14.25" customFormat="1" customHeight="1" s="179">
      <c r="A167" s="211" t="n">
        <v>139</v>
      </c>
      <c r="B167" s="129" t="inlineStr">
        <is>
          <t>01.7.11.07-0035</t>
        </is>
      </c>
      <c r="C167" s="130" t="inlineStr">
        <is>
          <t>Электроды диаметром 4 мм Э46</t>
        </is>
      </c>
      <c r="D167" s="129" t="inlineStr">
        <is>
          <t>т</t>
        </is>
      </c>
      <c r="E167" s="129" t="n">
        <v>0.058235</v>
      </c>
      <c r="F167" s="134" t="n">
        <v>10749</v>
      </c>
      <c r="G167" s="123">
        <f>E167*F167</f>
        <v/>
      </c>
      <c r="H167" s="214">
        <f>G167/$G$221</f>
        <v/>
      </c>
      <c r="I167" s="131">
        <f>ROUND(F167*Прил.10!$D$12,2)</f>
        <v/>
      </c>
      <c r="J167" s="131">
        <f>ROUND(I167*E167,2)</f>
        <v/>
      </c>
      <c r="M167" s="126" t="n"/>
    </row>
    <row r="168" outlineLevel="1" ht="14.25" customFormat="1" customHeight="1" s="179">
      <c r="A168" s="211" t="n">
        <v>140</v>
      </c>
      <c r="B168" s="129" t="inlineStr">
        <is>
          <t>14.5.09.11-0101</t>
        </is>
      </c>
      <c r="C168" s="130" t="inlineStr">
        <is>
          <t>Уайт-спирит</t>
        </is>
      </c>
      <c r="D168" s="129" t="inlineStr">
        <is>
          <t>т</t>
        </is>
      </c>
      <c r="E168" s="129" t="n">
        <v>0.082</v>
      </c>
      <c r="F168" s="134" t="n">
        <v>6667</v>
      </c>
      <c r="G168" s="123">
        <f>E168*F168</f>
        <v/>
      </c>
      <c r="H168" s="214">
        <f>G168/$G$221</f>
        <v/>
      </c>
      <c r="I168" s="131">
        <f>ROUND(F168*Прил.10!$D$12,2)</f>
        <v/>
      </c>
      <c r="J168" s="131">
        <f>ROUND(I168*E168,2)</f>
        <v/>
      </c>
      <c r="M168" s="126" t="n"/>
    </row>
    <row r="169" outlineLevel="1" ht="14.25" customFormat="1" customHeight="1" s="179">
      <c r="A169" s="211" t="n">
        <v>141</v>
      </c>
      <c r="B169" s="129" t="inlineStr">
        <is>
          <t>01.7.07.08-0003</t>
        </is>
      </c>
      <c r="C169" s="130" t="inlineStr">
        <is>
          <t>Мыло твердое хозяйственное 72%</t>
        </is>
      </c>
      <c r="D169" s="129" t="inlineStr">
        <is>
          <t>шт.</t>
        </is>
      </c>
      <c r="E169" s="129" t="n">
        <v>115.1025</v>
      </c>
      <c r="F169" s="134" t="n">
        <v>4.5</v>
      </c>
      <c r="G169" s="123">
        <f>E169*F169</f>
        <v/>
      </c>
      <c r="H169" s="214">
        <f>G169/$G$221</f>
        <v/>
      </c>
      <c r="I169" s="131">
        <f>ROUND(F169*Прил.10!$D$12,2)</f>
        <v/>
      </c>
      <c r="J169" s="131">
        <f>ROUND(I169*E169,2)</f>
        <v/>
      </c>
      <c r="M169" s="126" t="n"/>
    </row>
    <row r="170" outlineLevel="1" ht="38.25" customFormat="1" customHeight="1" s="179">
      <c r="A170" s="211" t="n">
        <v>142</v>
      </c>
      <c r="B170" s="129" t="inlineStr">
        <is>
          <t>509-3677</t>
        </is>
      </c>
      <c r="C170" s="130" t="inlineStr">
        <is>
          <t>Ввод кабельный для уплотнения кабелей в местах вводов, марка ВК-40 У3, диаметр прохода 40 мм (PG-42)</t>
        </is>
      </c>
      <c r="D170" s="129" t="inlineStr">
        <is>
          <t>шт.</t>
        </is>
      </c>
      <c r="E170" s="129" t="n">
        <v>40</v>
      </c>
      <c r="F170" s="134" t="n">
        <v>11.79</v>
      </c>
      <c r="G170" s="123">
        <f>E170*F170</f>
        <v/>
      </c>
      <c r="H170" s="214">
        <f>G170/$G$221</f>
        <v/>
      </c>
      <c r="I170" s="131">
        <f>ROUND(F170*Прил.10!$D$12,2)</f>
        <v/>
      </c>
      <c r="J170" s="131">
        <f>ROUND(I170*E170,2)</f>
        <v/>
      </c>
      <c r="M170" s="126" t="n"/>
    </row>
    <row r="171" outlineLevel="1" ht="14.25" customFormat="1" customHeight="1" s="179">
      <c r="A171" s="211" t="n">
        <v>143</v>
      </c>
      <c r="B171" s="129" t="inlineStr">
        <is>
          <t>509-2668</t>
        </is>
      </c>
      <c r="C171" s="130" t="inlineStr">
        <is>
          <t>Узел крепления КГП-7-3</t>
        </is>
      </c>
      <c r="D171" s="129" t="inlineStr">
        <is>
          <t>шт.</t>
        </is>
      </c>
      <c r="E171" s="129" t="n">
        <v>17.5</v>
      </c>
      <c r="F171" s="134" t="n">
        <v>25.25</v>
      </c>
      <c r="G171" s="123">
        <f>E171*F171</f>
        <v/>
      </c>
      <c r="H171" s="214">
        <f>G171/$G$221</f>
        <v/>
      </c>
      <c r="I171" s="131">
        <f>ROUND(F171*Прил.10!$D$12,2)</f>
        <v/>
      </c>
      <c r="J171" s="131">
        <f>ROUND(I171*E171,2)</f>
        <v/>
      </c>
      <c r="M171" s="126" t="n"/>
    </row>
    <row r="172" outlineLevel="1" ht="14.25" customFormat="1" customHeight="1" s="179">
      <c r="A172" s="211" t="n">
        <v>144</v>
      </c>
      <c r="B172" s="129" t="inlineStr">
        <is>
          <t>01.7.15.07-0031</t>
        </is>
      </c>
      <c r="C172" s="130" t="inlineStr">
        <is>
          <t>Дюбели распорные с гайкой</t>
        </is>
      </c>
      <c r="D172" s="129" t="inlineStr">
        <is>
          <t>100 шт.</t>
        </is>
      </c>
      <c r="E172" s="129" t="n">
        <v>3.932</v>
      </c>
      <c r="F172" s="134" t="n">
        <v>110</v>
      </c>
      <c r="G172" s="123">
        <f>E172*F172</f>
        <v/>
      </c>
      <c r="H172" s="214">
        <f>G172/$G$221</f>
        <v/>
      </c>
      <c r="I172" s="131">
        <f>ROUND(F172*Прил.10!$D$12,2)</f>
        <v/>
      </c>
      <c r="J172" s="131">
        <f>ROUND(I172*E172,2)</f>
        <v/>
      </c>
      <c r="M172" s="126" t="n"/>
    </row>
    <row r="173" outlineLevel="1" ht="25.5" customFormat="1" customHeight="1" s="179">
      <c r="A173" s="211" t="n">
        <v>145</v>
      </c>
      <c r="B173" s="129" t="inlineStr">
        <is>
          <t>03.2.01.01-0003</t>
        </is>
      </c>
      <c r="C173" s="130" t="inlineStr">
        <is>
          <t>Портландцемент общестроительного назначения бездобавочный, марки 500</t>
        </is>
      </c>
      <c r="D173" s="129" t="inlineStr">
        <is>
          <t>т</t>
        </is>
      </c>
      <c r="E173" s="129" t="n">
        <v>0.8847</v>
      </c>
      <c r="F173" s="134" t="n">
        <v>480</v>
      </c>
      <c r="G173" s="123">
        <f>E173*F173</f>
        <v/>
      </c>
      <c r="H173" s="214">
        <f>G173/$G$221</f>
        <v/>
      </c>
      <c r="I173" s="131">
        <f>ROUND(F173*Прил.10!$D$12,2)</f>
        <v/>
      </c>
      <c r="J173" s="131">
        <f>ROUND(I173*E173,2)</f>
        <v/>
      </c>
      <c r="M173" s="126" t="n"/>
    </row>
    <row r="174" outlineLevel="1" ht="25.5" customFormat="1" customHeight="1" s="179">
      <c r="A174" s="211" t="n">
        <v>146</v>
      </c>
      <c r="B174" s="129" t="inlineStr">
        <is>
          <t>14.2.01.05-0001</t>
        </is>
      </c>
      <c r="C174" s="130" t="inlineStr">
        <is>
          <t>Композиция Алпол (на основе термопластичных полимеров)</t>
        </is>
      </c>
      <c r="D174" s="129" t="inlineStr">
        <is>
          <t>кг</t>
        </is>
      </c>
      <c r="E174" s="129" t="n">
        <v>7.525</v>
      </c>
      <c r="F174" s="134" t="n">
        <v>54.99</v>
      </c>
      <c r="G174" s="123">
        <f>E174*F174</f>
        <v/>
      </c>
      <c r="H174" s="214">
        <f>G174/$G$221</f>
        <v/>
      </c>
      <c r="I174" s="131">
        <f>ROUND(F174*Прил.10!$D$12,2)</f>
        <v/>
      </c>
      <c r="J174" s="131">
        <f>ROUND(I174*E174,2)</f>
        <v/>
      </c>
      <c r="M174" s="126" t="n"/>
    </row>
    <row r="175" outlineLevel="1" ht="38.25" customFormat="1" customHeight="1" s="179">
      <c r="A175" s="211" t="n">
        <v>147</v>
      </c>
      <c r="B175" s="129" t="inlineStr">
        <is>
          <t>11.1.03.06-0021</t>
        </is>
      </c>
      <c r="C175" s="130" t="inlineStr">
        <is>
          <t>Доски обрезные (береза, липа) длиной 4-6,5 м, все ширины, толщиной 19-22 мм, II сорта</t>
        </is>
      </c>
      <c r="D175" s="129" t="inlineStr">
        <is>
          <t>м3</t>
        </is>
      </c>
      <c r="E175" s="129" t="n">
        <v>0.2</v>
      </c>
      <c r="F175" s="134" t="n">
        <v>1784</v>
      </c>
      <c r="G175" s="123">
        <f>E175*F175</f>
        <v/>
      </c>
      <c r="H175" s="214">
        <f>G175/$G$221</f>
        <v/>
      </c>
      <c r="I175" s="131">
        <f>ROUND(F175*Прил.10!$D$12,2)</f>
        <v/>
      </c>
      <c r="J175" s="131">
        <f>ROUND(I175*E175,2)</f>
        <v/>
      </c>
      <c r="M175" s="126" t="n"/>
    </row>
    <row r="176" outlineLevel="1" ht="14.25" customFormat="1" customHeight="1" s="179">
      <c r="A176" s="211" t="n">
        <v>148</v>
      </c>
      <c r="B176" s="129" t="inlineStr">
        <is>
          <t>01.7.03.01-0001</t>
        </is>
      </c>
      <c r="C176" s="130" t="inlineStr">
        <is>
          <t>Вода</t>
        </is>
      </c>
      <c r="D176" s="129" t="inlineStr">
        <is>
          <t>м3</t>
        </is>
      </c>
      <c r="E176" s="129" t="n">
        <v>135.3980925</v>
      </c>
      <c r="F176" s="134" t="n">
        <v>2.44</v>
      </c>
      <c r="G176" s="123">
        <f>E176*F176</f>
        <v/>
      </c>
      <c r="H176" s="214">
        <f>G176/$G$221</f>
        <v/>
      </c>
      <c r="I176" s="131">
        <f>ROUND(F176*Прил.10!$D$12,2)</f>
        <v/>
      </c>
      <c r="J176" s="131">
        <f>ROUND(I176*E176,2)</f>
        <v/>
      </c>
      <c r="M176" s="126" t="n"/>
    </row>
    <row r="177" outlineLevel="1" ht="25.5" customFormat="1" customHeight="1" s="179">
      <c r="A177" s="211" t="n">
        <v>149</v>
      </c>
      <c r="B177" s="129" t="inlineStr">
        <is>
          <t>14.4.04.11-0010</t>
        </is>
      </c>
      <c r="C177" s="130" t="inlineStr">
        <is>
          <t>Эмаль ХС-720 серебристая антикоррозийная</t>
        </is>
      </c>
      <c r="D177" s="129" t="inlineStr">
        <is>
          <t>т</t>
        </is>
      </c>
      <c r="E177" s="129" t="n">
        <v>0.00856</v>
      </c>
      <c r="F177" s="134" t="n">
        <v>35001</v>
      </c>
      <c r="G177" s="123">
        <f>E177*F177</f>
        <v/>
      </c>
      <c r="H177" s="214">
        <f>G177/$G$221</f>
        <v/>
      </c>
      <c r="I177" s="131">
        <f>ROUND(F177*Прил.10!$D$12,2)</f>
        <v/>
      </c>
      <c r="J177" s="131">
        <f>ROUND(I177*E177,2)</f>
        <v/>
      </c>
      <c r="M177" s="126" t="n"/>
    </row>
    <row r="178" outlineLevel="1" ht="25.5" customFormat="1" customHeight="1" s="179">
      <c r="A178" s="211" t="n">
        <v>150</v>
      </c>
      <c r="B178" s="129" t="inlineStr">
        <is>
          <t>01.7.15.04-0011</t>
        </is>
      </c>
      <c r="C178" s="130" t="inlineStr">
        <is>
          <t>Винты с полукруглой головкой длиной 50 мм</t>
        </is>
      </c>
      <c r="D178" s="129" t="inlineStr">
        <is>
          <t>т</t>
        </is>
      </c>
      <c r="E178" s="129" t="n">
        <v>0.0232</v>
      </c>
      <c r="F178" s="134" t="n">
        <v>12430</v>
      </c>
      <c r="G178" s="123">
        <f>E178*F178</f>
        <v/>
      </c>
      <c r="H178" s="214">
        <f>G178/$G$221</f>
        <v/>
      </c>
      <c r="I178" s="131">
        <f>ROUND(F178*Прил.10!$D$12,2)</f>
        <v/>
      </c>
      <c r="J178" s="131">
        <f>ROUND(I178*E178,2)</f>
        <v/>
      </c>
      <c r="M178" s="126" t="n"/>
    </row>
    <row r="179" outlineLevel="1" ht="38.25" customFormat="1" customHeight="1" s="179">
      <c r="A179" s="211" t="n">
        <v>151</v>
      </c>
      <c r="B179" s="129" t="inlineStr">
        <is>
          <t>10.2.02.07-0109</t>
        </is>
      </c>
      <c r="C179" s="130" t="inlineStr">
        <is>
          <t>Проволока латунная марки Л68 круглая, твердая, нормальной точности, диаметром 0,50 мм</t>
        </is>
      </c>
      <c r="D179" s="129" t="inlineStr">
        <is>
          <t>т</t>
        </is>
      </c>
      <c r="E179" s="129" t="n">
        <v>0.004</v>
      </c>
      <c r="F179" s="134" t="n">
        <v>62000</v>
      </c>
      <c r="G179" s="123">
        <f>E179*F179</f>
        <v/>
      </c>
      <c r="H179" s="214">
        <f>G179/$G$221</f>
        <v/>
      </c>
      <c r="I179" s="131">
        <f>ROUND(F179*Прил.10!$D$12,2)</f>
        <v/>
      </c>
      <c r="J179" s="131">
        <f>ROUND(I179*E179,2)</f>
        <v/>
      </c>
      <c r="M179" s="126" t="n"/>
    </row>
    <row r="180" outlineLevel="1" ht="14.25" customFormat="1" customHeight="1" s="179">
      <c r="A180" s="211" t="n">
        <v>152</v>
      </c>
      <c r="B180" s="129" t="inlineStr">
        <is>
          <t>01.7.15.07-0152</t>
        </is>
      </c>
      <c r="C180" s="130" t="inlineStr">
        <is>
          <t>Дюбель с шурупом 6/35 мм</t>
        </is>
      </c>
      <c r="D180" s="129" t="inlineStr">
        <is>
          <t>100 шт.</t>
        </is>
      </c>
      <c r="E180" s="129" t="n">
        <v>30.23125</v>
      </c>
      <c r="F180" s="134" t="n">
        <v>8</v>
      </c>
      <c r="G180" s="123">
        <f>E180*F180</f>
        <v/>
      </c>
      <c r="H180" s="214">
        <f>G180/$G$221</f>
        <v/>
      </c>
      <c r="I180" s="131">
        <f>ROUND(F180*Прил.10!$D$12,2)</f>
        <v/>
      </c>
      <c r="J180" s="131">
        <f>ROUND(I180*E180,2)</f>
        <v/>
      </c>
      <c r="M180" s="126" t="n"/>
    </row>
    <row r="181" outlineLevel="1" ht="38.25" customFormat="1" customHeight="1" s="179">
      <c r="A181" s="211" t="n">
        <v>153</v>
      </c>
      <c r="B181" s="129" t="inlineStr">
        <is>
          <t>509-3676</t>
        </is>
      </c>
      <c r="C181" s="130" t="inlineStr">
        <is>
          <t>Ввод кабельный для уплотнения кабелей в местах вводов, марка ВК-32 У3, диаметр прохода 32 мм (PG-29)</t>
        </is>
      </c>
      <c r="D181" s="129" t="inlineStr">
        <is>
          <t>шт.</t>
        </is>
      </c>
      <c r="E181" s="129" t="n">
        <v>25</v>
      </c>
      <c r="F181" s="134" t="n">
        <v>8.98</v>
      </c>
      <c r="G181" s="123">
        <f>E181*F181</f>
        <v/>
      </c>
      <c r="H181" s="214">
        <f>G181/$G$221</f>
        <v/>
      </c>
      <c r="I181" s="131">
        <f>ROUND(F181*Прил.10!$D$12,2)</f>
        <v/>
      </c>
      <c r="J181" s="131">
        <f>ROUND(I181*E181,2)</f>
        <v/>
      </c>
      <c r="M181" s="126" t="n"/>
    </row>
    <row r="182" outlineLevel="1" ht="14.25" customFormat="1" customHeight="1" s="179">
      <c r="A182" s="211" t="n">
        <v>154</v>
      </c>
      <c r="B182" s="129" t="inlineStr">
        <is>
          <t>01.7.20.08-0051</t>
        </is>
      </c>
      <c r="C182" s="130" t="inlineStr">
        <is>
          <t>Ветошь</t>
        </is>
      </c>
      <c r="D182" s="129" t="inlineStr">
        <is>
          <t>кг</t>
        </is>
      </c>
      <c r="E182" s="129" t="n">
        <v>115.1025</v>
      </c>
      <c r="F182" s="134" t="n">
        <v>1.82</v>
      </c>
      <c r="G182" s="123">
        <f>E182*F182</f>
        <v/>
      </c>
      <c r="H182" s="214">
        <f>G182/$G$221</f>
        <v/>
      </c>
      <c r="I182" s="131">
        <f>ROUND(F182*Прил.10!$D$12,2)</f>
        <v/>
      </c>
      <c r="J182" s="131">
        <f>ROUND(I182*E182,2)</f>
        <v/>
      </c>
      <c r="M182" s="126" t="n"/>
    </row>
    <row r="183" outlineLevel="1" ht="14.25" customFormat="1" customHeight="1" s="179">
      <c r="A183" s="211" t="n">
        <v>155</v>
      </c>
      <c r="B183" s="129" t="inlineStr">
        <is>
          <t>01.7.17.11-0003</t>
        </is>
      </c>
      <c r="C183" s="130" t="inlineStr">
        <is>
          <t>Бумага шлифовальная</t>
        </is>
      </c>
      <c r="D183" s="129" t="inlineStr">
        <is>
          <t>10 листов</t>
        </is>
      </c>
      <c r="E183" s="129" t="n">
        <v>5</v>
      </c>
      <c r="F183" s="134" t="n">
        <v>37.5</v>
      </c>
      <c r="G183" s="123">
        <f>E183*F183</f>
        <v/>
      </c>
      <c r="H183" s="214">
        <f>G183/$G$221</f>
        <v/>
      </c>
      <c r="I183" s="131">
        <f>ROUND(F183*Прил.10!$D$12,2)</f>
        <v/>
      </c>
      <c r="J183" s="131">
        <f>ROUND(I183*E183,2)</f>
        <v/>
      </c>
      <c r="M183" s="126" t="n"/>
    </row>
    <row r="184" outlineLevel="1" ht="14.25" customFormat="1" customHeight="1" s="179">
      <c r="A184" s="211" t="n">
        <v>156</v>
      </c>
      <c r="B184" s="129" t="inlineStr">
        <is>
          <t>01.3.02.08-0001</t>
        </is>
      </c>
      <c r="C184" s="130" t="inlineStr">
        <is>
          <t>Кислород технический газообразный</t>
        </is>
      </c>
      <c r="D184" s="129" t="inlineStr">
        <is>
          <t>м3</t>
        </is>
      </c>
      <c r="E184" s="129" t="n">
        <v>27.4232475</v>
      </c>
      <c r="F184" s="134" t="n">
        <v>6.22</v>
      </c>
      <c r="G184" s="123">
        <f>E184*F184</f>
        <v/>
      </c>
      <c r="H184" s="214">
        <f>G184/$G$221</f>
        <v/>
      </c>
      <c r="I184" s="131">
        <f>ROUND(F184*Прил.10!$D$12,2)</f>
        <v/>
      </c>
      <c r="J184" s="131">
        <f>ROUND(I184*E184,2)</f>
        <v/>
      </c>
      <c r="M184" s="126" t="n"/>
    </row>
    <row r="185" outlineLevel="1" ht="14.25" customFormat="1" customHeight="1" s="179">
      <c r="A185" s="211" t="n">
        <v>157</v>
      </c>
      <c r="B185" s="129" t="inlineStr">
        <is>
          <t>14.4.01.18-0002</t>
        </is>
      </c>
      <c r="C185" s="130" t="inlineStr">
        <is>
          <t>Грунтовка ФЛ-03К коричневая</t>
        </is>
      </c>
      <c r="D185" s="129" t="inlineStr">
        <is>
          <t>т</t>
        </is>
      </c>
      <c r="E185" s="129" t="n">
        <v>0.0057075</v>
      </c>
      <c r="F185" s="134" t="n">
        <v>29470.1</v>
      </c>
      <c r="G185" s="123">
        <f>E185*F185</f>
        <v/>
      </c>
      <c r="H185" s="214">
        <f>G185/$G$221</f>
        <v/>
      </c>
      <c r="I185" s="131">
        <f>ROUND(F185*Прил.10!$D$12,2)</f>
        <v/>
      </c>
      <c r="J185" s="131">
        <f>ROUND(I185*E185,2)</f>
        <v/>
      </c>
      <c r="M185" s="126" t="n"/>
    </row>
    <row r="186" outlineLevel="1" ht="25.5" customFormat="1" customHeight="1" s="179">
      <c r="A186" s="211" t="n">
        <v>158</v>
      </c>
      <c r="B186" s="129" t="inlineStr">
        <is>
          <t>02.3.01.02-0015</t>
        </is>
      </c>
      <c r="C186" s="130" t="inlineStr">
        <is>
          <t>Песок природный для строительных работ средний</t>
        </is>
      </c>
      <c r="D186" s="129" t="inlineStr">
        <is>
          <t>м3</t>
        </is>
      </c>
      <c r="E186" s="129" t="n">
        <v>2.88</v>
      </c>
      <c r="F186" s="134" t="n">
        <v>55.26</v>
      </c>
      <c r="G186" s="123">
        <f>E186*F186</f>
        <v/>
      </c>
      <c r="H186" s="214">
        <f>G186/$G$221</f>
        <v/>
      </c>
      <c r="I186" s="131">
        <f>ROUND(F186*Прил.10!$D$12,2)</f>
        <v/>
      </c>
      <c r="J186" s="131">
        <f>ROUND(I186*E186,2)</f>
        <v/>
      </c>
      <c r="M186" s="126" t="n"/>
    </row>
    <row r="187" outlineLevel="1" ht="14.25" customFormat="1" customHeight="1" s="179">
      <c r="A187" s="211" t="n">
        <v>159</v>
      </c>
      <c r="B187" s="129" t="inlineStr">
        <is>
          <t>08.3.11.01-0091</t>
        </is>
      </c>
      <c r="C187" s="130" t="inlineStr">
        <is>
          <t>Швеллеры № 40 из стали марки Ст0</t>
        </is>
      </c>
      <c r="D187" s="129" t="inlineStr">
        <is>
          <t>т</t>
        </is>
      </c>
      <c r="E187" s="129" t="n">
        <v>0.0300975</v>
      </c>
      <c r="F187" s="134" t="n">
        <v>4920</v>
      </c>
      <c r="G187" s="123">
        <f>E187*F187</f>
        <v/>
      </c>
      <c r="H187" s="214">
        <f>G187/$G$221</f>
        <v/>
      </c>
      <c r="I187" s="131">
        <f>ROUND(F187*Прил.10!$D$12,2)</f>
        <v/>
      </c>
      <c r="J187" s="131">
        <f>ROUND(I187*E187,2)</f>
        <v/>
      </c>
      <c r="M187" s="126" t="n"/>
    </row>
    <row r="188" outlineLevel="1" ht="14.25" customFormat="1" customHeight="1" s="179">
      <c r="A188" s="211" t="n">
        <v>160</v>
      </c>
      <c r="B188" s="129" t="inlineStr">
        <is>
          <t>11.2.13.04-0011</t>
        </is>
      </c>
      <c r="C188" s="130" t="inlineStr">
        <is>
          <t>Щиты из досок толщиной 25 мм</t>
        </is>
      </c>
      <c r="D188" s="129" t="inlineStr">
        <is>
          <t>м2</t>
        </is>
      </c>
      <c r="E188" s="129" t="n">
        <v>3.906</v>
      </c>
      <c r="F188" s="134" t="n">
        <v>35.53</v>
      </c>
      <c r="G188" s="123">
        <f>E188*F188</f>
        <v/>
      </c>
      <c r="H188" s="214">
        <f>G188/$G$221</f>
        <v/>
      </c>
      <c r="I188" s="131">
        <f>ROUND(F188*Прил.10!$D$12,2)</f>
        <v/>
      </c>
      <c r="J188" s="131">
        <f>ROUND(I188*E188,2)</f>
        <v/>
      </c>
      <c r="M188" s="126" t="n"/>
    </row>
    <row r="189" outlineLevel="1" ht="14.25" customFormat="1" customHeight="1" s="179">
      <c r="A189" s="211" t="n">
        <v>161</v>
      </c>
      <c r="B189" s="129" t="inlineStr">
        <is>
          <t>01.3.01.05-0009</t>
        </is>
      </c>
      <c r="C189" s="130" t="inlineStr">
        <is>
          <t>Парафины нефтяные твердые марки Т-1</t>
        </is>
      </c>
      <c r="D189" s="129" t="inlineStr">
        <is>
          <t>т</t>
        </is>
      </c>
      <c r="E189" s="129" t="n">
        <v>0.0157</v>
      </c>
      <c r="F189" s="134" t="n">
        <v>8105.71</v>
      </c>
      <c r="G189" s="123">
        <f>E189*F189</f>
        <v/>
      </c>
      <c r="H189" s="214">
        <f>G189/$G$221</f>
        <v/>
      </c>
      <c r="I189" s="131">
        <f>ROUND(F189*Прил.10!$D$12,2)</f>
        <v/>
      </c>
      <c r="J189" s="131">
        <f>ROUND(I189*E189,2)</f>
        <v/>
      </c>
      <c r="M189" s="126" t="n"/>
    </row>
    <row r="190" outlineLevel="1" ht="25.5" customFormat="1" customHeight="1" s="179">
      <c r="A190" s="211" t="n">
        <v>162</v>
      </c>
      <c r="B190" s="129" t="inlineStr">
        <is>
          <t>01.7.15.03-0034</t>
        </is>
      </c>
      <c r="C190" s="130" t="inlineStr">
        <is>
          <t>Болты с гайками и шайбами оцинкованные, диаметр 12 мм</t>
        </is>
      </c>
      <c r="D190" s="129" t="inlineStr">
        <is>
          <t>кг</t>
        </is>
      </c>
      <c r="E190" s="129" t="n">
        <v>4.525</v>
      </c>
      <c r="F190" s="134" t="n">
        <v>25.76</v>
      </c>
      <c r="G190" s="123">
        <f>E190*F190</f>
        <v/>
      </c>
      <c r="H190" s="214">
        <f>G190/$G$221</f>
        <v/>
      </c>
      <c r="I190" s="131">
        <f>ROUND(F190*Прил.10!$D$12,2)</f>
        <v/>
      </c>
      <c r="J190" s="131">
        <f>ROUND(I190*E190,2)</f>
        <v/>
      </c>
      <c r="M190" s="126" t="n"/>
    </row>
    <row r="191" outlineLevel="1" ht="25.5" customFormat="1" customHeight="1" s="179">
      <c r="A191" s="211" t="n">
        <v>163</v>
      </c>
      <c r="B191" s="129" t="inlineStr">
        <is>
          <t>01.7.15.06-0121</t>
        </is>
      </c>
      <c r="C191" s="130" t="inlineStr">
        <is>
          <t>Гвозди строительные с плоской головкой 1,6x50 мм</t>
        </is>
      </c>
      <c r="D191" s="129" t="inlineStr">
        <is>
          <t>т</t>
        </is>
      </c>
      <c r="E191" s="129" t="n">
        <v>0.0134875</v>
      </c>
      <c r="F191" s="134" t="n">
        <v>8475</v>
      </c>
      <c r="G191" s="123">
        <f>E191*F191</f>
        <v/>
      </c>
      <c r="H191" s="214">
        <f>G191/$G$221</f>
        <v/>
      </c>
      <c r="I191" s="131">
        <f>ROUND(F191*Прил.10!$D$12,2)</f>
        <v/>
      </c>
      <c r="J191" s="131">
        <f>ROUND(I191*E191,2)</f>
        <v/>
      </c>
      <c r="M191" s="126" t="n"/>
    </row>
    <row r="192" outlineLevel="1" ht="51" customFormat="1" customHeight="1" s="179">
      <c r="A192" s="211" t="n">
        <v>164</v>
      </c>
      <c r="B192" s="129" t="inlineStr">
        <is>
          <t>07.2.07.12-0020</t>
        </is>
      </c>
      <c r="C192" s="1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92" s="129" t="inlineStr">
        <is>
          <t>т</t>
        </is>
      </c>
      <c r="E192" s="129" t="n">
        <v>0.014655</v>
      </c>
      <c r="F192" s="134" t="n">
        <v>7712</v>
      </c>
      <c r="G192" s="123">
        <f>E192*F192</f>
        <v/>
      </c>
      <c r="H192" s="214">
        <f>G192/$G$221</f>
        <v/>
      </c>
      <c r="I192" s="131">
        <f>ROUND(F192*Прил.10!$D$12,2)</f>
        <v/>
      </c>
      <c r="J192" s="131">
        <f>ROUND(I192*E192,2)</f>
        <v/>
      </c>
      <c r="M192" s="126" t="n"/>
    </row>
    <row r="193" outlineLevel="1" ht="14.25" customFormat="1" customHeight="1" s="179">
      <c r="A193" s="211" t="n">
        <v>165</v>
      </c>
      <c r="B193" s="129" t="inlineStr">
        <is>
          <t>14.5.09.07-0029</t>
        </is>
      </c>
      <c r="C193" s="130" t="inlineStr">
        <is>
          <t>Растворитель марки Р-4</t>
        </is>
      </c>
      <c r="D193" s="129" t="inlineStr">
        <is>
          <t>т</t>
        </is>
      </c>
      <c r="E193" s="129" t="n">
        <v>0.01119</v>
      </c>
      <c r="F193" s="134" t="n">
        <v>9420</v>
      </c>
      <c r="G193" s="123">
        <f>E193*F193</f>
        <v/>
      </c>
      <c r="H193" s="214">
        <f>G193/$G$221</f>
        <v/>
      </c>
      <c r="I193" s="131">
        <f>ROUND(F193*Прил.10!$D$12,2)</f>
        <v/>
      </c>
      <c r="J193" s="131">
        <f>ROUND(I193*E193,2)</f>
        <v/>
      </c>
      <c r="M193" s="126" t="n"/>
    </row>
    <row r="194" outlineLevel="1" ht="25.5" customFormat="1" customHeight="1" s="179">
      <c r="A194" s="211" t="n">
        <v>166</v>
      </c>
      <c r="B194" s="129" t="inlineStr">
        <is>
          <t>14.5.09.10-0001</t>
        </is>
      </c>
      <c r="C194" s="130" t="inlineStr">
        <is>
          <t>Толуол каменноугольный и сланцевый марки А</t>
        </is>
      </c>
      <c r="D194" s="129" t="inlineStr">
        <is>
          <t>т</t>
        </is>
      </c>
      <c r="E194" s="129" t="n">
        <v>0.02385</v>
      </c>
      <c r="F194" s="134" t="n">
        <v>3922</v>
      </c>
      <c r="G194" s="123">
        <f>E194*F194</f>
        <v/>
      </c>
      <c r="H194" s="214">
        <f>G194/$G$221</f>
        <v/>
      </c>
      <c r="I194" s="131">
        <f>ROUND(F194*Прил.10!$D$12,2)</f>
        <v/>
      </c>
      <c r="J194" s="131">
        <f>ROUND(I194*E194,2)</f>
        <v/>
      </c>
      <c r="M194" s="126" t="n"/>
    </row>
    <row r="195" outlineLevel="1" ht="14.25" customFormat="1" customHeight="1" s="179">
      <c r="A195" s="211" t="n">
        <v>167</v>
      </c>
      <c r="B195" s="129" t="inlineStr">
        <is>
          <t>14.4.01.01-0003</t>
        </is>
      </c>
      <c r="C195" s="130" t="inlineStr">
        <is>
          <t>Грунтовка ГФ-021 красно-коричневая</t>
        </is>
      </c>
      <c r="D195" s="129" t="inlineStr">
        <is>
          <t>т</t>
        </is>
      </c>
      <c r="E195" s="129" t="n">
        <v>0.0048075</v>
      </c>
      <c r="F195" s="134" t="n">
        <v>15620</v>
      </c>
      <c r="G195" s="123">
        <f>E195*F195</f>
        <v/>
      </c>
      <c r="H195" s="214">
        <f>G195/$G$221</f>
        <v/>
      </c>
      <c r="I195" s="131">
        <f>ROUND(F195*Прил.10!$D$12,2)</f>
        <v/>
      </c>
      <c r="J195" s="131">
        <f>ROUND(I195*E195,2)</f>
        <v/>
      </c>
      <c r="M195" s="126" t="n"/>
    </row>
    <row r="196" outlineLevel="1" ht="14.25" customFormat="1" customHeight="1" s="179">
      <c r="A196" s="211" t="n">
        <v>168</v>
      </c>
      <c r="B196" s="129" t="inlineStr">
        <is>
          <t>01.7.15.14-0043</t>
        </is>
      </c>
      <c r="C196" s="130" t="inlineStr">
        <is>
          <t>Шуруп самонарезающий (LN) 3,5/11 мм</t>
        </is>
      </c>
      <c r="D196" s="129" t="inlineStr">
        <is>
          <t>100 шт.</t>
        </is>
      </c>
      <c r="E196" s="129" t="n">
        <v>33.915</v>
      </c>
      <c r="F196" s="134" t="n">
        <v>2</v>
      </c>
      <c r="G196" s="123">
        <f>E196*F196</f>
        <v/>
      </c>
      <c r="H196" s="214">
        <f>G196/$G$221</f>
        <v/>
      </c>
      <c r="I196" s="131">
        <f>ROUND(F196*Прил.10!$D$12,2)</f>
        <v/>
      </c>
      <c r="J196" s="131">
        <f>ROUND(I196*E196,2)</f>
        <v/>
      </c>
      <c r="M196" s="126" t="n"/>
    </row>
    <row r="197" outlineLevel="1" ht="38.25" customFormat="1" customHeight="1" s="179">
      <c r="A197" s="211" t="n">
        <v>169</v>
      </c>
      <c r="B197" s="129" t="inlineStr">
        <is>
          <t>11.1.03.05-0085</t>
        </is>
      </c>
      <c r="C197" s="130" t="inlineStr">
        <is>
          <t>Доски необрезные хвойных пород длиной 4-6,5 м, все ширины, толщиной 44 мм и более, III сорта</t>
        </is>
      </c>
      <c r="D197" s="129" t="inlineStr">
        <is>
          <t>м3</t>
        </is>
      </c>
      <c r="E197" s="129" t="n">
        <v>0.0878</v>
      </c>
      <c r="F197" s="134" t="n">
        <v>684</v>
      </c>
      <c r="G197" s="123">
        <f>E197*F197</f>
        <v/>
      </c>
      <c r="H197" s="214">
        <f>G197/$G$221</f>
        <v/>
      </c>
      <c r="I197" s="131">
        <f>ROUND(F197*Прил.10!$D$12,2)</f>
        <v/>
      </c>
      <c r="J197" s="131">
        <f>ROUND(I197*E197,2)</f>
        <v/>
      </c>
      <c r="M197" s="126" t="n"/>
    </row>
    <row r="198" outlineLevel="1" ht="14.25" customFormat="1" customHeight="1" s="179">
      <c r="A198" s="211" t="n">
        <v>170</v>
      </c>
      <c r="B198" s="129" t="inlineStr">
        <is>
          <t>01.7.20.08-0071</t>
        </is>
      </c>
      <c r="C198" s="130" t="inlineStr">
        <is>
          <t>Канаты пеньковые пропитанные</t>
        </is>
      </c>
      <c r="D198" s="129" t="inlineStr">
        <is>
          <t>т</t>
        </is>
      </c>
      <c r="E198" s="129" t="n">
        <v>0.0015525</v>
      </c>
      <c r="F198" s="134" t="n">
        <v>37900</v>
      </c>
      <c r="G198" s="123">
        <f>E198*F198</f>
        <v/>
      </c>
      <c r="H198" s="214">
        <f>G198/$G$221</f>
        <v/>
      </c>
      <c r="I198" s="131">
        <f>ROUND(F198*Прил.10!$D$12,2)</f>
        <v/>
      </c>
      <c r="J198" s="131">
        <f>ROUND(I198*E198,2)</f>
        <v/>
      </c>
      <c r="M198" s="126" t="n"/>
    </row>
    <row r="199" outlineLevel="1" ht="25.5" customFormat="1" customHeight="1" s="179">
      <c r="A199" s="211" t="n">
        <v>171</v>
      </c>
      <c r="B199" s="129" t="inlineStr">
        <is>
          <t>14.5.09.09-0003</t>
        </is>
      </c>
      <c r="C199" s="130" t="inlineStr">
        <is>
          <t>Сольвент каменноугольный технический, марки В</t>
        </is>
      </c>
      <c r="D199" s="129" t="inlineStr">
        <is>
          <t>т</t>
        </is>
      </c>
      <c r="E199" s="129" t="n">
        <v>0.006585</v>
      </c>
      <c r="F199" s="134" t="n">
        <v>7800</v>
      </c>
      <c r="G199" s="123">
        <f>E199*F199</f>
        <v/>
      </c>
      <c r="H199" s="214">
        <f>G199/$G$221</f>
        <v/>
      </c>
      <c r="I199" s="131">
        <f>ROUND(F199*Прил.10!$D$12,2)</f>
        <v/>
      </c>
      <c r="J199" s="131">
        <f>ROUND(I199*E199,2)</f>
        <v/>
      </c>
      <c r="M199" s="126" t="n"/>
    </row>
    <row r="200" outlineLevel="1" ht="38.25" customFormat="1" customHeight="1" s="179">
      <c r="A200" s="211" t="n">
        <v>172</v>
      </c>
      <c r="B200" s="129" t="inlineStr">
        <is>
          <t>11.1.03.06-0095</t>
        </is>
      </c>
      <c r="C200" s="130" t="inlineStr">
        <is>
          <t>Доски обрезные хвойных пород длиной 4-6,5 м, шириной 75-150 мм, толщиной 44 мм и более, III сорта</t>
        </is>
      </c>
      <c r="D200" s="129" t="inlineStr">
        <is>
          <t>м3</t>
        </is>
      </c>
      <c r="E200" s="129" t="n">
        <v>0.042</v>
      </c>
      <c r="F200" s="134" t="n">
        <v>1056</v>
      </c>
      <c r="G200" s="123">
        <f>E200*F200</f>
        <v/>
      </c>
      <c r="H200" s="214">
        <f>G200/$G$221</f>
        <v/>
      </c>
      <c r="I200" s="131">
        <f>ROUND(F200*Прил.10!$D$12,2)</f>
        <v/>
      </c>
      <c r="J200" s="131">
        <f>ROUND(I200*E200,2)</f>
        <v/>
      </c>
      <c r="M200" s="126" t="n"/>
    </row>
    <row r="201" outlineLevel="1" ht="25.5" customFormat="1" customHeight="1" s="179">
      <c r="A201" s="211" t="n">
        <v>173</v>
      </c>
      <c r="B201" s="129" t="inlineStr">
        <is>
          <t>02.3.01.02-0020</t>
        </is>
      </c>
      <c r="C201" s="130" t="inlineStr">
        <is>
          <t>Песок природный для строительных растворов средний</t>
        </is>
      </c>
      <c r="D201" s="129" t="inlineStr">
        <is>
          <t>м3</t>
        </is>
      </c>
      <c r="E201" s="129" t="n">
        <v>0.73725</v>
      </c>
      <c r="F201" s="134" t="n">
        <v>59.99</v>
      </c>
      <c r="G201" s="123">
        <f>E201*F201</f>
        <v/>
      </c>
      <c r="H201" s="214">
        <f>G201/$G$221</f>
        <v/>
      </c>
      <c r="I201" s="131">
        <f>ROUND(F201*Прил.10!$D$12,2)</f>
        <v/>
      </c>
      <c r="J201" s="131">
        <f>ROUND(I201*E201,2)</f>
        <v/>
      </c>
      <c r="M201" s="126" t="n"/>
    </row>
    <row r="202" outlineLevel="1" ht="51" customFormat="1" customHeight="1" s="179">
      <c r="A202" s="211" t="n">
        <v>174</v>
      </c>
      <c r="B202" s="129" t="inlineStr">
        <is>
          <t>10.1.02.04-0009</t>
        </is>
      </c>
      <c r="C202" s="130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D202" s="129" t="inlineStr">
        <is>
          <t>т</t>
        </is>
      </c>
      <c r="E202" s="129" t="n">
        <v>0.0007425</v>
      </c>
      <c r="F202" s="134" t="n">
        <v>55960.01</v>
      </c>
      <c r="G202" s="123">
        <f>E202*F202</f>
        <v/>
      </c>
      <c r="H202" s="214">
        <f>G202/$G$221</f>
        <v/>
      </c>
      <c r="I202" s="131">
        <f>ROUND(F202*Прил.10!$D$12,2)</f>
        <v/>
      </c>
      <c r="J202" s="131">
        <f>ROUND(I202*E202,2)</f>
        <v/>
      </c>
      <c r="M202" s="126" t="n"/>
    </row>
    <row r="203" outlineLevel="1" ht="38.25" customFormat="1" customHeight="1" s="179">
      <c r="A203" s="211" t="n">
        <v>175</v>
      </c>
      <c r="B203" s="129" t="inlineStr">
        <is>
          <t>11.1.03.01-0077</t>
        </is>
      </c>
      <c r="C203" s="130" t="inlineStr">
        <is>
          <t>Бруски обрезные хвойных пород длиной 4-6,5 м, шириной 75-150 мм, толщиной 40-75 мм, I сорта</t>
        </is>
      </c>
      <c r="D203" s="129" t="inlineStr">
        <is>
          <t>м3</t>
        </is>
      </c>
      <c r="E203" s="129" t="n">
        <v>0.0159775</v>
      </c>
      <c r="F203" s="134" t="n">
        <v>1700</v>
      </c>
      <c r="G203" s="123">
        <f>E203*F203</f>
        <v/>
      </c>
      <c r="H203" s="214">
        <f>G203/$G$221</f>
        <v/>
      </c>
      <c r="I203" s="131">
        <f>ROUND(F203*Прил.10!$D$12,2)</f>
        <v/>
      </c>
      <c r="J203" s="131">
        <f>ROUND(I203*E203,2)</f>
        <v/>
      </c>
      <c r="M203" s="126" t="n"/>
    </row>
    <row r="204" outlineLevel="1" ht="14.25" customFormat="1" customHeight="1" s="179">
      <c r="A204" s="211" t="n">
        <v>176</v>
      </c>
      <c r="B204" s="129" t="inlineStr">
        <is>
          <t>01.7.15.03-0041</t>
        </is>
      </c>
      <c r="C204" s="130" t="inlineStr">
        <is>
          <t>Болты с гайками и шайбами строительные</t>
        </is>
      </c>
      <c r="D204" s="129" t="inlineStr">
        <is>
          <t>т</t>
        </is>
      </c>
      <c r="E204" s="129" t="n">
        <v>0.0028625</v>
      </c>
      <c r="F204" s="134" t="n">
        <v>9040.01</v>
      </c>
      <c r="G204" s="123">
        <f>E204*F204</f>
        <v/>
      </c>
      <c r="H204" s="214">
        <f>G204/$G$221</f>
        <v/>
      </c>
      <c r="I204" s="131">
        <f>ROUND(F204*Прил.10!$D$12,2)</f>
        <v/>
      </c>
      <c r="J204" s="131">
        <f>ROUND(I204*E204,2)</f>
        <v/>
      </c>
      <c r="M204" s="126" t="n"/>
    </row>
    <row r="205" outlineLevel="1" ht="14.25" customFormat="1" customHeight="1" s="179">
      <c r="A205" s="211" t="n">
        <v>177</v>
      </c>
      <c r="B205" s="129" t="inlineStr">
        <is>
          <t>01.7.15.06-0111</t>
        </is>
      </c>
      <c r="C205" s="130" t="inlineStr">
        <is>
          <t>Гвозди строительные</t>
        </is>
      </c>
      <c r="D205" s="129" t="inlineStr">
        <is>
          <t>т</t>
        </is>
      </c>
      <c r="E205" s="129" t="n">
        <v>0.001955</v>
      </c>
      <c r="F205" s="134" t="n">
        <v>11978</v>
      </c>
      <c r="G205" s="123">
        <f>E205*F205</f>
        <v/>
      </c>
      <c r="H205" s="214">
        <f>G205/$G$221</f>
        <v/>
      </c>
      <c r="I205" s="131">
        <f>ROUND(F205*Прил.10!$D$12,2)</f>
        <v/>
      </c>
      <c r="J205" s="131">
        <f>ROUND(I205*E205,2)</f>
        <v/>
      </c>
      <c r="M205" s="126" t="n"/>
    </row>
    <row r="206" outlineLevel="1" ht="25.5" customFormat="1" customHeight="1" s="179">
      <c r="A206" s="211" t="n">
        <v>178</v>
      </c>
      <c r="B206" s="129" t="inlineStr">
        <is>
          <t>08.3.03.06-0002</t>
        </is>
      </c>
      <c r="C206" s="130" t="inlineStr">
        <is>
          <t>Проволока горячекатаная в мотках, диаметром 6,3-6,5 мм</t>
        </is>
      </c>
      <c r="D206" s="129" t="inlineStr">
        <is>
          <t>т</t>
        </is>
      </c>
      <c r="E206" s="129" t="n">
        <v>0.005035</v>
      </c>
      <c r="F206" s="134" t="n">
        <v>4455.2</v>
      </c>
      <c r="G206" s="123">
        <f>E206*F206</f>
        <v/>
      </c>
      <c r="H206" s="214">
        <f>G206/$G$221</f>
        <v/>
      </c>
      <c r="I206" s="131">
        <f>ROUND(F206*Прил.10!$D$12,2)</f>
        <v/>
      </c>
      <c r="J206" s="131">
        <f>ROUND(I206*E206,2)</f>
        <v/>
      </c>
      <c r="M206" s="126" t="n"/>
    </row>
    <row r="207" outlineLevel="1" ht="38.25" customFormat="1" customHeight="1" s="179">
      <c r="A207" s="211" t="n">
        <v>179</v>
      </c>
      <c r="B207" s="129" t="inlineStr">
        <is>
          <t>01.7.06.05-0041</t>
        </is>
      </c>
      <c r="C207" s="130" t="inlineStr">
        <is>
          <t>Лента изоляционная прорезиненная односторонняя ширина 20 мм, толщина 0,25-0,35 мм</t>
        </is>
      </c>
      <c r="D207" s="129" t="inlineStr">
        <is>
          <t>кг</t>
        </is>
      </c>
      <c r="E207" s="129" t="n">
        <v>0.72</v>
      </c>
      <c r="F207" s="134" t="n">
        <v>30.4</v>
      </c>
      <c r="G207" s="123">
        <f>E207*F207</f>
        <v/>
      </c>
      <c r="H207" s="214">
        <f>G207/$G$221</f>
        <v/>
      </c>
      <c r="I207" s="131">
        <f>ROUND(F207*Прил.10!$D$12,2)</f>
        <v/>
      </c>
      <c r="J207" s="131">
        <f>ROUND(I207*E207,2)</f>
        <v/>
      </c>
      <c r="M207" s="126" t="n"/>
    </row>
    <row r="208" outlineLevel="1" ht="25.5" customFormat="1" customHeight="1" s="179">
      <c r="A208" s="211" t="n">
        <v>180</v>
      </c>
      <c r="B208" s="129" t="inlineStr">
        <is>
          <t>10.2.02.10-0013</t>
        </is>
      </c>
      <c r="C208" s="130" t="inlineStr">
        <is>
          <t>Пруток круглый медный марки М3-Т, диаметром 20 мм</t>
        </is>
      </c>
      <c r="D208" s="129" t="inlineStr">
        <is>
          <t>т</t>
        </is>
      </c>
      <c r="E208" s="129" t="n">
        <v>0.0002625</v>
      </c>
      <c r="F208" s="134" t="n">
        <v>71640</v>
      </c>
      <c r="G208" s="123">
        <f>E208*F208</f>
        <v/>
      </c>
      <c r="H208" s="214">
        <f>G208/$G$221</f>
        <v/>
      </c>
      <c r="I208" s="131">
        <f>ROUND(F208*Прил.10!$D$12,2)</f>
        <v/>
      </c>
      <c r="J208" s="131">
        <f>ROUND(I208*E208,2)</f>
        <v/>
      </c>
      <c r="M208" s="126" t="n"/>
    </row>
    <row r="209" outlineLevel="1" ht="14.25" customFormat="1" customHeight="1" s="179">
      <c r="A209" s="211" t="n">
        <v>181</v>
      </c>
      <c r="B209" s="129" t="inlineStr">
        <is>
          <t>01.7.07.12-0024</t>
        </is>
      </c>
      <c r="C209" s="130" t="inlineStr">
        <is>
          <t>Пленка полиэтиленовая толщиной 0,15 мм</t>
        </is>
      </c>
      <c r="D209" s="129" t="inlineStr">
        <is>
          <t>м2</t>
        </is>
      </c>
      <c r="E209" s="129" t="n">
        <v>4.5</v>
      </c>
      <c r="F209" s="134" t="n">
        <v>3.62</v>
      </c>
      <c r="G209" s="123">
        <f>E209*F209</f>
        <v/>
      </c>
      <c r="H209" s="214">
        <f>G209/$G$221</f>
        <v/>
      </c>
      <c r="I209" s="131">
        <f>ROUND(F209*Прил.10!$D$12,2)</f>
        <v/>
      </c>
      <c r="J209" s="131">
        <f>ROUND(I209*E209,2)</f>
        <v/>
      </c>
      <c r="M209" s="126" t="n"/>
    </row>
    <row r="210" outlineLevel="1" ht="63.75" customFormat="1" customHeight="1" s="179">
      <c r="A210" s="211" t="n">
        <v>182</v>
      </c>
      <c r="B210" s="129" t="inlineStr">
        <is>
          <t>08.2.02.11-0007</t>
        </is>
      </c>
      <c r="C210" s="1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10" s="129" t="inlineStr">
        <is>
          <t>10 м</t>
        </is>
      </c>
      <c r="E210" s="129" t="n">
        <v>0.290105</v>
      </c>
      <c r="F210" s="134" t="n">
        <v>50.24</v>
      </c>
      <c r="G210" s="123">
        <f>E210*F210</f>
        <v/>
      </c>
      <c r="H210" s="214">
        <f>G210/$G$221</f>
        <v/>
      </c>
      <c r="I210" s="131">
        <f>ROUND(F210*Прил.10!$D$12,2)</f>
        <v/>
      </c>
      <c r="J210" s="131">
        <f>ROUND(I210*E210,2)</f>
        <v/>
      </c>
      <c r="M210" s="126" t="n"/>
    </row>
    <row r="211" outlineLevel="1" ht="14.25" customFormat="1" customHeight="1" s="179">
      <c r="A211" s="211" t="n">
        <v>183</v>
      </c>
      <c r="B211" s="129" t="inlineStr">
        <is>
          <t>14.4.03.17-0011</t>
        </is>
      </c>
      <c r="C211" s="130" t="inlineStr">
        <is>
          <t>Лак электроизоляционный 318</t>
        </is>
      </c>
      <c r="D211" s="129" t="inlineStr">
        <is>
          <t>кг</t>
        </is>
      </c>
      <c r="E211" s="129" t="n">
        <v>0.28</v>
      </c>
      <c r="F211" s="134" t="n">
        <v>35.63</v>
      </c>
      <c r="G211" s="123">
        <f>E211*F211</f>
        <v/>
      </c>
      <c r="H211" s="214">
        <f>G211/$G$221</f>
        <v/>
      </c>
      <c r="I211" s="131">
        <f>ROUND(F211*Прил.10!$D$12,2)</f>
        <v/>
      </c>
      <c r="J211" s="131">
        <f>ROUND(I211*E211,2)</f>
        <v/>
      </c>
      <c r="M211" s="126" t="n"/>
    </row>
    <row r="212" outlineLevel="1" ht="14.25" customFormat="1" customHeight="1" s="179">
      <c r="A212" s="211" t="n">
        <v>184</v>
      </c>
      <c r="B212" s="129" t="inlineStr">
        <is>
          <t>01.3.01.02-0002</t>
        </is>
      </c>
      <c r="C212" s="130" t="inlineStr">
        <is>
          <t>Вазелин технический</t>
        </is>
      </c>
      <c r="D212" s="129" t="inlineStr">
        <is>
          <t>кг</t>
        </is>
      </c>
      <c r="E212" s="129" t="n">
        <v>0.18</v>
      </c>
      <c r="F212" s="134" t="n">
        <v>44.97</v>
      </c>
      <c r="G212" s="123">
        <f>E212*F212</f>
        <v/>
      </c>
      <c r="H212" s="214">
        <f>G212/$G$221</f>
        <v/>
      </c>
      <c r="I212" s="131">
        <f>ROUND(F212*Прил.10!$D$12,2)</f>
        <v/>
      </c>
      <c r="J212" s="131">
        <f>ROUND(I212*E212,2)</f>
        <v/>
      </c>
      <c r="M212" s="126" t="n"/>
    </row>
    <row r="213" outlineLevel="1" ht="14.25" customFormat="1" customHeight="1" s="179">
      <c r="A213" s="211" t="n">
        <v>185</v>
      </c>
      <c r="B213" s="129" t="inlineStr">
        <is>
          <t>01.3.02.02-0001</t>
        </is>
      </c>
      <c r="C213" s="130" t="inlineStr">
        <is>
          <t>Аргон газообразный, сорт: I</t>
        </is>
      </c>
      <c r="D213" s="129" t="inlineStr">
        <is>
          <t>м3</t>
        </is>
      </c>
      <c r="E213" s="129" t="n">
        <v>0.31</v>
      </c>
      <c r="F213" s="134" t="n">
        <v>17.86</v>
      </c>
      <c r="G213" s="123">
        <f>E213*F213</f>
        <v/>
      </c>
      <c r="H213" s="214">
        <f>G213/$G$221</f>
        <v/>
      </c>
      <c r="I213" s="131">
        <f>ROUND(F213*Прил.10!$D$12,2)</f>
        <v/>
      </c>
      <c r="J213" s="131">
        <f>ROUND(I213*E213,2)</f>
        <v/>
      </c>
      <c r="M213" s="126" t="n"/>
    </row>
    <row r="214" outlineLevel="1" ht="14.25" customFormat="1" customHeight="1" s="179">
      <c r="A214" s="211" t="n">
        <v>186</v>
      </c>
      <c r="B214" s="129" t="inlineStr">
        <is>
          <t>01.7.20.04-0005</t>
        </is>
      </c>
      <c r="C214" s="130" t="inlineStr">
        <is>
          <t>Нитки швейные</t>
        </is>
      </c>
      <c r="D214" s="129" t="inlineStr">
        <is>
          <t>кг</t>
        </is>
      </c>
      <c r="E214" s="129" t="n">
        <v>0.04</v>
      </c>
      <c r="F214" s="134" t="n">
        <v>133.05</v>
      </c>
      <c r="G214" s="123">
        <f>E214*F214</f>
        <v/>
      </c>
      <c r="H214" s="214">
        <f>G214/$G$221</f>
        <v/>
      </c>
      <c r="I214" s="131">
        <f>ROUND(F214*Прил.10!$D$12,2)</f>
        <v/>
      </c>
      <c r="J214" s="131">
        <f>ROUND(I214*E214,2)</f>
        <v/>
      </c>
      <c r="M214" s="126" t="n"/>
    </row>
    <row r="215" outlineLevel="1" ht="25.5" customFormat="1" customHeight="1" s="179">
      <c r="A215" s="211" t="n">
        <v>187</v>
      </c>
      <c r="B215" s="129" t="inlineStr">
        <is>
          <t>01.7.07.12-0021</t>
        </is>
      </c>
      <c r="C215" s="130" t="inlineStr">
        <is>
          <t>Пленка полиэтиленовая толщиной 0,2-0,5 мм</t>
        </is>
      </c>
      <c r="D215" s="129" t="inlineStr">
        <is>
          <t>т</t>
        </is>
      </c>
      <c r="E215" s="129" t="n">
        <v>0.0002</v>
      </c>
      <c r="F215" s="134" t="n">
        <v>23500</v>
      </c>
      <c r="G215" s="123">
        <f>E215*F215</f>
        <v/>
      </c>
      <c r="H215" s="214">
        <f>G215/$G$221</f>
        <v/>
      </c>
      <c r="I215" s="131">
        <f>ROUND(F215*Прил.10!$D$12,2)</f>
        <v/>
      </c>
      <c r="J215" s="131">
        <f>ROUND(I215*E215,2)</f>
        <v/>
      </c>
      <c r="M215" s="126" t="n"/>
    </row>
    <row r="216" outlineLevel="1" ht="25.5" customFormat="1" customHeight="1" s="179">
      <c r="A216" s="211" t="n">
        <v>188</v>
      </c>
      <c r="B216" s="129" t="inlineStr">
        <is>
          <t>03.1.02.03-0011</t>
        </is>
      </c>
      <c r="C216" s="130" t="inlineStr">
        <is>
          <t>Известь строительная негашеная комовая, сорт I</t>
        </is>
      </c>
      <c r="D216" s="129" t="inlineStr">
        <is>
          <t>т</t>
        </is>
      </c>
      <c r="E216" s="129" t="n">
        <v>0.00492</v>
      </c>
      <c r="F216" s="134" t="n">
        <v>734.5</v>
      </c>
      <c r="G216" s="123">
        <f>E216*F216</f>
        <v/>
      </c>
      <c r="H216" s="214">
        <f>G216/$G$221</f>
        <v/>
      </c>
      <c r="I216" s="131">
        <f>ROUND(F216*Прил.10!$D$12,2)</f>
        <v/>
      </c>
      <c r="J216" s="131">
        <f>ROUND(I216*E216,2)</f>
        <v/>
      </c>
      <c r="M216" s="126" t="n"/>
    </row>
    <row r="217" outlineLevel="1" ht="25.5" customFormat="1" customHeight="1" s="179">
      <c r="A217" s="211" t="n">
        <v>189</v>
      </c>
      <c r="B217" s="129" t="inlineStr">
        <is>
          <t>03.2.01.01-0001</t>
        </is>
      </c>
      <c r="C217" s="130" t="inlineStr">
        <is>
          <t>Портландцемент общестроительного назначения бездобавочный, марки 400</t>
        </is>
      </c>
      <c r="D217" s="129" t="inlineStr">
        <is>
          <t>т</t>
        </is>
      </c>
      <c r="E217" s="129" t="n">
        <v>0.0075725</v>
      </c>
      <c r="F217" s="134" t="n">
        <v>412</v>
      </c>
      <c r="G217" s="123">
        <f>E217*F217</f>
        <v/>
      </c>
      <c r="H217" s="214">
        <f>G217/$G$221</f>
        <v/>
      </c>
      <c r="I217" s="131">
        <f>ROUND(F217*Прил.10!$D$12,2)</f>
        <v/>
      </c>
      <c r="J217" s="131">
        <f>ROUND(I217*E217,2)</f>
        <v/>
      </c>
      <c r="M217" s="126" t="n"/>
    </row>
    <row r="218" outlineLevel="1" ht="14.25" customFormat="1" customHeight="1" s="179">
      <c r="A218" s="211" t="n">
        <v>190</v>
      </c>
      <c r="B218" s="129" t="inlineStr">
        <is>
          <t>01.7.02.09-0002</t>
        </is>
      </c>
      <c r="C218" s="130" t="inlineStr">
        <is>
          <t>Шпагат бумажный</t>
        </is>
      </c>
      <c r="D218" s="129" t="inlineStr">
        <is>
          <t>кг</t>
        </is>
      </c>
      <c r="E218" s="129" t="n">
        <v>0.18</v>
      </c>
      <c r="F218" s="134" t="n">
        <v>11.5</v>
      </c>
      <c r="G218" s="123">
        <f>E218*F218</f>
        <v/>
      </c>
      <c r="H218" s="214">
        <f>G218/$G$221</f>
        <v/>
      </c>
      <c r="I218" s="131">
        <f>ROUND(F218*Прил.10!$D$12,2)</f>
        <v/>
      </c>
      <c r="J218" s="131">
        <f>ROUND(I218*E218,2)</f>
        <v/>
      </c>
      <c r="M218" s="126" t="n"/>
    </row>
    <row r="219" outlineLevel="1" ht="14.25" customFormat="1" customHeight="1" s="179">
      <c r="A219" s="211" t="n">
        <v>191</v>
      </c>
      <c r="B219" s="129" t="inlineStr">
        <is>
          <t>01.7.11.07-0227</t>
        </is>
      </c>
      <c r="C219" s="130" t="inlineStr">
        <is>
          <t>Электроды: УОНИ 13/45</t>
        </is>
      </c>
      <c r="D219" s="129" t="inlineStr">
        <is>
          <t>кг</t>
        </is>
      </c>
      <c r="E219" s="129" t="n">
        <v>0.015</v>
      </c>
      <c r="F219" s="134" t="n">
        <v>15.26</v>
      </c>
      <c r="G219" s="123">
        <f>E219*F219</f>
        <v/>
      </c>
      <c r="H219" s="214">
        <f>G219/$G$221</f>
        <v/>
      </c>
      <c r="I219" s="131">
        <f>ROUND(F219*Прил.10!$D$12,2)</f>
        <v/>
      </c>
      <c r="J219" s="131">
        <f>ROUND(I219*E219,2)</f>
        <v/>
      </c>
      <c r="M219" s="126" t="n"/>
    </row>
    <row r="220" ht="14.25" customFormat="1" customHeight="1" s="179">
      <c r="A220" s="211" t="n"/>
      <c r="B220" s="211" t="n"/>
      <c r="C220" s="210" t="inlineStr">
        <is>
          <t>Итого прочие материалы</t>
        </is>
      </c>
      <c r="D220" s="211" t="n"/>
      <c r="E220" s="212" t="n"/>
      <c r="F220" s="213" t="n"/>
      <c r="G220" s="131">
        <f>SUM(G80:G219)</f>
        <v/>
      </c>
      <c r="H220" s="214">
        <f>G220/G221</f>
        <v/>
      </c>
      <c r="I220" s="131" t="n"/>
      <c r="J220" s="131">
        <f>SUM(J80:J219)</f>
        <v/>
      </c>
    </row>
    <row r="221" ht="14.25" customFormat="1" customHeight="1" s="179">
      <c r="A221" s="211" t="n"/>
      <c r="B221" s="211" t="n"/>
      <c r="C221" s="203" t="inlineStr">
        <is>
          <t>Итого по разделу «Материалы»</t>
        </is>
      </c>
      <c r="D221" s="211" t="n"/>
      <c r="E221" s="212" t="n"/>
      <c r="F221" s="213" t="n"/>
      <c r="G221" s="131">
        <f>G79+G220</f>
        <v/>
      </c>
      <c r="H221" s="214" t="n">
        <v>1</v>
      </c>
      <c r="I221" s="213" t="n"/>
      <c r="J221" s="131">
        <f>J79+J220</f>
        <v/>
      </c>
      <c r="K221" s="70" t="n"/>
    </row>
    <row r="222" ht="14.25" customFormat="1" customHeight="1" s="179">
      <c r="A222" s="211" t="n"/>
      <c r="B222" s="211" t="n"/>
      <c r="C222" s="210" t="inlineStr">
        <is>
          <t>ИТОГО ПО РМ</t>
        </is>
      </c>
      <c r="D222" s="211" t="n"/>
      <c r="E222" s="212" t="n"/>
      <c r="F222" s="213" t="n"/>
      <c r="G222" s="131">
        <f>G14+G57+G221</f>
        <v/>
      </c>
      <c r="H222" s="214" t="n"/>
      <c r="I222" s="213" t="n"/>
      <c r="J222" s="131">
        <f>J14+J57+J221</f>
        <v/>
      </c>
    </row>
    <row r="223" ht="14.25" customFormat="1" customHeight="1" s="179">
      <c r="A223" s="211" t="n"/>
      <c r="B223" s="211" t="n"/>
      <c r="C223" s="210" t="inlineStr">
        <is>
          <t>Накладные расходы</t>
        </is>
      </c>
      <c r="D223" s="211" t="inlineStr">
        <is>
          <t>%</t>
        </is>
      </c>
      <c r="E223" s="141">
        <f>ROUND(G223/(G14+G16),2)</f>
        <v/>
      </c>
      <c r="F223" s="213" t="n"/>
      <c r="G223" s="131" t="n">
        <v>338201</v>
      </c>
      <c r="H223" s="214" t="n"/>
      <c r="I223" s="213" t="n"/>
      <c r="J223" s="131">
        <f>ROUND(E223*(J14+J16),2)</f>
        <v/>
      </c>
      <c r="K223" s="74" t="n"/>
    </row>
    <row r="224" ht="14.25" customFormat="1" customHeight="1" s="179">
      <c r="A224" s="211" t="n"/>
      <c r="B224" s="211" t="n"/>
      <c r="C224" s="210" t="inlineStr">
        <is>
          <t>Сметная прибыль</t>
        </is>
      </c>
      <c r="D224" s="211" t="inlineStr">
        <is>
          <t>%</t>
        </is>
      </c>
      <c r="E224" s="141">
        <f>ROUND(G224/(G14+G16),2)</f>
        <v/>
      </c>
      <c r="F224" s="213" t="n"/>
      <c r="G224" s="131" t="n">
        <v>216843</v>
      </c>
      <c r="H224" s="214" t="n"/>
      <c r="I224" s="213" t="n"/>
      <c r="J224" s="131">
        <f>ROUND(E224*(J14+J16),2)</f>
        <v/>
      </c>
      <c r="K224" s="74" t="n"/>
    </row>
    <row r="225" ht="14.25" customFormat="1" customHeight="1" s="179">
      <c r="A225" s="211" t="n"/>
      <c r="B225" s="211" t="n"/>
      <c r="C225" s="210" t="inlineStr">
        <is>
          <t>Итого СМР (с НР и СП)</t>
        </is>
      </c>
      <c r="D225" s="211" t="n"/>
      <c r="E225" s="212" t="n"/>
      <c r="F225" s="213" t="n"/>
      <c r="G225" s="131">
        <f>G14+G57+G221+G223+G224</f>
        <v/>
      </c>
      <c r="H225" s="214" t="n"/>
      <c r="I225" s="213" t="n"/>
      <c r="J225" s="131">
        <f>J14+J57+J221+J223+J224</f>
        <v/>
      </c>
      <c r="L225" s="75" t="n"/>
    </row>
    <row r="226" ht="14.25" customFormat="1" customHeight="1" s="179">
      <c r="A226" s="211" t="n"/>
      <c r="B226" s="211" t="n"/>
      <c r="C226" s="210" t="inlineStr">
        <is>
          <t>ВСЕГО СМР + ОБОРУДОВАНИЕ</t>
        </is>
      </c>
      <c r="D226" s="211" t="n"/>
      <c r="E226" s="212" t="n"/>
      <c r="F226" s="213" t="n"/>
      <c r="G226" s="131">
        <f>G225+G69</f>
        <v/>
      </c>
      <c r="H226" s="214" t="n"/>
      <c r="I226" s="213" t="n"/>
      <c r="J226" s="131">
        <f>J225+J69</f>
        <v/>
      </c>
      <c r="L226" s="74" t="n"/>
    </row>
    <row r="227" ht="14.25" customFormat="1" customHeight="1" s="179">
      <c r="A227" s="211" t="n"/>
      <c r="B227" s="211" t="n"/>
      <c r="C227" s="210" t="inlineStr">
        <is>
          <t>ИТОГО ПОКАЗАТЕЛЬ НА ЕД. ИЗМ.</t>
        </is>
      </c>
      <c r="D227" s="211" t="inlineStr">
        <is>
          <t>ед.</t>
        </is>
      </c>
      <c r="E227" s="171" t="n">
        <v>4</v>
      </c>
      <c r="F227" s="213" t="n"/>
      <c r="G227" s="131">
        <f>G226/E227</f>
        <v/>
      </c>
      <c r="H227" s="214" t="n"/>
      <c r="I227" s="213" t="n"/>
      <c r="J227" s="131">
        <f>J226/E227</f>
        <v/>
      </c>
      <c r="L227" s="74" t="n"/>
    </row>
    <row r="229" ht="14.25" customFormat="1" customHeight="1" s="179">
      <c r="A229" s="174" t="n"/>
    </row>
    <row r="230" ht="13.7" customFormat="1" customHeight="1" s="179">
      <c r="A230" s="176" t="inlineStr">
        <is>
          <t>Составил ______________________       Р.Р. Шагеева</t>
        </is>
      </c>
      <c r="B230" s="179" t="n"/>
    </row>
    <row r="231" ht="13.7" customFormat="1" customHeight="1" s="179">
      <c r="A231" s="178" t="inlineStr">
        <is>
          <t xml:space="preserve">                         (подпись, инициалы, фамилия)</t>
        </is>
      </c>
      <c r="B231" s="179" t="n"/>
    </row>
    <row r="232" ht="14.25" customFormat="1" customHeight="1" s="179">
      <c r="A232" s="176" t="n"/>
      <c r="B232" s="179" t="n"/>
    </row>
    <row r="233" ht="14.25" customFormat="1" customHeight="1" s="179">
      <c r="A233" s="176" t="inlineStr">
        <is>
          <t>Проверил ______________________        А.В. Костянецкая</t>
        </is>
      </c>
      <c r="B233" s="179" t="n"/>
    </row>
    <row r="234" ht="14.25" customFormat="1" customHeight="1" s="179">
      <c r="A234" s="178" t="inlineStr">
        <is>
          <t xml:space="preserve">                        (подпись, инициалы, фамилия)</t>
        </is>
      </c>
      <c r="B234" s="179" t="n"/>
    </row>
  </sheetData>
  <mergeCells count="19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4" workbookViewId="0">
      <selection activeCell="D25" sqref="D25"/>
    </sheetView>
  </sheetViews>
  <sheetFormatPr baseColWidth="8" defaultRowHeight="15"/>
  <cols>
    <col width="5.7109375" customWidth="1" style="162" min="1" max="1"/>
    <col width="14.85546875" customWidth="1" style="162" min="2" max="2"/>
    <col width="39.140625" customWidth="1" style="162" min="3" max="3"/>
    <col width="8.28515625" customWidth="1" style="162" min="4" max="4"/>
    <col width="13.5703125" customWidth="1" style="162" min="5" max="5"/>
    <col width="12.42578125" customWidth="1" style="162" min="6" max="6"/>
    <col width="14.140625" customWidth="1" style="162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04" t="inlineStr">
        <is>
          <t>Расчет стоимости оборудования</t>
        </is>
      </c>
    </row>
    <row r="4" ht="24" customHeight="1" s="162">
      <c r="A4" s="209">
        <f>'Прил.1 Сравнит табл'!B7</f>
        <v/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11" t="inlineStr">
        <is>
          <t>Кол-во единиц по проектным данным</t>
        </is>
      </c>
      <c r="F6" s="227" t="inlineStr">
        <is>
          <t>Сметная стоимость в ценах на 01.01.2000 (руб.)</t>
        </is>
      </c>
      <c r="G6" s="234" t="n"/>
    </row>
    <row r="7" ht="21.75" customHeight="1" s="162">
      <c r="A7" s="236" t="n"/>
      <c r="B7" s="236" t="n"/>
      <c r="C7" s="236" t="n"/>
      <c r="D7" s="236" t="n"/>
      <c r="E7" s="236" t="n"/>
      <c r="F7" s="211" t="inlineStr">
        <is>
          <t>на ед. изм.</t>
        </is>
      </c>
      <c r="G7" s="211" t="inlineStr">
        <is>
          <t>общая</t>
        </is>
      </c>
    </row>
    <row r="8">
      <c r="A8" s="211" t="n">
        <v>1</v>
      </c>
      <c r="B8" s="211" t="n">
        <v>2</v>
      </c>
      <c r="C8" s="211" t="n">
        <v>3</v>
      </c>
      <c r="D8" s="211" t="n">
        <v>4</v>
      </c>
      <c r="E8" s="211" t="n">
        <v>5</v>
      </c>
      <c r="F8" s="211" t="n">
        <v>6</v>
      </c>
      <c r="G8" s="211" t="n">
        <v>7</v>
      </c>
    </row>
    <row r="9">
      <c r="A9" s="139" t="n"/>
      <c r="B9" s="210" t="inlineStr">
        <is>
          <t>ИНЖЕНЕРНОЕ ОБОРУДОВАНИЕ</t>
        </is>
      </c>
      <c r="C9" s="233" t="n"/>
      <c r="D9" s="233" t="n"/>
      <c r="E9" s="233" t="n"/>
      <c r="F9" s="233" t="n"/>
      <c r="G9" s="234" t="n"/>
    </row>
    <row r="10">
      <c r="A10" s="211" t="n"/>
      <c r="B10" s="203" t="n"/>
      <c r="C10" s="210" t="inlineStr">
        <is>
          <t>ИТОГО ИНЖЕНЕРНОЕ ОБОРУДОВАНИЕ</t>
        </is>
      </c>
      <c r="D10" s="203" t="n"/>
      <c r="E10" s="9" t="n"/>
      <c r="F10" s="213" t="n"/>
      <c r="G10" s="213" t="n">
        <v>0</v>
      </c>
    </row>
    <row r="11">
      <c r="A11" s="211" t="n"/>
      <c r="B11" s="210" t="inlineStr">
        <is>
          <t>ТЕХНОЛОГИЧЕСКОЕ ОБОРУДОВАНИЕ</t>
        </is>
      </c>
      <c r="C11" s="233" t="n"/>
      <c r="D11" s="233" t="n"/>
      <c r="E11" s="233" t="n"/>
      <c r="F11" s="233" t="n"/>
      <c r="G11" s="234" t="n"/>
    </row>
    <row r="12" ht="38.85" customHeight="1" s="162">
      <c r="A12" s="211" t="n">
        <v>1</v>
      </c>
      <c r="B12" s="129">
        <f>'Прил.5 Расчет СМР и ОБ'!B60</f>
        <v/>
      </c>
      <c r="C12" s="130">
        <f>'Прил.5 Расчет СМР и ОБ'!C60</f>
        <v/>
      </c>
      <c r="D12" s="129">
        <f>'Прил.5 Расчет СМР и ОБ'!D60</f>
        <v/>
      </c>
      <c r="E12" s="129">
        <f>'Прил.5 Расчет СМР и ОБ'!E60</f>
        <v/>
      </c>
      <c r="F12" s="131">
        <f>'Прил.5 Расчет СМР и ОБ'!F60</f>
        <v/>
      </c>
      <c r="G12" s="131">
        <f>'Прил.5 Расчет СМР и ОБ'!G60</f>
        <v/>
      </c>
    </row>
    <row r="13" ht="38.85" customHeight="1" s="162">
      <c r="A13" s="211">
        <f>A12+1</f>
        <v/>
      </c>
      <c r="B13" s="129">
        <f>'Прил.5 Расчет СМР и ОБ'!B61</f>
        <v/>
      </c>
      <c r="C13" s="130">
        <f>'Прил.5 Расчет СМР и ОБ'!C61</f>
        <v/>
      </c>
      <c r="D13" s="129">
        <f>'Прил.5 Расчет СМР и ОБ'!D61</f>
        <v/>
      </c>
      <c r="E13" s="129">
        <f>'Прил.5 Расчет СМР и ОБ'!E61</f>
        <v/>
      </c>
      <c r="F13" s="131">
        <f>'Прил.5 Расчет СМР и ОБ'!F61</f>
        <v/>
      </c>
      <c r="G13" s="131">
        <f>'Прил.5 Расчет СМР и ОБ'!G61</f>
        <v/>
      </c>
    </row>
    <row r="14" ht="38.85" customHeight="1" s="162">
      <c r="A14" s="211">
        <f>A13+1</f>
        <v/>
      </c>
      <c r="B14" s="129">
        <f>'Прил.5 Расчет СМР и ОБ'!B62</f>
        <v/>
      </c>
      <c r="C14" s="130">
        <f>'Прил.5 Расчет СМР и ОБ'!C62</f>
        <v/>
      </c>
      <c r="D14" s="129">
        <f>'Прил.5 Расчет СМР и ОБ'!D62</f>
        <v/>
      </c>
      <c r="E14" s="129">
        <f>'Прил.5 Расчет СМР и ОБ'!E62</f>
        <v/>
      </c>
      <c r="F14" s="131">
        <f>'Прил.5 Расчет СМР и ОБ'!F62</f>
        <v/>
      </c>
      <c r="G14" s="131">
        <f>'Прил.5 Расчет СМР и ОБ'!G62</f>
        <v/>
      </c>
    </row>
    <row r="15" ht="25.5" customHeight="1" s="162">
      <c r="A15" s="211">
        <f>A14+1</f>
        <v/>
      </c>
      <c r="B15" s="129">
        <f>'Прил.5 Расчет СМР и ОБ'!B63</f>
        <v/>
      </c>
      <c r="C15" s="130">
        <f>'Прил.5 Расчет СМР и ОБ'!C63</f>
        <v/>
      </c>
      <c r="D15" s="129">
        <f>'Прил.5 Расчет СМР и ОБ'!D63</f>
        <v/>
      </c>
      <c r="E15" s="129">
        <f>'Прил.5 Расчет СМР и ОБ'!E63</f>
        <v/>
      </c>
      <c r="F15" s="131">
        <f>'Прил.5 Расчет СМР и ОБ'!F63</f>
        <v/>
      </c>
      <c r="G15" s="131">
        <f>'Прил.5 Расчет СМР и ОБ'!G63</f>
        <v/>
      </c>
    </row>
    <row r="16" ht="25.5" customHeight="1" s="162">
      <c r="A16" s="211">
        <f>A15+1</f>
        <v/>
      </c>
      <c r="B16" s="211">
        <f>'Прил.5 Расчет СМР и ОБ'!B65</f>
        <v/>
      </c>
      <c r="C16" s="210">
        <f>'Прил.5 Расчет СМР и ОБ'!C65</f>
        <v/>
      </c>
      <c r="D16" s="211">
        <f>'Прил.5 Расчет СМР и ОБ'!D65</f>
        <v/>
      </c>
      <c r="E16" s="211">
        <f>'Прил.5 Расчет СМР и ОБ'!E65</f>
        <v/>
      </c>
      <c r="F16" s="131">
        <f>'Прил.5 Расчет СМР и ОБ'!F65</f>
        <v/>
      </c>
      <c r="G16" s="131">
        <f>'Прил.5 Расчет СМР и ОБ'!G65</f>
        <v/>
      </c>
    </row>
    <row r="17" ht="25.5" customHeight="1" s="162">
      <c r="A17" s="211">
        <f>A16+1</f>
        <v/>
      </c>
      <c r="B17" s="211">
        <f>'Прил.5 Расчет СМР и ОБ'!B66</f>
        <v/>
      </c>
      <c r="C17" s="210">
        <f>'Прил.5 Расчет СМР и ОБ'!C66</f>
        <v/>
      </c>
      <c r="D17" s="211">
        <f>'Прил.5 Расчет СМР и ОБ'!D66</f>
        <v/>
      </c>
      <c r="E17" s="211">
        <f>'Прил.5 Расчет СМР и ОБ'!E66</f>
        <v/>
      </c>
      <c r="F17" s="131">
        <f>'Прил.5 Расчет СМР и ОБ'!F66</f>
        <v/>
      </c>
      <c r="G17" s="131">
        <f>'Прил.5 Расчет СМР и ОБ'!G66</f>
        <v/>
      </c>
    </row>
    <row r="18">
      <c r="A18" s="211">
        <f>A17+1</f>
        <v/>
      </c>
      <c r="B18" s="211">
        <f>'Прил.5 Расчет СМР и ОБ'!B67</f>
        <v/>
      </c>
      <c r="C18" s="210">
        <f>'Прил.5 Расчет СМР и ОБ'!C67</f>
        <v/>
      </c>
      <c r="D18" s="211">
        <f>'Прил.5 Расчет СМР и ОБ'!D67</f>
        <v/>
      </c>
      <c r="E18" s="211">
        <f>'Прил.5 Расчет СМР и ОБ'!E67</f>
        <v/>
      </c>
      <c r="F18" s="131">
        <f>'Прил.5 Расчет СМР и ОБ'!F67</f>
        <v/>
      </c>
      <c r="G18" s="131">
        <f>'Прил.5 Расчет СМР и ОБ'!G67</f>
        <v/>
      </c>
    </row>
    <row r="19" ht="25.5" customHeight="1" s="162">
      <c r="A19" s="211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213" t="n"/>
      <c r="G19" s="131">
        <f>SUM(G12:G18)</f>
        <v/>
      </c>
    </row>
    <row r="20">
      <c r="A20" s="211" t="n"/>
      <c r="B20" s="210" t="n"/>
      <c r="C20" s="210" t="inlineStr">
        <is>
          <t>Всего по разделу «Оборудование»</t>
        </is>
      </c>
      <c r="D20" s="210" t="n"/>
      <c r="E20" s="225" t="n"/>
      <c r="F20" s="213" t="n"/>
      <c r="G20" s="131">
        <f>G10+G19</f>
        <v/>
      </c>
    </row>
    <row r="21">
      <c r="A21" s="174" t="n"/>
      <c r="B21" s="175" t="n"/>
      <c r="C21" s="174" t="n"/>
      <c r="D21" s="174" t="n"/>
      <c r="E21" s="174" t="n"/>
      <c r="F21" s="174" t="n"/>
      <c r="G21" s="174" t="n"/>
    </row>
    <row r="22" s="162">
      <c r="A22" s="176" t="inlineStr">
        <is>
          <t>Составил ______________________       Р.Р. Шагеева</t>
        </is>
      </c>
      <c r="B22" s="179" t="n"/>
      <c r="D22" s="174" t="n"/>
      <c r="E22" s="174" t="n"/>
      <c r="F22" s="174" t="n"/>
      <c r="G22" s="174" t="n"/>
    </row>
    <row r="23" s="162">
      <c r="A23" s="178" t="inlineStr">
        <is>
          <t xml:space="preserve">                         (подпись, инициалы, фамилия)</t>
        </is>
      </c>
      <c r="B23" s="179" t="n"/>
      <c r="D23" s="174" t="n"/>
      <c r="E23" s="174" t="n"/>
      <c r="F23" s="174" t="n"/>
      <c r="G23" s="174" t="n"/>
    </row>
    <row r="24" s="162">
      <c r="A24" s="176" t="n"/>
      <c r="B24" s="179" t="n"/>
      <c r="C24" s="179" t="n"/>
      <c r="D24" s="174" t="n"/>
      <c r="E24" s="174" t="n"/>
      <c r="F24" s="174" t="n"/>
      <c r="G24" s="174" t="n"/>
    </row>
    <row r="25" s="162">
      <c r="A25" s="176" t="inlineStr">
        <is>
          <t>Проверил ______________________        А.В. Костянецкая</t>
        </is>
      </c>
      <c r="B25" s="179" t="n"/>
      <c r="C25" s="179" t="n"/>
      <c r="D25" s="174" t="n"/>
      <c r="E25" s="174" t="n"/>
      <c r="F25" s="174" t="n"/>
      <c r="G25" s="174" t="n"/>
    </row>
    <row r="26" s="162">
      <c r="A26" s="178" t="inlineStr">
        <is>
          <t xml:space="preserve">                        (подпись, инициалы, фамилия)</t>
        </is>
      </c>
      <c r="B26" s="179" t="n"/>
      <c r="C26" s="179" t="n"/>
      <c r="D26" s="174" t="n"/>
      <c r="E26" s="174" t="n"/>
      <c r="F26" s="174" t="n"/>
      <c r="G26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62" min="1" max="1"/>
    <col width="29.7109375" customWidth="1" style="162" min="2" max="2"/>
    <col width="39.140625" customWidth="1" style="162" min="3" max="3"/>
    <col width="24.5703125" customWidth="1" style="162" min="4" max="4"/>
    <col width="8.85546875" customWidth="1" style="162" min="5" max="5"/>
  </cols>
  <sheetData>
    <row r="1">
      <c r="B1" s="176" t="n"/>
      <c r="C1" s="176" t="n"/>
      <c r="D1" s="226" t="inlineStr">
        <is>
          <t>Приложение №7</t>
        </is>
      </c>
    </row>
    <row r="2">
      <c r="A2" s="226" t="n"/>
      <c r="B2" s="226" t="n"/>
      <c r="C2" s="226" t="n"/>
      <c r="D2" s="226" t="n"/>
    </row>
    <row r="3" ht="24.75" customHeight="1" s="162">
      <c r="A3" s="204" t="inlineStr">
        <is>
          <t>Расчет показателя УНЦ</t>
        </is>
      </c>
    </row>
    <row r="4" ht="24.75" customHeight="1" s="162">
      <c r="A4" s="204" t="n"/>
      <c r="B4" s="204" t="n"/>
      <c r="C4" s="204" t="n"/>
      <c r="D4" s="204" t="n"/>
    </row>
    <row r="5" ht="45" customHeight="1" s="162">
      <c r="A5" s="209" t="inlineStr">
        <is>
          <t xml:space="preserve">Наименование разрабатываемого показателя УНЦ - </t>
        </is>
      </c>
      <c r="D5" s="209">
        <f>'Прил.5 Расчет СМР и ОБ'!D6</f>
        <v/>
      </c>
    </row>
    <row r="6" ht="19.9" customHeight="1" s="162">
      <c r="A6" s="209" t="inlineStr">
        <is>
          <t>Единица измерения  — 1 ячейка</t>
        </is>
      </c>
      <c r="D6" s="209" t="n"/>
    </row>
    <row r="7">
      <c r="A7" s="176" t="n"/>
      <c r="B7" s="176" t="n"/>
      <c r="C7" s="176" t="n"/>
      <c r="D7" s="176" t="n"/>
    </row>
    <row r="8" ht="14.45" customHeight="1" s="162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62">
      <c r="A9" s="236" t="n"/>
      <c r="B9" s="236" t="n"/>
      <c r="C9" s="236" t="n"/>
      <c r="D9" s="236" t="n"/>
    </row>
    <row r="10">
      <c r="A10" s="211" t="n">
        <v>1</v>
      </c>
      <c r="B10" s="211" t="n">
        <v>2</v>
      </c>
      <c r="C10" s="211" t="n">
        <v>3</v>
      </c>
      <c r="D10" s="211" t="n">
        <v>4</v>
      </c>
    </row>
    <row r="11" ht="41.45" customHeight="1" s="162">
      <c r="A11" s="211" t="inlineStr">
        <is>
          <t>В1-04-1</t>
        </is>
      </c>
      <c r="B11" s="211" t="inlineStr">
        <is>
          <t xml:space="preserve">УНЦ ячейки выключателя НУ 110 -750 кВ </t>
        </is>
      </c>
      <c r="C11" s="171">
        <f>D5</f>
        <v/>
      </c>
      <c r="D11" s="172">
        <f>'Прил.4 РМ'!C41/1000</f>
        <v/>
      </c>
      <c r="E11" s="173" t="n"/>
    </row>
    <row r="12">
      <c r="A12" s="174" t="n"/>
      <c r="B12" s="175" t="n"/>
      <c r="C12" s="174" t="n"/>
      <c r="D12" s="174" t="n"/>
    </row>
    <row r="13">
      <c r="A13" s="176" t="inlineStr">
        <is>
          <t>Составил ______________________      Р.Р. Шагеева</t>
        </is>
      </c>
      <c r="B13" s="179" t="n"/>
      <c r="C13" s="179" t="n"/>
      <c r="D13" s="174" t="n"/>
    </row>
    <row r="14">
      <c r="A14" s="178" t="inlineStr">
        <is>
          <t xml:space="preserve">                         (подпись, инициалы, фамилия)</t>
        </is>
      </c>
      <c r="B14" s="179" t="n"/>
      <c r="C14" s="179" t="n"/>
      <c r="D14" s="174" t="n"/>
    </row>
    <row r="15">
      <c r="A15" s="176" t="n"/>
      <c r="B15" s="179" t="n"/>
      <c r="C15" s="179" t="n"/>
      <c r="D15" s="174" t="n"/>
    </row>
    <row r="16">
      <c r="A16" s="176" t="inlineStr">
        <is>
          <t>Проверил ______________________        А.В. Костянецкая</t>
        </is>
      </c>
      <c r="B16" s="179" t="n"/>
      <c r="C16" s="179" t="n"/>
      <c r="D16" s="174" t="n"/>
    </row>
    <row r="17">
      <c r="A17" s="178" t="inlineStr">
        <is>
          <t xml:space="preserve">                        (подпись, инициалы, фамилия)</t>
        </is>
      </c>
      <c r="B17" s="179" t="n"/>
      <c r="C17" s="179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8" zoomScale="60" zoomScaleNormal="100" workbookViewId="0">
      <selection activeCell="C24" sqref="C24"/>
    </sheetView>
  </sheetViews>
  <sheetFormatPr baseColWidth="8" defaultRowHeight="15"/>
  <cols>
    <col width="40.7109375" customWidth="1" style="162" min="2" max="2"/>
    <col width="37" customWidth="1" style="162" min="3" max="3"/>
    <col width="32" customWidth="1" style="162" min="4" max="4"/>
  </cols>
  <sheetData>
    <row r="4" ht="15.75" customHeight="1" s="162">
      <c r="B4" s="191" t="inlineStr">
        <is>
          <t>Приложение № 10</t>
        </is>
      </c>
    </row>
    <row r="5" ht="18.75" customHeight="1" s="162">
      <c r="B5" s="40" t="n"/>
    </row>
    <row r="6" ht="15.75" customHeight="1" s="162">
      <c r="B6" s="194" t="inlineStr">
        <is>
          <t>Используемые индексы изменений сметной стоимости и нормы сопутствующих затрат</t>
        </is>
      </c>
    </row>
    <row r="7" ht="18.75" customHeight="1" s="162">
      <c r="B7" s="79" t="n"/>
    </row>
    <row r="8" ht="47.25" customHeight="1" s="162">
      <c r="B8" s="197" t="inlineStr">
        <is>
          <t>Наименование индекса / норм сопутствующих затрат</t>
        </is>
      </c>
      <c r="C8" s="197" t="inlineStr">
        <is>
          <t>Дата применения и обоснование индекса / норм сопутствующих затрат</t>
        </is>
      </c>
      <c r="D8" s="197" t="inlineStr">
        <is>
          <t>Размер индекса / норма сопутствующих затрат</t>
        </is>
      </c>
    </row>
    <row r="9" ht="15.75" customHeight="1" s="162">
      <c r="B9" s="197" t="n">
        <v>1</v>
      </c>
      <c r="C9" s="197" t="n">
        <v>2</v>
      </c>
      <c r="D9" s="197" t="n">
        <v>3</v>
      </c>
    </row>
    <row r="10" ht="31.35" customHeight="1" s="162">
      <c r="B10" s="197" t="inlineStr">
        <is>
          <t xml:space="preserve">Индекс изменения сметной стоимости на 1 квартал 2023 года. ОЗП </t>
        </is>
      </c>
      <c r="C10" s="197" t="inlineStr">
        <is>
          <t>Письмо Минстроя России от 30.03.2023г. №17106-ИФ/09  прил.1</t>
        </is>
      </c>
      <c r="D10" s="197" t="n">
        <v>44.29</v>
      </c>
    </row>
    <row r="11" ht="31.35" customHeight="1" s="162">
      <c r="B11" s="197" t="inlineStr">
        <is>
          <t>Индекс изменения сметной стоимости на 1 квартал 2023 года. ЭМ</t>
        </is>
      </c>
      <c r="C11" s="197" t="inlineStr">
        <is>
          <t>Письмо Минстроя России от 30.03.2023г. №17106-ИФ/09  прил.1</t>
        </is>
      </c>
      <c r="D11" s="197" t="n">
        <v>13.47</v>
      </c>
    </row>
    <row r="12" ht="31.35" customHeight="1" s="162">
      <c r="B12" s="197" t="inlineStr">
        <is>
          <t>Индекс изменения сметной стоимости на 1 квартал 2023 года. МАТ</t>
        </is>
      </c>
      <c r="C12" s="197" t="inlineStr">
        <is>
          <t>Письмо Минстроя России от 30.03.2023г. №17106-ИФ/09  прил.1</t>
        </is>
      </c>
      <c r="D12" s="197" t="n">
        <v>8.039999999999999</v>
      </c>
    </row>
    <row r="13" ht="31.35" customHeight="1" s="162">
      <c r="B13" s="197" t="inlineStr">
        <is>
          <t>Индекс изменения сметной стоимости на 1 квартал 2023 года. ОБ</t>
        </is>
      </c>
      <c r="C13" s="82" t="inlineStr">
        <is>
          <t>Письмо Минстроя России от 23.02.2023г. №9791-ИФ/09 прил.6</t>
        </is>
      </c>
      <c r="D13" s="197" t="n">
        <v>6.26</v>
      </c>
    </row>
    <row r="14" ht="89.45" customHeight="1" s="162">
      <c r="B14" s="197" t="inlineStr">
        <is>
          <t>Временные здания и сооружения</t>
        </is>
      </c>
      <c r="C14" s="1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2">
      <c r="B15" s="197" t="inlineStr">
        <is>
          <t>Дополнительные затраты при производстве строительно-монтажных работ в зимнее время</t>
        </is>
      </c>
      <c r="C15" s="1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62">
      <c r="B16" s="197" t="inlineStr">
        <is>
          <t>Пусконаладочные работы</t>
        </is>
      </c>
      <c r="C16" s="197" t="n"/>
      <c r="D16" s="197" t="inlineStr">
        <is>
          <t>Расчёт</t>
        </is>
      </c>
    </row>
    <row r="17" ht="31.7" customHeight="1" s="162">
      <c r="B17" s="197" t="inlineStr">
        <is>
          <t>Строительный контроль</t>
        </is>
      </c>
      <c r="C17" s="197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2">
      <c r="B18" s="197" t="inlineStr">
        <is>
          <t>Авторский надзор - 0,2%</t>
        </is>
      </c>
      <c r="C18" s="197" t="inlineStr">
        <is>
          <t>Приказ от 4.08.2020 № 421/пр п.173</t>
        </is>
      </c>
      <c r="D18" s="52" t="n">
        <v>0.002</v>
      </c>
    </row>
    <row r="19" ht="24" customHeight="1" s="162">
      <c r="B19" s="197" t="inlineStr">
        <is>
          <t>Непредвиденные расходы</t>
        </is>
      </c>
      <c r="C19" s="197" t="inlineStr">
        <is>
          <t>Приказ от 4.08.2020 № 421/пр п.179</t>
        </is>
      </c>
      <c r="D19" s="52" t="n">
        <v>0.03</v>
      </c>
    </row>
    <row r="20" ht="18.75" customHeight="1" s="162">
      <c r="B20" s="79" t="n"/>
    </row>
    <row r="21" ht="18.75" customHeight="1" s="162">
      <c r="B21" s="79" t="n"/>
    </row>
    <row r="22" ht="18.75" customHeight="1" s="162">
      <c r="B22" s="79" t="n"/>
    </row>
    <row r="23" ht="18.75" customHeight="1" s="162">
      <c r="B23" s="79" t="n"/>
    </row>
    <row r="26">
      <c r="B26" s="176" t="inlineStr">
        <is>
          <t>Составил ______________________       Р.Р. Шагеева</t>
        </is>
      </c>
      <c r="C26" s="179" t="n"/>
    </row>
    <row r="27">
      <c r="B27" s="178" t="inlineStr">
        <is>
          <t xml:space="preserve">                         (подпись, инициалы, фамилия)</t>
        </is>
      </c>
      <c r="C27" s="179" t="n"/>
    </row>
    <row r="28">
      <c r="B28" s="176" t="n"/>
      <c r="C28" s="179" t="n"/>
    </row>
    <row r="29">
      <c r="B29" s="176" t="inlineStr">
        <is>
          <t>Проверил ______________________        А.В. Костянецкая</t>
        </is>
      </c>
      <c r="C29" s="179" t="n"/>
    </row>
    <row r="30">
      <c r="B30" s="178" t="inlineStr">
        <is>
          <t xml:space="preserve">                        (подпись, инициалы, фамилия)</t>
        </is>
      </c>
      <c r="C30" s="17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F18" sqref="F18"/>
    </sheetView>
  </sheetViews>
  <sheetFormatPr baseColWidth="8" defaultRowHeight="15"/>
  <cols>
    <col width="9.140625" customWidth="1" style="162" min="1" max="1"/>
    <col width="44.85546875" customWidth="1" style="162" min="2" max="2"/>
    <col width="13" customWidth="1" style="162" min="3" max="3"/>
    <col width="22.85546875" customWidth="1" style="162" min="4" max="4"/>
    <col width="21.5703125" customWidth="1" style="162" min="5" max="5"/>
    <col width="43.85546875" customWidth="1" style="162" min="6" max="6"/>
    <col width="9.140625" customWidth="1" style="162" min="7" max="7"/>
  </cols>
  <sheetData>
    <row r="2" ht="18" customHeight="1" s="162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3.5</v>
      </c>
      <c r="F10" s="50" t="inlineStr">
        <is>
          <t>РТМ</t>
        </is>
      </c>
      <c r="G10" s="32" t="n"/>
    </row>
    <row r="11" ht="75.2" customHeight="1" s="16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1.263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2025-01-24T11:54:27Z</dcterms:modified>
  <cp:lastModifiedBy>Danil</cp:lastModifiedBy>
  <cp:lastPrinted>2023-11-24T06:50:44Z</cp:lastPrinted>
</cp:coreProperties>
</file>