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стоим'!$A$1:$J$53</definedName>
    <definedName name="_Toc132270799" localSheetId="2">Прил.3!$A$3</definedName>
    <definedName name="_xlnm.Print_Titles" localSheetId="2">'Прил.3'!$9:$11</definedName>
    <definedName name="_xlnm.Print_Area" localSheetId="2">'Прил.3'!$A$1:$H$682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ОБ'!$A$1:$J$677</definedName>
    <definedName name="_xlnm.Print_Area" localSheetId="5">'Прил.6 Расчет ОБ'!$A$1:$G$144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2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3" fillId="0" borderId="0" pivotButton="0" quotePrefix="0" xfId="0"/>
    <xf numFmtId="0" fontId="11" fillId="0" borderId="0" applyAlignment="1" pivotButton="0" quotePrefix="0" xfId="0">
      <alignment vertical="top"/>
    </xf>
    <xf numFmtId="9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4" fillId="0" borderId="1" applyAlignment="1" pivotButton="0" quotePrefix="0" xfId="0">
      <alignment vertical="center" wrapText="1"/>
    </xf>
    <xf numFmtId="167" fontId="24" fillId="0" borderId="1" applyAlignment="1" pivotButton="0" quotePrefix="0" xfId="0">
      <alignment vertical="center" wrapText="1"/>
    </xf>
    <xf numFmtId="0" fontId="19" fillId="0" borderId="1" applyAlignment="1" pivotButton="0" quotePrefix="1" xfId="0">
      <alignment horizontal="center" vertical="center" wrapText="1"/>
    </xf>
    <xf numFmtId="167" fontId="0" fillId="0" borderId="0" pivotButton="0" quotePrefix="0" xfId="0"/>
    <xf numFmtId="0" fontId="0" fillId="0" borderId="1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7" fontId="19" fillId="0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9" zoomScale="60" zoomScaleNormal="85" workbookViewId="0">
      <selection activeCell="G35" sqref="G35"/>
    </sheetView>
  </sheetViews>
  <sheetFormatPr baseColWidth="8" defaultRowHeight="15"/>
  <cols>
    <col width="36.85546875" customWidth="1" style="290" min="3" max="3"/>
    <col width="39.42578125" customWidth="1" style="290" min="4" max="4"/>
    <col width="14.28515625" customWidth="1" style="290" min="7" max="7"/>
    <col width="15" customWidth="1" style="290" min="10" max="10"/>
  </cols>
  <sheetData>
    <row r="2" ht="15.6" customHeight="1" s="290">
      <c r="B2" s="365" t="inlineStr">
        <is>
          <t>Приложение № 1</t>
        </is>
      </c>
    </row>
    <row r="3" ht="17.45" customHeight="1" s="290">
      <c r="B3" s="366" t="inlineStr">
        <is>
          <t>Сравнительная таблица отбора объекта-представителя</t>
        </is>
      </c>
    </row>
    <row r="4" ht="84" customHeight="1" s="290">
      <c r="B4" s="36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" customHeight="1" s="290">
      <c r="B5" s="283" t="n"/>
      <c r="C5" s="283" t="n"/>
      <c r="D5" s="283" t="n"/>
    </row>
    <row r="6" ht="64.5" customHeight="1" s="290">
      <c r="B6" s="368" t="inlineStr">
        <is>
          <t xml:space="preserve">Наименование разрабатываемого показателя УНЦ - </t>
        </is>
      </c>
      <c r="D6" s="293" t="inlineStr">
        <is>
          <t>Ячейка выключателя ВУ 110 кВ с учетом здания ЗРУ, ном.ток вне зависимости, ном.ток отключения 40 кА</t>
        </is>
      </c>
    </row>
    <row r="7" ht="31.5" customHeight="1" s="290">
      <c r="B7" s="364" t="inlineStr">
        <is>
          <t>Сопоставимый уровень цен: 1 кв. 2016г</t>
        </is>
      </c>
    </row>
    <row r="8" ht="15.75" customHeight="1" s="290">
      <c r="B8" s="364" t="inlineStr">
        <is>
          <t>Единица измерения  — 1 ячейка</t>
        </is>
      </c>
    </row>
    <row r="9" ht="18" customHeight="1" s="290">
      <c r="B9" s="259" t="n"/>
    </row>
    <row r="10" ht="15.6" customHeight="1" s="290">
      <c r="B10" s="370" t="inlineStr">
        <is>
          <t>№ п/п</t>
        </is>
      </c>
      <c r="C10" s="370" t="inlineStr">
        <is>
          <t>Параметр</t>
        </is>
      </c>
      <c r="D10" s="370" t="inlineStr">
        <is>
          <t>Объект-представитель</t>
        </is>
      </c>
    </row>
    <row r="11" ht="63.75" customHeight="1" s="290">
      <c r="B11" s="370" t="n">
        <v>1</v>
      </c>
      <c r="C11" s="336" t="inlineStr">
        <is>
          <t>Наименование объекта-представителя</t>
        </is>
      </c>
      <c r="D11" s="301" t="inlineStr">
        <is>
          <t>"Реконструкция электроподстанции 220/110/10 кВ ""Южная"" для нужд Центральных электрических сетей филиала ОАО ""МОЭСК""     
213.001.0-СМ.01.00  (изм 1)"</t>
        </is>
      </c>
    </row>
    <row r="12" ht="31.15" customHeight="1" s="290">
      <c r="B12" s="370" t="n">
        <v>2</v>
      </c>
      <c r="C12" s="336" t="inlineStr">
        <is>
          <t>Наименование субъекта Российской Федерации</t>
        </is>
      </c>
      <c r="D12" s="301" t="inlineStr">
        <is>
          <t>Москва</t>
        </is>
      </c>
    </row>
    <row r="13" ht="15.6" customHeight="1" s="290">
      <c r="B13" s="370" t="n">
        <v>3</v>
      </c>
      <c r="C13" s="336" t="inlineStr">
        <is>
          <t>Климатический район и подрайон</t>
        </is>
      </c>
      <c r="D13" s="370" t="inlineStr">
        <is>
          <t>IIВ</t>
        </is>
      </c>
    </row>
    <row r="14" ht="15.6" customHeight="1" s="290">
      <c r="B14" s="370" t="n">
        <v>4</v>
      </c>
      <c r="C14" s="336" t="inlineStr">
        <is>
          <t>Мощность объекта</t>
        </is>
      </c>
      <c r="D14" s="370" t="n">
        <v>16</v>
      </c>
    </row>
    <row r="15" ht="94.5" customHeight="1" s="290">
      <c r="B15" s="370" t="n">
        <v>5</v>
      </c>
      <c r="C15" s="26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0" t="inlineStr">
        <is>
          <t>I откл. (кА)/I ном (А) - 63/4000</t>
        </is>
      </c>
    </row>
    <row r="16" ht="78" customHeight="1" s="290">
      <c r="B16" s="370" t="n">
        <v>6</v>
      </c>
      <c r="C16" s="26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99">
        <f>D17+D18+D19+D20</f>
        <v/>
      </c>
    </row>
    <row r="17" ht="15.75" customHeight="1" s="290">
      <c r="B17" s="298" t="inlineStr">
        <is>
          <t>6.1</t>
        </is>
      </c>
      <c r="C17" s="336" t="inlineStr">
        <is>
          <t>строительно-монтажные работы</t>
        </is>
      </c>
      <c r="D17" s="299">
        <f>'Прил.2 Расч стоим'!F44+'Прил.2 Расч стоим'!G44</f>
        <v/>
      </c>
    </row>
    <row r="18" ht="15.75" customHeight="1" s="290">
      <c r="B18" s="298" t="inlineStr">
        <is>
          <t>6.2</t>
        </is>
      </c>
      <c r="C18" s="336" t="inlineStr">
        <is>
          <t>оборудование и инвентарь</t>
        </is>
      </c>
      <c r="D18" s="299">
        <f>'Прил.2 Расч стоим'!H44</f>
        <v/>
      </c>
    </row>
    <row r="19" ht="15.75" customHeight="1" s="290">
      <c r="B19" s="298" t="inlineStr">
        <is>
          <t>6.3</t>
        </is>
      </c>
      <c r="C19" s="336" t="inlineStr">
        <is>
          <t>пусконаладочные работы</t>
        </is>
      </c>
      <c r="D19" s="299" t="n"/>
    </row>
    <row r="20" ht="15.75" customHeight="1" s="290">
      <c r="B20" s="298" t="inlineStr">
        <is>
          <t>6.4</t>
        </is>
      </c>
      <c r="C20" s="336" t="inlineStr">
        <is>
          <t>прочие и лимитированные затраты</t>
        </is>
      </c>
      <c r="D20" s="299">
        <f>'Прил.2 Расч стоим'!I44</f>
        <v/>
      </c>
    </row>
    <row r="21" ht="15.75" customHeight="1" s="290">
      <c r="B21" s="370" t="n">
        <v>7</v>
      </c>
      <c r="C21" s="336" t="inlineStr">
        <is>
          <t>Сопоставимый уровень цен</t>
        </is>
      </c>
      <c r="D21" s="298" t="inlineStr">
        <is>
          <t>1 кв. 2016г</t>
        </is>
      </c>
      <c r="G21" s="291" t="n"/>
    </row>
    <row r="22" ht="114" customHeight="1" s="290">
      <c r="B22" s="370" t="n">
        <v>8</v>
      </c>
      <c r="C22" s="2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99">
        <f>D16</f>
        <v/>
      </c>
    </row>
    <row r="23" ht="46.9" customHeight="1" s="290">
      <c r="B23" s="370" t="n">
        <v>9</v>
      </c>
      <c r="C23" s="261" t="inlineStr">
        <is>
          <t>Приведенная сметная стоимость на единицу мощности, тыс. руб. (строка 8/строку 4)</t>
        </is>
      </c>
      <c r="D23" s="299">
        <f>D22/D14</f>
        <v/>
      </c>
      <c r="G23" s="291" t="n"/>
    </row>
    <row r="24" hidden="1" ht="109.15" customHeight="1" s="290">
      <c r="B24" s="370" t="n">
        <v>10</v>
      </c>
      <c r="C24" s="336" t="inlineStr">
        <is>
          <t>Примечание</t>
        </is>
      </c>
      <c r="D24" s="3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90">
      <c r="B25" s="288" t="n"/>
      <c r="C25" s="289" t="n"/>
      <c r="D25" s="289" t="n"/>
    </row>
    <row r="26">
      <c r="B26" s="344" t="inlineStr">
        <is>
          <t>Составил ______________________    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  <row r="31" ht="15.6" customHeight="1" s="290">
      <c r="B31" s="289" t="n"/>
      <c r="C31" s="289" t="n"/>
      <c r="D31" s="289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53"/>
  <sheetViews>
    <sheetView tabSelected="1" view="pageBreakPreview" zoomScale="90" zoomScaleNormal="85" zoomScaleSheetLayoutView="90" workbookViewId="0">
      <selection activeCell="J8" sqref="J8"/>
    </sheetView>
  </sheetViews>
  <sheetFormatPr baseColWidth="8" defaultRowHeight="15"/>
  <cols>
    <col width="5.5703125" customWidth="1" style="290" min="1" max="1"/>
    <col width="44.85546875" customWidth="1" style="290" min="3" max="3"/>
    <col width="13.85546875" customWidth="1" style="290" min="4" max="4"/>
    <col width="17.42578125" customWidth="1" style="290" min="5" max="5"/>
    <col width="12.7109375" customWidth="1" style="290" min="6" max="6"/>
    <col width="14.85546875" customWidth="1" style="290" min="7" max="7"/>
    <col width="16.7109375" customWidth="1" style="290" min="8" max="8"/>
    <col width="13" customWidth="1" style="290" min="9" max="9"/>
    <col width="21.140625" customWidth="1" style="290" min="10" max="10"/>
    <col hidden="1" width="18" customWidth="1" style="290" min="11" max="11"/>
  </cols>
  <sheetData>
    <row r="3" ht="15.6" customHeight="1" s="290">
      <c r="B3" s="365" t="inlineStr">
        <is>
          <t>Приложение № 2</t>
        </is>
      </c>
    </row>
    <row r="4" ht="15.6" customHeight="1" s="290">
      <c r="B4" s="374" t="inlineStr">
        <is>
          <t>Расчет стоимости основных видов работ для выбора объекта-представителя</t>
        </is>
      </c>
    </row>
    <row r="5" ht="15.6" customHeight="1" s="29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290">
      <c r="B6" s="375" t="inlineStr">
        <is>
          <t xml:space="preserve">Наименование разрабатываемого показателя УНЦ - </t>
        </is>
      </c>
      <c r="D6" s="288">
        <f>'Прил.1 Сравнит табл'!D6</f>
        <v/>
      </c>
      <c r="E6" s="288" t="n"/>
      <c r="F6" s="288" t="n"/>
      <c r="G6" s="288" t="n"/>
      <c r="H6" s="288" t="n"/>
      <c r="I6" s="288" t="n"/>
      <c r="J6" s="288" t="n"/>
      <c r="K6" s="288" t="n"/>
    </row>
    <row r="7" ht="15.6" customHeight="1" s="290">
      <c r="B7" s="364">
        <f>'Прил.1 Сравнит табл'!B8</f>
        <v/>
      </c>
    </row>
    <row r="8" ht="18" customHeight="1" s="290">
      <c r="B8" s="259" t="n"/>
    </row>
    <row r="9" ht="15.75" customHeight="1" s="290"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290">
      <c r="B10" s="457" t="n"/>
      <c r="C10" s="457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1 кв. 2016 г., тыс. руб.</t>
        </is>
      </c>
      <c r="G10" s="455" t="n"/>
      <c r="H10" s="455" t="n"/>
      <c r="I10" s="455" t="n"/>
      <c r="J10" s="456" t="n"/>
    </row>
    <row r="11" ht="58.5" customHeight="1" s="290">
      <c r="B11" s="458" t="n"/>
      <c r="C11" s="458" t="n"/>
      <c r="D11" s="458" t="n"/>
      <c r="E11" s="458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</row>
    <row r="12" ht="78.75" customHeight="1" s="290">
      <c r="B12" s="335" t="n">
        <v>1</v>
      </c>
      <c r="C12" s="370">
        <f>'Прил.1 Сравнит табл'!D15</f>
        <v/>
      </c>
      <c r="D12" s="341" t="inlineStr">
        <is>
          <t xml:space="preserve"> 213.001.1.17.13.24-КМ1.ЛС.02-17-01б</t>
        </is>
      </c>
      <c r="E12" s="336" t="inlineStr">
        <is>
          <t>Металлоконструкции</t>
        </is>
      </c>
      <c r="F12" s="356" t="n">
        <v>2211.563</v>
      </c>
      <c r="G12" s="356" t="n"/>
      <c r="H12" s="356" t="n"/>
      <c r="I12" s="356" t="n"/>
      <c r="J12" s="338">
        <f>SUM(F12:I12)</f>
        <v/>
      </c>
    </row>
    <row r="13" ht="63" customHeight="1" s="290">
      <c r="B13" s="335" t="n">
        <v>2</v>
      </c>
      <c r="C13" s="457" t="n"/>
      <c r="D13" s="341" t="inlineStr">
        <is>
          <t>213.001.0-ПОС-ВР-02.ЛС.02-17-02б</t>
        </is>
      </c>
      <c r="E13" s="336" t="inlineStr">
        <is>
          <t>Земляные работы</t>
        </is>
      </c>
      <c r="F13" s="356" t="n">
        <v>115.36</v>
      </c>
      <c r="G13" s="356" t="n"/>
      <c r="H13" s="356" t="n"/>
      <c r="I13" s="356" t="n"/>
      <c r="J13" s="338">
        <f>SUM(F13:I13)</f>
        <v/>
      </c>
    </row>
    <row r="14" ht="63" customHeight="1" s="290">
      <c r="B14" s="335" t="n">
        <v>3</v>
      </c>
      <c r="C14" s="457" t="n"/>
      <c r="D14" s="341" t="inlineStr">
        <is>
          <t>213.001.1.17.12.24-КЖ1.ЛС.02-17-03б</t>
        </is>
      </c>
      <c r="E14" s="336" t="inlineStr">
        <is>
          <t>Подземная часть здания. Общестроительные работы.</t>
        </is>
      </c>
      <c r="F14" s="356" t="n">
        <v>1225.698</v>
      </c>
      <c r="G14" s="356" t="n"/>
      <c r="H14" s="356" t="n"/>
      <c r="I14" s="356" t="n"/>
      <c r="J14" s="338">
        <f>SUM(F14:I14)</f>
        <v/>
      </c>
    </row>
    <row r="15" ht="63" customHeight="1" s="290">
      <c r="B15" s="335" t="n">
        <v>4</v>
      </c>
      <c r="C15" s="457" t="n"/>
      <c r="D15" s="341" t="inlineStr">
        <is>
          <t>213.001.1.17.12.24-КЖ2.ЛС.02-17-04в</t>
        </is>
      </c>
      <c r="E15" s="336" t="inlineStr">
        <is>
          <t>Каркас здания. Общестроительные работы.</t>
        </is>
      </c>
      <c r="F15" s="356" t="n">
        <v>1359.65</v>
      </c>
      <c r="G15" s="356" t="n"/>
      <c r="H15" s="356" t="n"/>
      <c r="I15" s="356" t="n"/>
      <c r="J15" s="338">
        <f>SUM(F15:I15)</f>
        <v/>
      </c>
    </row>
    <row r="16" ht="78.75" customHeight="1" s="290">
      <c r="B16" s="335" t="n">
        <v>5</v>
      </c>
      <c r="C16" s="457" t="n"/>
      <c r="D16" s="341" t="inlineStr">
        <is>
          <t xml:space="preserve"> 213.001.1.17.12.24-КЖ4.ЛС.02-17-05б</t>
        </is>
      </c>
      <c r="E16" s="336" t="inlineStr">
        <is>
          <t>Лестничная клетка. Общестроительные работы</t>
        </is>
      </c>
      <c r="F16" s="356" t="n">
        <v>111.265</v>
      </c>
      <c r="G16" s="356" t="n"/>
      <c r="H16" s="356" t="n"/>
      <c r="I16" s="356" t="n"/>
      <c r="J16" s="338">
        <f>SUM(F16:I16)</f>
        <v/>
      </c>
    </row>
    <row r="17" ht="63" customHeight="1" s="290">
      <c r="B17" s="335" t="n">
        <v>6</v>
      </c>
      <c r="C17" s="457" t="n"/>
      <c r="D17" s="341" t="inlineStr">
        <is>
          <t>213.001.1.17.12.24-КЖ5.ЛС.02-17-06б</t>
        </is>
      </c>
      <c r="E17" s="336" t="inlineStr">
        <is>
          <t>Перекрытия на отм.0,000. Общестроительные работы</t>
        </is>
      </c>
      <c r="F17" s="356" t="n">
        <v>133.652</v>
      </c>
      <c r="G17" s="356" t="n"/>
      <c r="H17" s="356" t="n"/>
      <c r="I17" s="356" t="n"/>
      <c r="J17" s="338">
        <f>SUM(F17:I17)</f>
        <v/>
      </c>
    </row>
    <row r="18" ht="63" customHeight="1" s="290">
      <c r="B18" s="335" t="n">
        <v>7</v>
      </c>
      <c r="C18" s="457" t="n"/>
      <c r="D18" s="341" t="inlineStr">
        <is>
          <t>213.001.1.17.12.24-КЖ3.ЛС.02-17-07в</t>
        </is>
      </c>
      <c r="E18" s="336" t="inlineStr">
        <is>
          <t>Монолитные перекрытия. Общестроительные работы</t>
        </is>
      </c>
      <c r="F18" s="356" t="n">
        <v>132.89</v>
      </c>
      <c r="G18" s="356" t="n"/>
      <c r="H18" s="356" t="n"/>
      <c r="I18" s="356" t="n"/>
      <c r="J18" s="338">
        <f>SUM(F18:I18)</f>
        <v/>
      </c>
    </row>
    <row r="19" ht="78.75" customHeight="1" s="290">
      <c r="B19" s="335" t="n">
        <v>8</v>
      </c>
      <c r="C19" s="457" t="n"/>
      <c r="D19" s="341" t="inlineStr">
        <is>
          <t>213.001.1.17.12.24-КЖ.ЛС.02-17-08б</t>
        </is>
      </c>
      <c r="E19" s="336" t="inlineStr">
        <is>
          <t>Питание ТСН по временной схеме. Общестроительные работы</t>
        </is>
      </c>
      <c r="F19" s="356" t="n">
        <v>110.29</v>
      </c>
      <c r="G19" s="356" t="n">
        <v>281.697</v>
      </c>
      <c r="H19" s="356" t="n">
        <v>1130.96</v>
      </c>
      <c r="I19" s="356" t="n"/>
      <c r="J19" s="338">
        <f>SUM(F19:I19)</f>
        <v/>
      </c>
    </row>
    <row r="20" ht="63" customHeight="1" s="290">
      <c r="B20" s="335" t="n">
        <v>9</v>
      </c>
      <c r="C20" s="457" t="n"/>
      <c r="D20" s="341" t="inlineStr">
        <is>
          <t>213.001.1.17.11.24-АР.ЛС.02-17-09в</t>
        </is>
      </c>
      <c r="E20" s="336" t="inlineStr">
        <is>
          <t>Архитектурно-строительные работы</t>
        </is>
      </c>
      <c r="F20" s="356" t="n">
        <v>8456.98</v>
      </c>
      <c r="G20" s="356" t="n"/>
      <c r="H20" s="356" t="n"/>
      <c r="I20" s="356" t="n"/>
      <c r="J20" s="338">
        <f>SUM(F20:I20)</f>
        <v/>
      </c>
    </row>
    <row r="21" ht="63" customHeight="1" s="290">
      <c r="B21" s="335" t="n">
        <v>10</v>
      </c>
      <c r="C21" s="457" t="n"/>
      <c r="D21" s="341" t="inlineStr">
        <is>
          <t xml:space="preserve">213.001.1.17.11.24-АР.ЛС.02-17-12 </t>
        </is>
      </c>
      <c r="E21" s="336" t="inlineStr">
        <is>
          <t>Мебель и оборудование</t>
        </is>
      </c>
      <c r="F21" s="356" t="n"/>
      <c r="G21" s="356" t="n">
        <v>22.01</v>
      </c>
      <c r="H21" s="356" t="n">
        <v>2350.6</v>
      </c>
      <c r="I21" s="356" t="n"/>
      <c r="J21" s="338">
        <f>SUM(F21:I21)</f>
        <v/>
      </c>
    </row>
    <row r="22" ht="110.25" customHeight="1" s="290">
      <c r="B22" s="335" t="n">
        <v>11</v>
      </c>
      <c r="C22" s="457" t="n"/>
      <c r="D22" s="341" t="inlineStr">
        <is>
          <t>213.001.1.17.67.21-ПТ.ЛС.02-17-20бст</t>
        </is>
      </c>
      <c r="E22" s="336" t="inlineStr">
        <is>
          <t>Здание КРУЭ 110 кВ. Автоматическое водяное пожаротушение.    1 этап реконструкции</t>
        </is>
      </c>
      <c r="F22" s="356" t="n">
        <v>195.21</v>
      </c>
      <c r="G22" s="356" t="n">
        <v>2169.325</v>
      </c>
      <c r="H22" s="356" t="n">
        <v>3289.325</v>
      </c>
      <c r="I22" s="356" t="n"/>
      <c r="J22" s="338">
        <f>SUM(F22:I22)</f>
        <v/>
      </c>
    </row>
    <row r="23" ht="78.75" customHeight="1" s="290">
      <c r="B23" s="335" t="n">
        <v>12</v>
      </c>
      <c r="C23" s="457" t="n"/>
      <c r="D23" s="341" t="inlineStr">
        <is>
          <t>213.001.1.17.52.21-ВК.ЛС.02-17-37бст</t>
        </is>
      </c>
      <c r="E23" s="336" t="inlineStr">
        <is>
          <t>Внутренние сети ВК (В1,К1,К2).Здание КРУЭ 110кВ .1 этап</t>
        </is>
      </c>
      <c r="F23" s="356" t="n">
        <v>2531.26</v>
      </c>
      <c r="G23" s="356" t="n"/>
      <c r="H23" s="356" t="n">
        <v>523.15</v>
      </c>
      <c r="I23" s="356" t="n"/>
      <c r="J23" s="338">
        <f>SUM(F23:I23)</f>
        <v/>
      </c>
    </row>
    <row r="24" ht="63" customHeight="1" s="290">
      <c r="B24" s="335" t="n">
        <v>13</v>
      </c>
      <c r="C24" s="457" t="n"/>
      <c r="D24" s="341" t="inlineStr">
        <is>
          <t>213.001.1.17.51.21-ОВ1.ЛС.02-17-26бст</t>
        </is>
      </c>
      <c r="E24" s="336" t="inlineStr">
        <is>
          <t xml:space="preserve">Отопление. Здание КРУЭ 110 кВ. I этап. </t>
        </is>
      </c>
      <c r="F24" s="356" t="n">
        <v>2865.23</v>
      </c>
      <c r="G24" s="356" t="n"/>
      <c r="H24" s="356" t="n">
        <v>2653.38</v>
      </c>
      <c r="I24" s="356" t="n"/>
      <c r="J24" s="338">
        <f>SUM(F24:I24)</f>
        <v/>
      </c>
    </row>
    <row r="25" ht="63" customHeight="1" s="290">
      <c r="B25" s="335" t="n">
        <v>14</v>
      </c>
      <c r="C25" s="457" t="n"/>
      <c r="D25" s="341" t="inlineStr">
        <is>
          <t>213.001.1.17.51.21-ОВ2.ЛС.02-17-24бст</t>
        </is>
      </c>
      <c r="E25" s="336" t="inlineStr">
        <is>
          <t>Вентиляция. Здание КРУЭ 110кВ.1 этап.</t>
        </is>
      </c>
      <c r="F25" s="356" t="n">
        <v>85.94</v>
      </c>
      <c r="G25" s="343" t="n"/>
      <c r="H25" s="343" t="n"/>
      <c r="I25" s="356" t="n"/>
      <c r="J25" s="338">
        <f>SUM(F25:I25)</f>
        <v/>
      </c>
    </row>
    <row r="26" ht="63" customHeight="1" s="290">
      <c r="B26" s="335" t="n">
        <v>15</v>
      </c>
      <c r="C26" s="457" t="n"/>
      <c r="D26" s="341" t="inlineStr">
        <is>
          <t>213.001.1.17.51.21-ОВ2.ЛС.02-17-25бст</t>
        </is>
      </c>
      <c r="E26" s="336" t="inlineStr">
        <is>
          <t>Кондиционирование. Здание КРУЭ 110кВ.1 этап.</t>
        </is>
      </c>
      <c r="F26" s="356" t="n">
        <v>65.98</v>
      </c>
      <c r="G26" s="356" t="n"/>
      <c r="H26" s="356" t="n"/>
      <c r="I26" s="356" t="n"/>
      <c r="J26" s="338">
        <f>SUM(F26:I26)</f>
        <v/>
      </c>
    </row>
    <row r="27" ht="78.75" customHeight="1" s="290">
      <c r="B27" s="335" t="n">
        <v>16</v>
      </c>
      <c r="C27" s="457" t="n"/>
      <c r="D27" s="341" t="inlineStr">
        <is>
          <t>213.001.1.17.31.14-ЭМ1.ЛС.17-1вэ</t>
        </is>
      </c>
      <c r="E27" s="336" t="inlineStr">
        <is>
          <t>Приобретение и монтаж  КРУЭ 110 кВ.Перв.коммутация</t>
        </is>
      </c>
      <c r="F27" s="356" t="n"/>
      <c r="G27" s="356">
        <f>1865502.4/1000</f>
        <v/>
      </c>
      <c r="H27" s="356">
        <f>3.52*98538427.06/1000</f>
        <v/>
      </c>
      <c r="I27" s="356" t="n"/>
      <c r="J27" s="338">
        <f>SUM(F27:I27)</f>
        <v/>
      </c>
    </row>
    <row r="28" ht="78.75" customHeight="1" s="290">
      <c r="B28" s="335" t="n">
        <v>17</v>
      </c>
      <c r="C28" s="457" t="n"/>
      <c r="D28" s="341" t="inlineStr">
        <is>
          <t xml:space="preserve"> 213.001.1.17.34.14-ЭМ.ЛС.17-4бэ</t>
        </is>
      </c>
      <c r="E28" s="336" t="inlineStr">
        <is>
          <t>Заземление.</t>
        </is>
      </c>
      <c r="F28" s="356" t="n"/>
      <c r="G28" s="356" t="n">
        <v>2145.69</v>
      </c>
      <c r="H28" s="356" t="n"/>
      <c r="I28" s="356" t="n"/>
      <c r="J28" s="338">
        <f>SUM(F28:I28)</f>
        <v/>
      </c>
    </row>
    <row r="29" ht="63" customHeight="1" s="290">
      <c r="B29" s="335" t="n">
        <v>18</v>
      </c>
      <c r="C29" s="457" t="n"/>
      <c r="D29" s="341" t="inlineStr">
        <is>
          <t>213.001.1.15.33.14-ЭН.ЛС.17-5бэ</t>
        </is>
      </c>
      <c r="E29" s="336" t="inlineStr">
        <is>
          <t>Наружное освещение. Здание КРУЭ 110кВ. 1 этап.</t>
        </is>
      </c>
      <c r="F29" s="356" t="n"/>
      <c r="G29" s="356" t="n">
        <v>1256.32</v>
      </c>
      <c r="H29" s="356" t="n">
        <v>55896.362</v>
      </c>
      <c r="I29" s="356" t="n"/>
      <c r="J29" s="338">
        <f>SUM(F29:I29)</f>
        <v/>
      </c>
    </row>
    <row r="30" ht="94.5" customHeight="1" s="290">
      <c r="B30" s="335" t="n">
        <v>19</v>
      </c>
      <c r="C30" s="457" t="n"/>
      <c r="D30" s="341" t="inlineStr">
        <is>
          <t>213.001.1.15.41.14-ЭС.ЛС.17-6бэ</t>
        </is>
      </c>
      <c r="E30" s="336" t="inlineStr">
        <is>
          <t>Силовая сеть 0,4 кВ.  Приобретение и монтаж оборудования и материалов.</t>
        </is>
      </c>
      <c r="F30" s="356" t="n"/>
      <c r="G30" s="356" t="n">
        <v>36821.32</v>
      </c>
      <c r="H30" s="356" t="n">
        <v>52362.32</v>
      </c>
      <c r="I30" s="356" t="n"/>
      <c r="J30" s="338">
        <f>SUM(F30:I30)</f>
        <v/>
      </c>
    </row>
    <row r="31" ht="110.25" customHeight="1" s="290">
      <c r="B31" s="335" t="n">
        <v>20</v>
      </c>
      <c r="C31" s="457" t="n"/>
      <c r="D31" s="341" t="inlineStr">
        <is>
          <t>213.001.1.15.41.14-ЭС.ЛС.17-7бэ</t>
        </is>
      </c>
      <c r="E31" s="336" t="inlineStr">
        <is>
          <t>Вентиляция и кондиционирование. Приобретение и монтаж оборудования и материалов.</t>
        </is>
      </c>
      <c r="F31" s="356" t="n"/>
      <c r="G31" s="356" t="n">
        <v>8563.241</v>
      </c>
      <c r="H31" s="356" t="n">
        <v>42598.34</v>
      </c>
      <c r="I31" s="356" t="n"/>
      <c r="J31" s="338">
        <f>SUM(F31:I31)</f>
        <v/>
      </c>
    </row>
    <row r="32" ht="78.75" customHeight="1" s="290">
      <c r="B32" s="335" t="n">
        <v>21</v>
      </c>
      <c r="C32" s="457" t="n"/>
      <c r="D32" s="341" t="inlineStr">
        <is>
          <t>213.001.1.15.41.14-ЭС.ЛС.17-8бэ</t>
        </is>
      </c>
      <c r="E32" s="336" t="inlineStr">
        <is>
          <t>Электроотопление.  Приобретение и монтаж  материалов.</t>
        </is>
      </c>
      <c r="F32" s="356" t="n">
        <v>2103.69</v>
      </c>
      <c r="G32" s="356" t="n">
        <v>2214.3</v>
      </c>
      <c r="H32" s="356" t="n"/>
      <c r="I32" s="356" t="n"/>
      <c r="J32" s="338">
        <f>SUM(F32:I32)</f>
        <v/>
      </c>
    </row>
    <row r="33" ht="94.5" customHeight="1" s="290">
      <c r="B33" s="335" t="n">
        <v>22</v>
      </c>
      <c r="C33" s="457" t="n"/>
      <c r="D33" s="341" t="inlineStr">
        <is>
          <t>213.001.1.17.38.14-ЭМ.ЛС.17-9вэ</t>
        </is>
      </c>
      <c r="E33" s="336" t="inlineStr">
        <is>
          <t>Приобретение и монтаж аккумуляторной батареи. Здание КРУЭ 110кВ.1этап.</t>
        </is>
      </c>
      <c r="F33" s="356" t="n"/>
      <c r="G33" s="356" t="n">
        <v>10.65</v>
      </c>
      <c r="H33" s="356" t="n">
        <v>2394.8052000002</v>
      </c>
      <c r="I33" s="356" t="n"/>
      <c r="J33" s="338">
        <f>SUM(F33:I33)</f>
        <v/>
      </c>
    </row>
    <row r="34" ht="63" customHeight="1" s="290">
      <c r="B34" s="335" t="n">
        <v>23</v>
      </c>
      <c r="C34" s="457" t="n"/>
      <c r="D34" s="341" t="inlineStr">
        <is>
          <t>213.001.1.15.33.14-ЭО.ЛС.17-10вэ</t>
        </is>
      </c>
      <c r="E34" s="336" t="inlineStr">
        <is>
          <t>Внутреннее освещение КРУЭ 110 кВ.</t>
        </is>
      </c>
      <c r="F34" s="356" t="n"/>
      <c r="G34" s="356" t="n">
        <v>14767.9674</v>
      </c>
      <c r="H34" s="356" t="n">
        <v>2123.61</v>
      </c>
      <c r="I34" s="356" t="n"/>
      <c r="J34" s="338">
        <f>SUM(F34:I34)</f>
        <v/>
      </c>
    </row>
    <row r="35" ht="78.75" customHeight="1" s="290">
      <c r="B35" s="335" t="n">
        <v>24</v>
      </c>
      <c r="C35" s="457" t="n"/>
      <c r="D35" s="341" t="inlineStr">
        <is>
          <t xml:space="preserve"> 213.001.1.00.39.14-ЭМ5.С.ЛС.17-11бэ</t>
        </is>
      </c>
      <c r="E35" s="336" t="inlineStr">
        <is>
          <t>Приобретение и монтаж изделий и материалов. Огнезащита.</t>
        </is>
      </c>
      <c r="F35" s="356" t="n"/>
      <c r="G35" s="356" t="n">
        <v>1157.23</v>
      </c>
      <c r="H35" s="356" t="n"/>
      <c r="I35" s="356" t="n"/>
      <c r="J35" s="338">
        <f>SUM(F35:I35)</f>
        <v/>
      </c>
    </row>
    <row r="36" ht="63" customHeight="1" s="290">
      <c r="B36" s="335" t="n">
        <v>25</v>
      </c>
      <c r="C36" s="457" t="n"/>
      <c r="D36" s="341" t="inlineStr">
        <is>
          <t>213.001.1.00.39.14-ЭМ1.С.ЛС.17-14бэ</t>
        </is>
      </c>
      <c r="E36" s="336" t="inlineStr">
        <is>
          <t>Огнезащита. Контроль загазованности.АПТ.</t>
        </is>
      </c>
      <c r="F36" s="356" t="n"/>
      <c r="G36" s="356" t="n">
        <v>189.36</v>
      </c>
      <c r="H36" s="356" t="n">
        <v>9896.690000000001</v>
      </c>
      <c r="I36" s="356" t="n"/>
      <c r="J36" s="338">
        <f>SUM(F36:I36)</f>
        <v/>
      </c>
    </row>
    <row r="37" ht="141.75" customHeight="1" s="290">
      <c r="B37" s="335" t="n">
        <v>26</v>
      </c>
      <c r="C37" s="457" t="n"/>
      <c r="D37" s="341" t="inlineStr">
        <is>
          <t>213.001.1.17.35.14-ЭМ.С.ЛС.17-18бэ</t>
        </is>
      </c>
      <c r="E37" s="336" t="inlineStr">
        <is>
          <t>КРУЭ-110кВ.Приобретение  и монтаж каб.конструкций для силовых кабелей 10кВ и 0,4кВ контрольных кабелей.</t>
        </is>
      </c>
      <c r="F37" s="356" t="n"/>
      <c r="G37" s="356" t="n">
        <v>1298.65</v>
      </c>
      <c r="H37" s="356" t="n"/>
      <c r="I37" s="356" t="n"/>
      <c r="J37" s="338">
        <f>SUM(F37:I37)</f>
        <v/>
      </c>
    </row>
    <row r="38" ht="126" customHeight="1" s="290">
      <c r="B38" s="335" t="n">
        <v>27</v>
      </c>
      <c r="C38" s="457" t="n"/>
      <c r="D38" s="341" t="inlineStr">
        <is>
          <t xml:space="preserve">213.001.1.15.71.08-АОВ1.С1.ЛС.17-2ака </t>
        </is>
      </c>
      <c r="E38" s="336" t="inlineStr">
        <is>
          <t>Приобретение и монтаж газоаналитического комплекса контроля элегаза и изделий для монтажа.</t>
        </is>
      </c>
      <c r="F38" s="356" t="n"/>
      <c r="G38" s="356" t="n"/>
      <c r="H38" s="356" t="n">
        <v>136521.34</v>
      </c>
      <c r="I38" s="356" t="n"/>
      <c r="J38" s="338">
        <f>SUM(F38:I38)</f>
        <v/>
      </c>
    </row>
    <row r="39" ht="78.75" customHeight="1" s="290">
      <c r="B39" s="335" t="n">
        <v>28</v>
      </c>
      <c r="C39" s="457" t="n"/>
      <c r="D39" s="341" t="inlineStr">
        <is>
          <t xml:space="preserve"> 213.001.1.17.39.18-СС1.ЛС.02-17-1бсв </t>
        </is>
      </c>
      <c r="E39" s="336" t="inlineStr">
        <is>
          <t>Внутриобъектная связь. Телефонная связь, СКС, ЛВС.</t>
        </is>
      </c>
      <c r="F39" s="356" t="n">
        <v>1985.31</v>
      </c>
      <c r="G39" s="356" t="n">
        <v>12681.21</v>
      </c>
      <c r="H39" s="356" t="n">
        <v>41012.583</v>
      </c>
      <c r="I39" s="356" t="n"/>
      <c r="J39" s="338">
        <f>SUM(F39:I39)</f>
        <v/>
      </c>
    </row>
    <row r="40" ht="63" customHeight="1" s="290">
      <c r="B40" s="335" t="n">
        <v>29</v>
      </c>
      <c r="C40" s="457" t="n"/>
      <c r="D40" s="341" t="inlineStr">
        <is>
          <t xml:space="preserve">213.001.1.00.39.18-ЛМ2.ЛС.02-17-3бсв </t>
        </is>
      </c>
      <c r="E40" s="336" t="inlineStr">
        <is>
          <t>Сети связи. Кабельные линии связи.</t>
        </is>
      </c>
      <c r="F40" s="356" t="n">
        <v>2510.02</v>
      </c>
      <c r="G40" s="356" t="n">
        <v>12458.52</v>
      </c>
      <c r="H40" s="356" t="n">
        <v>28325.61</v>
      </c>
      <c r="I40" s="356" t="n"/>
      <c r="J40" s="338">
        <f>SUM(F40:I40)</f>
        <v/>
      </c>
    </row>
    <row r="41" ht="110.25" customHeight="1" s="290">
      <c r="B41" s="335" t="n">
        <v>30</v>
      </c>
      <c r="C41" s="457" t="n"/>
      <c r="D41" s="341" t="inlineStr">
        <is>
          <t>213.001.1.15.68.18-ПС1.ЛС.02-17-5бсв (взамен 213.001.1.15.68</t>
        </is>
      </c>
      <c r="E41" s="336" t="inlineStr">
        <is>
          <t>Пожарная сигнализация и оповещение о пожаре.</t>
        </is>
      </c>
      <c r="F41" s="356" t="n"/>
      <c r="G41" s="356" t="n">
        <v>24251.22</v>
      </c>
      <c r="H41" s="356" t="n">
        <v>69269.32000000001</v>
      </c>
      <c r="I41" s="356" t="n"/>
      <c r="J41" s="338">
        <f>SUM(F41:I41)</f>
        <v/>
      </c>
    </row>
    <row r="42" ht="63" customHeight="1" s="290">
      <c r="B42" s="335" t="n">
        <v>31</v>
      </c>
      <c r="C42" s="457" t="n"/>
      <c r="D42" s="341" t="inlineStr">
        <is>
          <t xml:space="preserve">213.001.1.15.76.18-ОС1.ЛС.02-17-6бсв </t>
        </is>
      </c>
      <c r="E42" s="336" t="inlineStr">
        <is>
          <t>Охранная сигнализация.</t>
        </is>
      </c>
      <c r="F42" s="356" t="n"/>
      <c r="G42" s="356" t="n">
        <v>12159.61</v>
      </c>
      <c r="H42" s="356" t="n">
        <v>49323.33</v>
      </c>
      <c r="I42" s="356" t="n"/>
      <c r="J42" s="338">
        <f>SUM(F42:I42)</f>
        <v/>
      </c>
    </row>
    <row r="43" ht="78.75" customHeight="1" s="290">
      <c r="B43" s="335" t="n">
        <v>32</v>
      </c>
      <c r="C43" s="458" t="n"/>
      <c r="D43" s="341" t="inlineStr">
        <is>
          <t xml:space="preserve"> 213.001.1.00.39.18-ЛМ3.ЛС.02-17-11бсв </t>
        </is>
      </c>
      <c r="E43" s="336" t="inlineStr">
        <is>
          <t>Радиофикация ПС Южная.</t>
        </is>
      </c>
      <c r="F43" s="356" t="n"/>
      <c r="G43" s="356" t="n">
        <v>2153.37</v>
      </c>
      <c r="H43" s="356" t="n">
        <v>24158.69</v>
      </c>
      <c r="I43" s="356" t="n"/>
      <c r="J43" s="338">
        <f>SUM(F43:I43)</f>
        <v/>
      </c>
    </row>
    <row r="44" ht="15" customHeight="1" s="290">
      <c r="B44" s="369" t="inlineStr">
        <is>
          <t>Всего по объекту:</t>
        </is>
      </c>
      <c r="C44" s="455" t="n"/>
      <c r="D44" s="455" t="n"/>
      <c r="E44" s="456" t="n"/>
      <c r="F44" s="340">
        <f>SUM(F12:F43)</f>
        <v/>
      </c>
      <c r="G44" s="340">
        <f>SUM(G12:G43)</f>
        <v/>
      </c>
      <c r="H44" s="340">
        <f>SUM(H12:H43)</f>
        <v/>
      </c>
      <c r="I44" s="340">
        <f>(F44+G44)*3.9%+((F44+G44)*3.9%+F44+G44)*2.1%</f>
        <v/>
      </c>
      <c r="J44" s="340">
        <f>SUM(F44:I44)</f>
        <v/>
      </c>
    </row>
    <row r="45" ht="15.75" customHeight="1" s="290">
      <c r="B45" s="369" t="inlineStr">
        <is>
          <t>Всего по объекту в сопоставимом уровне цен 1 кв. 2016г:</t>
        </is>
      </c>
      <c r="C45" s="455" t="n"/>
      <c r="D45" s="455" t="n"/>
      <c r="E45" s="456" t="n"/>
      <c r="F45" s="340">
        <f>F44</f>
        <v/>
      </c>
      <c r="G45" s="340">
        <f>G44</f>
        <v/>
      </c>
      <c r="H45" s="340">
        <f>H44</f>
        <v/>
      </c>
      <c r="I45" s="340">
        <f>(F45+G45)*3.9%+((F45+G45)*3.9%+F45+G45)*2.1%</f>
        <v/>
      </c>
      <c r="J45" s="340">
        <f>SUM(F45:I45)</f>
        <v/>
      </c>
    </row>
    <row r="47">
      <c r="G47" s="342" t="n"/>
      <c r="H47" s="342" t="n"/>
    </row>
    <row r="49">
      <c r="C49" s="344" t="inlineStr">
        <is>
          <t>Составил ______________________        А.П. Николаева</t>
        </is>
      </c>
      <c r="D49" s="354" t="n"/>
    </row>
    <row r="50">
      <c r="C50" s="355" t="inlineStr">
        <is>
          <t xml:space="preserve">                         (подпись, инициалы, фамилия)</t>
        </is>
      </c>
      <c r="D50" s="354" t="n"/>
    </row>
    <row r="51">
      <c r="C51" s="344" t="n"/>
      <c r="D51" s="354" t="n"/>
      <c r="G51" s="342" t="n"/>
      <c r="H51" s="342" t="n"/>
    </row>
    <row r="52">
      <c r="C52" s="344" t="inlineStr">
        <is>
          <t>Проверил ______________________        А.В. Костянецкая</t>
        </is>
      </c>
      <c r="D52" s="354" t="n"/>
    </row>
    <row r="53">
      <c r="C53" s="355" t="inlineStr">
        <is>
          <t xml:space="preserve">                        (подпись, инициалы, фамилия)</t>
        </is>
      </c>
      <c r="D53" s="354" t="n"/>
    </row>
  </sheetData>
  <mergeCells count="13">
    <mergeCell ref="B45:E45"/>
    <mergeCell ref="B6:C6"/>
    <mergeCell ref="C12:C43"/>
    <mergeCell ref="D10:D11"/>
    <mergeCell ref="B4:K4"/>
    <mergeCell ref="D9:J9"/>
    <mergeCell ref="F10:J10"/>
    <mergeCell ref="B44:E44"/>
    <mergeCell ref="B7:K7"/>
    <mergeCell ref="B9:B11"/>
    <mergeCell ref="E10:E11"/>
    <mergeCell ref="C9:C11"/>
    <mergeCell ref="B3:K3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83"/>
  <sheetViews>
    <sheetView view="pageBreakPreview" topLeftCell="A610" zoomScale="70" workbookViewId="0">
      <selection activeCell="G35" sqref="G35"/>
    </sheetView>
  </sheetViews>
  <sheetFormatPr baseColWidth="8" defaultRowHeight="15"/>
  <cols>
    <col width="11.140625" customWidth="1" style="290" min="1" max="1"/>
    <col width="14.7109375" customWidth="1" style="290" min="2" max="2"/>
    <col width="21.42578125" customWidth="1" style="290" min="3" max="3"/>
    <col width="49.7109375" customWidth="1" style="290" min="4" max="4"/>
    <col width="16.28515625" customWidth="1" style="290" min="5" max="5"/>
    <col width="20.7109375" customWidth="1" style="290" min="6" max="6"/>
    <col width="16.140625" customWidth="1" style="290" min="7" max="7"/>
    <col width="16.7109375" customWidth="1" style="290" min="8" max="8"/>
    <col width="11.140625" customWidth="1" style="290" min="9" max="9"/>
    <col width="9.28515625" customWidth="1" style="290" min="10" max="10"/>
    <col width="13" customWidth="1" style="290" min="11" max="11"/>
    <col width="9.140625" customWidth="1" style="290" min="12" max="12"/>
  </cols>
  <sheetData>
    <row r="2" ht="15.6" customHeight="1" s="290">
      <c r="A2" s="365" t="inlineStr">
        <is>
          <t xml:space="preserve">Приложение № 3 </t>
        </is>
      </c>
    </row>
    <row r="3" ht="17.45" customHeight="1" s="290">
      <c r="A3" s="366" t="inlineStr">
        <is>
          <t>Объектная ресурсная ведомость</t>
        </is>
      </c>
    </row>
    <row r="4" ht="17.45" customHeight="1" s="290">
      <c r="A4" s="366" t="n"/>
      <c r="B4" s="366" t="n"/>
      <c r="C4" s="366" t="n"/>
      <c r="D4" s="366" t="n"/>
      <c r="E4" s="366" t="n"/>
      <c r="F4" s="366" t="n"/>
      <c r="G4" s="366" t="n"/>
      <c r="H4" s="366" t="n"/>
    </row>
    <row r="5">
      <c r="B5" s="330" t="n"/>
    </row>
    <row r="6" ht="17.45" customHeight="1" s="290">
      <c r="A6" s="366" t="n"/>
      <c r="B6" s="366" t="n"/>
      <c r="C6" s="37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90">
      <c r="A7" s="381" t="inlineStr">
        <is>
          <t xml:space="preserve">Наименование разрабатываемого показателя УНЦ - </t>
        </is>
      </c>
      <c r="D7" s="381">
        <f>'Прил.1 Сравнит табл'!D6</f>
        <v/>
      </c>
    </row>
    <row r="8" ht="21.75" customHeight="1" s="29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290">
      <c r="A9" s="370" t="inlineStr">
        <is>
          <t>п/п</t>
        </is>
      </c>
      <c r="B9" s="370" t="inlineStr">
        <is>
          <t>№ЛСР</t>
        </is>
      </c>
      <c r="C9" s="370" t="inlineStr">
        <is>
          <t>Код ресурса</t>
        </is>
      </c>
      <c r="D9" s="370" t="inlineStr">
        <is>
          <t>Наименование ресурса</t>
        </is>
      </c>
      <c r="E9" s="370" t="inlineStr">
        <is>
          <t>Ед. изм.</t>
        </is>
      </c>
      <c r="F9" s="370" t="inlineStr">
        <is>
          <t>Кол-во единиц по данным объекта-представителя</t>
        </is>
      </c>
      <c r="G9" s="370" t="inlineStr">
        <is>
          <t>Сметная стоимость в ценах на 01.01.2000 (руб.)</t>
        </is>
      </c>
      <c r="H9" s="456" t="n"/>
    </row>
    <row r="10" ht="40.5" customHeight="1" s="290">
      <c r="A10" s="458" t="n"/>
      <c r="B10" s="458" t="n"/>
      <c r="C10" s="458" t="n"/>
      <c r="D10" s="458" t="n"/>
      <c r="E10" s="458" t="n"/>
      <c r="F10" s="458" t="n"/>
      <c r="G10" s="370" t="inlineStr">
        <is>
          <t>на ед.изм.</t>
        </is>
      </c>
      <c r="H10" s="370" t="inlineStr">
        <is>
          <t>общая</t>
        </is>
      </c>
    </row>
    <row r="11" ht="15.6" customHeight="1" s="290">
      <c r="A11" s="370" t="n">
        <v>1</v>
      </c>
      <c r="B11" s="307" t="n"/>
      <c r="C11" s="370" t="n">
        <v>2</v>
      </c>
      <c r="D11" s="370" t="inlineStr">
        <is>
          <t>З</t>
        </is>
      </c>
      <c r="E11" s="370" t="n">
        <v>4</v>
      </c>
      <c r="F11" s="370" t="n">
        <v>5</v>
      </c>
      <c r="G11" s="307" t="n">
        <v>6</v>
      </c>
      <c r="H11" s="307" t="n">
        <v>7</v>
      </c>
    </row>
    <row r="12" ht="15" customHeight="1" s="290">
      <c r="A12" s="376" t="inlineStr">
        <is>
          <t>Затраты труда рабочих</t>
        </is>
      </c>
      <c r="B12" s="455" t="n"/>
      <c r="C12" s="455" t="n"/>
      <c r="D12" s="455" t="n"/>
      <c r="E12" s="455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05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  <c r="M13" t="n">
        <v>16</v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05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  <c r="M14" t="n">
        <v>16</v>
      </c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05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05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05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05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05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05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05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05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05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05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05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05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05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05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05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05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05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05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05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05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05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05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05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05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 ht="15" customHeight="1" s="290">
      <c r="A39" s="380" t="inlineStr">
        <is>
          <t>Затраты труда машинистов</t>
        </is>
      </c>
      <c r="B39" s="455" t="n"/>
      <c r="C39" s="455" t="n"/>
      <c r="D39" s="455" t="n"/>
      <c r="E39" s="456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05" t="inlineStr">
        <is>
          <t>чел.-ч</t>
        </is>
      </c>
      <c r="F40" s="405" t="n">
        <v>4242.05</v>
      </c>
      <c r="G40" s="318" t="n"/>
      <c r="H40" s="202" t="n">
        <v>55539.4</v>
      </c>
      <c r="L40" s="324" t="n"/>
      <c r="N40" s="325" t="n"/>
    </row>
    <row r="41" ht="15" customHeight="1" s="290">
      <c r="A41" s="380" t="inlineStr">
        <is>
          <t>Машины и механизмы</t>
        </is>
      </c>
      <c r="B41" s="455" t="n"/>
      <c r="C41" s="455" t="n"/>
      <c r="D41" s="455" t="n"/>
      <c r="E41" s="456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05" t="inlineStr">
        <is>
          <t>маш.час</t>
        </is>
      </c>
      <c r="F42" s="405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05" t="inlineStr">
        <is>
          <t>маш.час</t>
        </is>
      </c>
      <c r="F43" s="405" t="n">
        <v>600.9400000000001</v>
      </c>
      <c r="G43" s="326" t="n">
        <v>175.56</v>
      </c>
      <c r="H43" s="318">
        <f>ROUND(F43*G43,2)</f>
        <v/>
      </c>
    </row>
    <row r="44">
      <c r="A44" s="321">
        <f>A21+1</f>
        <v/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05" t="inlineStr">
        <is>
          <t>маш.час</t>
        </is>
      </c>
      <c r="F44" s="405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05" t="inlineStr">
        <is>
          <t>маш.час</t>
        </is>
      </c>
      <c r="F45" s="405" t="n">
        <v>838.6900000000001</v>
      </c>
      <c r="G45" s="326" t="n">
        <v>86.40000000000001</v>
      </c>
      <c r="H45" s="318">
        <f>ROUND(F45*G45,2)</f>
        <v/>
      </c>
    </row>
    <row r="46" ht="26.45" customHeight="1" s="290">
      <c r="A46" s="321">
        <f>A26+1</f>
        <v/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05" t="inlineStr">
        <is>
          <t>маш.час</t>
        </is>
      </c>
      <c r="F46" s="405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05" t="inlineStr">
        <is>
          <t>маш.час</t>
        </is>
      </c>
      <c r="F47" s="405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05" t="inlineStr">
        <is>
          <t>маш.час</t>
        </is>
      </c>
      <c r="F48" s="405" t="n">
        <v>243.47</v>
      </c>
      <c r="G48" s="326" t="n">
        <v>120.04</v>
      </c>
      <c r="H48" s="318">
        <f>ROUND(F48*G48,2)</f>
        <v/>
      </c>
    </row>
    <row r="49" ht="26.45" customHeight="1" s="29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05" t="inlineStr">
        <is>
          <t>маш.час</t>
        </is>
      </c>
      <c r="F49" s="405" t="n">
        <v>283.77</v>
      </c>
      <c r="G49" s="326" t="n">
        <v>100</v>
      </c>
      <c r="H49" s="318">
        <f>ROUND(F49*G49,2)</f>
        <v/>
      </c>
    </row>
    <row r="50" ht="39.6" customHeight="1" s="29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05" t="inlineStr">
        <is>
          <t>маш.час</t>
        </is>
      </c>
      <c r="F50" s="405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05" t="inlineStr">
        <is>
          <t>маш.час</t>
        </is>
      </c>
      <c r="F51" s="405" t="n">
        <v>106.53</v>
      </c>
      <c r="G51" s="326" t="n">
        <v>142.7</v>
      </c>
      <c r="H51" s="318">
        <f>ROUND(F51*G51,2)</f>
        <v/>
      </c>
    </row>
    <row r="52" ht="26.45" customHeight="1" s="29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05" t="inlineStr">
        <is>
          <t>маш.час</t>
        </is>
      </c>
      <c r="F52" s="405" t="n">
        <v>1680.53</v>
      </c>
      <c r="G52" s="326" t="n">
        <v>8.1</v>
      </c>
      <c r="H52" s="318">
        <f>ROUND(F52*G52,2)</f>
        <v/>
      </c>
    </row>
    <row r="53" ht="26.45" customHeight="1" s="29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05" t="inlineStr">
        <is>
          <t>маш.час</t>
        </is>
      </c>
      <c r="F53" s="405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05" t="inlineStr">
        <is>
          <t>маш.час</t>
        </is>
      </c>
      <c r="F54" s="405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05" t="inlineStr">
        <is>
          <t>маш.час</t>
        </is>
      </c>
      <c r="F55" s="405" t="n">
        <v>17.5</v>
      </c>
      <c r="G55" s="326" t="n">
        <v>312.21</v>
      </c>
      <c r="H55" s="318">
        <f>ROUND(F55*G55,2)</f>
        <v/>
      </c>
    </row>
    <row r="56" ht="39.6" customHeight="1" s="29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05" t="inlineStr">
        <is>
          <t>маш.час</t>
        </is>
      </c>
      <c r="F56" s="405" t="n">
        <v>59.9</v>
      </c>
      <c r="G56" s="326" t="n">
        <v>90</v>
      </c>
      <c r="H56" s="318">
        <f>ROUND(F56*G56,2)</f>
        <v/>
      </c>
    </row>
    <row r="57" ht="26.45" customHeight="1" s="29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05" t="inlineStr">
        <is>
          <t>маш.час</t>
        </is>
      </c>
      <c r="F57" s="405" t="n">
        <v>121.37</v>
      </c>
      <c r="G57" s="326" t="n">
        <v>34.09</v>
      </c>
      <c r="H57" s="318">
        <f>ROUND(F57*G57,2)</f>
        <v/>
      </c>
    </row>
    <row r="58" ht="26.45" customHeight="1" s="29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05" t="inlineStr">
        <is>
          <t>маш.час</t>
        </is>
      </c>
      <c r="F58" s="405" t="n">
        <v>127.38</v>
      </c>
      <c r="G58" s="326" t="n">
        <v>31.26</v>
      </c>
      <c r="H58" s="318">
        <f>ROUND(F58*G58,2)</f>
        <v/>
      </c>
    </row>
    <row r="59" ht="26.45" customHeight="1" s="29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05" t="inlineStr">
        <is>
          <t>маш.час</t>
        </is>
      </c>
      <c r="F59" s="405" t="n">
        <v>18.8</v>
      </c>
      <c r="G59" s="326" t="n">
        <v>187.02</v>
      </c>
      <c r="H59" s="318">
        <f>ROUND(F59*G59,2)</f>
        <v/>
      </c>
    </row>
    <row r="60" ht="26.45" customHeight="1" s="29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05" t="inlineStr">
        <is>
          <t>маш.час</t>
        </is>
      </c>
      <c r="F60" s="405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05" t="inlineStr">
        <is>
          <t>маш.час</t>
        </is>
      </c>
      <c r="F61" s="405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05" t="inlineStr">
        <is>
          <t>маш.час</t>
        </is>
      </c>
      <c r="F62" s="405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05" t="inlineStr">
        <is>
          <t>маш.час</t>
        </is>
      </c>
      <c r="F63" s="405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05" t="inlineStr">
        <is>
          <t>маш.час</t>
        </is>
      </c>
      <c r="F64" s="405" t="n">
        <v>3.03</v>
      </c>
      <c r="G64" s="326" t="n">
        <v>533.27</v>
      </c>
      <c r="H64" s="318">
        <f>ROUND(F64*G64,2)</f>
        <v/>
      </c>
    </row>
    <row r="65">
      <c r="A65" s="321">
        <f>A45+1</f>
        <v/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05" t="inlineStr">
        <is>
          <t>маш.час</t>
        </is>
      </c>
      <c r="F65" s="405" t="n">
        <v>27.16</v>
      </c>
      <c r="G65" s="326" t="n">
        <v>59.47</v>
      </c>
      <c r="H65" s="318">
        <f>ROUND(F65*G65,2)</f>
        <v/>
      </c>
    </row>
    <row r="66" ht="26.45" customHeight="1" s="29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05" t="inlineStr">
        <is>
          <t>маш.час</t>
        </is>
      </c>
      <c r="F66" s="405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05" t="inlineStr">
        <is>
          <t>маш.час</t>
        </is>
      </c>
      <c r="F67" s="405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05" t="inlineStr">
        <is>
          <t>маш.час</t>
        </is>
      </c>
      <c r="F68" s="405" t="n">
        <v>1049.26</v>
      </c>
      <c r="G68" s="326" t="n">
        <v>1.2</v>
      </c>
      <c r="H68" s="318">
        <f>ROUND(F68*G68,2)</f>
        <v/>
      </c>
    </row>
    <row r="69" ht="26.45" customHeight="1" s="29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05" t="inlineStr">
        <is>
          <t>маш.час</t>
        </is>
      </c>
      <c r="F69" s="405" t="n">
        <v>151.88</v>
      </c>
      <c r="G69" s="326" t="n">
        <v>8.199999999999999</v>
      </c>
      <c r="H69" s="318">
        <f>ROUND(F69*G69,2)</f>
        <v/>
      </c>
    </row>
    <row r="70" ht="26.45" customHeight="1" s="29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05" t="inlineStr">
        <is>
          <t>маш.час</t>
        </is>
      </c>
      <c r="F70" s="405" t="n">
        <v>88.47</v>
      </c>
      <c r="G70" s="326" t="n">
        <v>14</v>
      </c>
      <c r="H70" s="318">
        <f>ROUND(F70*G70,2)</f>
        <v/>
      </c>
    </row>
    <row r="71" ht="26.45" customHeight="1" s="29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05" t="inlineStr">
        <is>
          <t>маш.час</t>
        </is>
      </c>
      <c r="F71" s="405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05" t="inlineStr">
        <is>
          <t>маш.час</t>
        </is>
      </c>
      <c r="F72" s="405" t="n">
        <v>9.48</v>
      </c>
      <c r="G72" s="326" t="n">
        <v>101.62</v>
      </c>
      <c r="H72" s="318">
        <f>ROUND(F72*G72,2)</f>
        <v/>
      </c>
    </row>
    <row r="73" ht="25.5" customHeight="1" s="290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05" t="inlineStr">
        <is>
          <t>маш.час</t>
        </is>
      </c>
      <c r="F73" s="405" t="n">
        <v>9.199999999999999</v>
      </c>
      <c r="G73" s="326" t="n">
        <v>96.89</v>
      </c>
      <c r="H73" s="318">
        <f>ROUND(F73*G73,2)</f>
        <v/>
      </c>
    </row>
    <row r="74" ht="26.45" customHeight="1" s="29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05" t="inlineStr">
        <is>
          <t>маш.час</t>
        </is>
      </c>
      <c r="F74" s="405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05" t="inlineStr">
        <is>
          <t>маш.час</t>
        </is>
      </c>
      <c r="F75" s="405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05" t="inlineStr">
        <is>
          <t>маш.час</t>
        </is>
      </c>
      <c r="F76" s="405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05" t="inlineStr">
        <is>
          <t>маш.час</t>
        </is>
      </c>
      <c r="F77" s="405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05" t="inlineStr">
        <is>
          <t>маш.час</t>
        </is>
      </c>
      <c r="F78" s="405" t="n">
        <v>1171.06</v>
      </c>
      <c r="G78" s="326" t="n">
        <v>0.5</v>
      </c>
      <c r="H78" s="318">
        <f>ROUND(F78*G78,2)</f>
        <v/>
      </c>
    </row>
    <row r="79" ht="26.45" customHeight="1" s="29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05" t="inlineStr">
        <is>
          <t>маш.час</t>
        </is>
      </c>
      <c r="F79" s="405" t="n">
        <v>5.12</v>
      </c>
      <c r="G79" s="326" t="n">
        <v>102.51</v>
      </c>
      <c r="H79" s="318">
        <f>ROUND(F79*G79,2)</f>
        <v/>
      </c>
    </row>
    <row r="80" ht="26.45" customHeight="1" s="29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05" t="inlineStr">
        <is>
          <t>маш.час</t>
        </is>
      </c>
      <c r="F80" s="405" t="n">
        <v>11.26</v>
      </c>
      <c r="G80" s="326" t="n">
        <v>42.32</v>
      </c>
      <c r="H80" s="318">
        <f>ROUND(F80*G80,2)</f>
        <v/>
      </c>
    </row>
    <row r="81" ht="26.45" customHeight="1" s="29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05" t="inlineStr">
        <is>
          <t>маш.час</t>
        </is>
      </c>
      <c r="F81" s="405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05" t="inlineStr">
        <is>
          <t>маш.час</t>
        </is>
      </c>
      <c r="F82" s="405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05" t="inlineStr">
        <is>
          <t>маш.час</t>
        </is>
      </c>
      <c r="F83" s="405" t="n">
        <v>18.8</v>
      </c>
      <c r="G83" s="326" t="n">
        <v>16.64</v>
      </c>
      <c r="H83" s="318">
        <f>ROUND(F83*G83,2)</f>
        <v/>
      </c>
    </row>
    <row r="84" ht="26.45" customHeight="1" s="29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05" t="inlineStr">
        <is>
          <t>маш.час</t>
        </is>
      </c>
      <c r="F84" s="405" t="n">
        <v>150.01</v>
      </c>
      <c r="G84" s="326" t="n">
        <v>1.7</v>
      </c>
      <c r="H84" s="318">
        <f>ROUND(F84*G84,2)</f>
        <v/>
      </c>
    </row>
    <row r="85">
      <c r="A85" s="321">
        <f>A43+1</f>
        <v/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05" t="inlineStr">
        <is>
          <t>маш.час</t>
        </is>
      </c>
      <c r="F85" s="405" t="n">
        <v>35.07</v>
      </c>
      <c r="G85" s="326" t="n">
        <v>6.28</v>
      </c>
      <c r="H85" s="318">
        <f>ROUND(F85*G85,2)</f>
        <v/>
      </c>
    </row>
    <row r="86" ht="39.6" customHeight="1" s="29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05" t="inlineStr">
        <is>
          <t>1 т груза</t>
        </is>
      </c>
      <c r="F86" s="405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05" t="inlineStr">
        <is>
          <t>маш.час</t>
        </is>
      </c>
      <c r="F87" s="405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05" t="inlineStr">
        <is>
          <t>маш.час</t>
        </is>
      </c>
      <c r="F88" s="405" t="n">
        <v>398.16</v>
      </c>
      <c r="G88" s="326" t="n">
        <v>0.34</v>
      </c>
      <c r="H88" s="318">
        <f>ROUND(F88*G88,2)</f>
        <v/>
      </c>
    </row>
    <row r="89" ht="26.45" customHeight="1" s="29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05" t="inlineStr">
        <is>
          <t>маш.час</t>
        </is>
      </c>
      <c r="F89" s="405" t="n">
        <v>213.84</v>
      </c>
      <c r="G89" s="326" t="n">
        <v>0.55</v>
      </c>
      <c r="H89" s="318">
        <f>ROUND(F89*G89,2)</f>
        <v/>
      </c>
    </row>
    <row r="90" ht="26.45" customHeight="1" s="29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05" t="inlineStr">
        <is>
          <t>маш.час</t>
        </is>
      </c>
      <c r="F90" s="405" t="n">
        <v>18.1</v>
      </c>
      <c r="G90" s="326" t="n">
        <v>5.03</v>
      </c>
      <c r="H90" s="318">
        <f>ROUND(F90*G90,2)</f>
        <v/>
      </c>
    </row>
    <row r="91" ht="39.6" customHeight="1" s="29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05" t="inlineStr">
        <is>
          <t>маш.час</t>
        </is>
      </c>
      <c r="F91" s="405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05" t="inlineStr">
        <is>
          <t>маш.час</t>
        </is>
      </c>
      <c r="F92" s="405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05" t="inlineStr">
        <is>
          <t>маш.час</t>
        </is>
      </c>
      <c r="F93" s="405" t="n">
        <v>18.58</v>
      </c>
      <c r="G93" s="326" t="n">
        <v>2.7</v>
      </c>
      <c r="H93" s="318">
        <f>ROUND(F93*G93,2)</f>
        <v/>
      </c>
    </row>
    <row r="94" ht="26.45" customHeight="1" s="29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05" t="inlineStr">
        <is>
          <t>маш.час</t>
        </is>
      </c>
      <c r="F94" s="405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05" t="inlineStr">
        <is>
          <t>маш.час</t>
        </is>
      </c>
      <c r="F95" s="405" t="n">
        <v>1.48</v>
      </c>
      <c r="G95" s="326" t="n">
        <v>30.4</v>
      </c>
      <c r="H95" s="318">
        <f>ROUND(F95*G95,2)</f>
        <v/>
      </c>
    </row>
    <row r="96" ht="26.45" customHeight="1" s="290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05" t="inlineStr">
        <is>
          <t>маш.час</t>
        </is>
      </c>
      <c r="F96" s="405" t="n">
        <v>48.94</v>
      </c>
      <c r="G96" s="326" t="n">
        <v>0.9</v>
      </c>
      <c r="H96" s="318">
        <f>ROUND(F96*G96,2)</f>
        <v/>
      </c>
    </row>
    <row r="97" ht="26.45" customHeight="1" s="29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05" t="inlineStr">
        <is>
          <t>маш.час</t>
        </is>
      </c>
      <c r="F97" s="405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05" t="inlineStr">
        <is>
          <t>маш.час</t>
        </is>
      </c>
      <c r="F98" s="405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05" t="inlineStr">
        <is>
          <t>маш.час</t>
        </is>
      </c>
      <c r="F99" s="405" t="n">
        <v>0.42</v>
      </c>
      <c r="G99" s="326" t="n">
        <v>85.84</v>
      </c>
      <c r="H99" s="318">
        <f>ROUND(F99*G99,2)</f>
        <v/>
      </c>
    </row>
    <row r="100" ht="26.45" customHeight="1" s="29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05" t="inlineStr">
        <is>
          <t>маш.час</t>
        </is>
      </c>
      <c r="F100" s="405" t="n">
        <v>11.1</v>
      </c>
      <c r="G100" s="326" t="n">
        <v>2.16</v>
      </c>
      <c r="H100" s="318">
        <f>ROUND(F100*G100,2)</f>
        <v/>
      </c>
    </row>
    <row r="101" ht="26.45" customHeight="1" s="29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05" t="inlineStr">
        <is>
          <t>маш.час</t>
        </is>
      </c>
      <c r="F101" s="405" t="n">
        <v>2.73</v>
      </c>
      <c r="G101" s="326" t="n">
        <v>6.9</v>
      </c>
      <c r="H101" s="318">
        <f>ROUND(F101*G101,2)</f>
        <v/>
      </c>
    </row>
    <row r="102" ht="26.45" customHeight="1" s="29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05" t="inlineStr">
        <is>
          <t>маш.час</t>
        </is>
      </c>
      <c r="F102" s="405" t="n">
        <v>6.2</v>
      </c>
      <c r="G102" s="326" t="n">
        <v>2.99</v>
      </c>
      <c r="H102" s="318">
        <f>ROUND(F102*G102,2)</f>
        <v/>
      </c>
    </row>
    <row r="103" ht="26.45" customHeight="1" s="29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05" t="inlineStr">
        <is>
          <t>маш.час</t>
        </is>
      </c>
      <c r="F103" s="405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05" t="inlineStr">
        <is>
          <t>маш.час</t>
        </is>
      </c>
      <c r="F104" s="405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05" t="inlineStr">
        <is>
          <t>маш.час</t>
        </is>
      </c>
      <c r="F105" s="405" t="n">
        <v>0.13</v>
      </c>
      <c r="G105" s="326" t="n">
        <v>83.43000000000001</v>
      </c>
      <c r="H105" s="318">
        <f>ROUND(F105*G105,2)</f>
        <v/>
      </c>
    </row>
    <row r="106" ht="26.45" customHeight="1" s="29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05" t="inlineStr">
        <is>
          <t>маш.час</t>
        </is>
      </c>
      <c r="F106" s="405" t="n">
        <v>0.06</v>
      </c>
      <c r="G106" s="326" t="n">
        <v>88.01000000000001</v>
      </c>
      <c r="H106" s="318">
        <f>ROUND(F106*G106,2)</f>
        <v/>
      </c>
    </row>
    <row r="107" ht="26.45" customHeight="1" s="29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05" t="inlineStr">
        <is>
          <t>маш.час</t>
        </is>
      </c>
      <c r="F107" s="405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05" t="inlineStr">
        <is>
          <t>маш.час</t>
        </is>
      </c>
      <c r="F108" s="405" t="n">
        <v>2.64</v>
      </c>
      <c r="G108" s="326" t="n">
        <v>1.11</v>
      </c>
      <c r="H108" s="318">
        <f>ROUND(F108*G108,2)</f>
        <v/>
      </c>
    </row>
    <row r="109" ht="26.45" customHeight="1" s="29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05" t="inlineStr">
        <is>
          <t>маш.час</t>
        </is>
      </c>
      <c r="F109" s="405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05" t="inlineStr">
        <is>
          <t>маш.час</t>
        </is>
      </c>
      <c r="F110" s="405" t="n">
        <v>0.72</v>
      </c>
      <c r="G110" s="326" t="n">
        <v>2.36</v>
      </c>
      <c r="H110" s="318">
        <f>ROUND(F110*G110,2)</f>
        <v/>
      </c>
    </row>
    <row r="111" ht="15" customHeight="1" s="290">
      <c r="A111" s="380" t="inlineStr">
        <is>
          <t>Оборудование</t>
        </is>
      </c>
      <c r="B111" s="455" t="n"/>
      <c r="C111" s="455" t="n"/>
      <c r="D111" s="455" t="n"/>
      <c r="E111" s="456" t="n"/>
      <c r="F111" s="309" t="n"/>
      <c r="G111" s="309" t="n"/>
      <c r="H111" s="310">
        <f>SUM(H112:H235)</f>
        <v/>
      </c>
    </row>
    <row r="112">
      <c r="A112" s="319">
        <f>A110+1</f>
        <v/>
      </c>
      <c r="B112" s="380" t="n"/>
      <c r="C112" s="321" t="inlineStr">
        <is>
          <t>Прайс из СД ОП</t>
        </is>
      </c>
      <c r="D112" s="322" t="inlineStr">
        <is>
          <t>Ячейка выключателя 110 кВ 4000/40</t>
        </is>
      </c>
      <c r="E112" s="405" t="inlineStr">
        <is>
          <t>шт.</t>
        </is>
      </c>
      <c r="F112" s="405" t="n">
        <v>16</v>
      </c>
      <c r="G112" s="318" t="n">
        <v>6268562.3</v>
      </c>
      <c r="H112" s="318">
        <f>ROUND(F112*G112,2)</f>
        <v/>
      </c>
      <c r="I112" s="328" t="n"/>
      <c r="K112" s="331" t="n"/>
    </row>
    <row r="113" ht="92.45" customHeight="1" s="290">
      <c r="A113" s="319" t="n">
        <v>57</v>
      </c>
      <c r="B113" s="313" t="n"/>
      <c r="C113" s="321" t="inlineStr">
        <is>
          <t>Прайс из СД ОП</t>
        </is>
      </c>
      <c r="D113" s="322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E113" s="405" t="inlineStr">
        <is>
          <t>КОМПЛЕКТ</t>
        </is>
      </c>
      <c r="F113" s="405" t="n">
        <v>1</v>
      </c>
      <c r="G113" s="318" t="n">
        <v>6992368</v>
      </c>
      <c r="H113" s="318">
        <f>ROUND(F113*G113,2)</f>
        <v/>
      </c>
    </row>
    <row r="114" ht="26.45" customHeight="1" s="290">
      <c r="A114" s="319">
        <f>A113+1</f>
        <v/>
      </c>
      <c r="B114" s="380" t="n"/>
      <c r="C114" s="321" t="inlineStr">
        <is>
          <t>Прайс из СД ОП</t>
        </is>
      </c>
      <c r="D114" s="322" t="inlineStr">
        <is>
          <t>Комплект доукомплектации оборудования для существующих мультиплексоров в составе:</t>
        </is>
      </c>
      <c r="E114" s="405" t="inlineStr">
        <is>
          <t>шт.</t>
        </is>
      </c>
      <c r="F114" s="405" t="n">
        <v>1</v>
      </c>
      <c r="G114" s="318" t="n">
        <v>4919295.03</v>
      </c>
      <c r="H114" s="318">
        <f>ROUND(F114*G114,2)</f>
        <v/>
      </c>
      <c r="I114" s="328" t="n"/>
    </row>
    <row r="115" ht="26.45" customHeight="1" s="290">
      <c r="A115" s="319">
        <f>A114+1</f>
        <v/>
      </c>
      <c r="B115" s="313" t="n"/>
      <c r="C115" s="321" t="inlineStr">
        <is>
          <t>Прайс из СД ОП</t>
        </is>
      </c>
      <c r="D115" s="322" t="inlineStr">
        <is>
          <t>АККУМУЛЯТОРНАЯ БАТАРЕЯ  СОСТОЯЩАЯ ИЗ 104-х ЭЛЕМЕНТОВ комплектно ос стелажами 8GroE-800</t>
        </is>
      </c>
      <c r="E115" s="405" t="inlineStr">
        <is>
          <t>к-т.</t>
        </is>
      </c>
      <c r="F115" s="405" t="n">
        <v>1</v>
      </c>
      <c r="G115" s="318" t="n">
        <v>2530000</v>
      </c>
      <c r="H115" s="318">
        <f>ROUND(F115*G115,2)</f>
        <v/>
      </c>
    </row>
    <row r="116" ht="198" customHeight="1" s="290">
      <c r="A116" s="319">
        <f>A115+1</f>
        <v/>
      </c>
      <c r="B116" s="313" t="n"/>
      <c r="C116" s="321" t="inlineStr">
        <is>
          <t>Прайс из СД ОП</t>
        </is>
      </c>
      <c r="D116" s="322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E116" s="405" t="inlineStr">
        <is>
          <t>шт.</t>
        </is>
      </c>
      <c r="F116" s="405" t="n">
        <v>1</v>
      </c>
      <c r="G116" s="318" t="n">
        <v>2282147.18</v>
      </c>
      <c r="H116" s="318">
        <f>ROUND(F116*G116,2)</f>
        <v/>
      </c>
    </row>
    <row r="117" ht="409.6" customHeight="1" s="290">
      <c r="A117" s="319">
        <f>A116+1</f>
        <v/>
      </c>
      <c r="B117" s="380" t="n"/>
      <c r="C117" s="321" t="inlineStr">
        <is>
          <t>Прайс из СД ОП</t>
        </is>
      </c>
      <c r="D117" s="322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E117" s="405" t="inlineStr">
        <is>
          <t>шт.</t>
        </is>
      </c>
      <c r="F117" s="405" t="n">
        <v>1</v>
      </c>
      <c r="G117" s="318" t="n">
        <v>2031456</v>
      </c>
      <c r="H117" s="318">
        <f>ROUND(F117*G117,2)</f>
        <v/>
      </c>
      <c r="I117" s="328" t="n"/>
    </row>
    <row r="118" ht="409.6" customHeight="1" s="290">
      <c r="A118" s="319">
        <f>A117+1</f>
        <v/>
      </c>
      <c r="B118" s="313" t="n"/>
      <c r="C118" s="321" t="inlineStr">
        <is>
          <t>Прайс из СД ОП</t>
        </is>
      </c>
      <c r="D118" s="322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E118" s="405" t="inlineStr">
        <is>
          <t>шт.</t>
        </is>
      </c>
      <c r="F118" s="405" t="n">
        <v>1</v>
      </c>
      <c r="G118" s="318" t="n">
        <v>1640198.9</v>
      </c>
      <c r="H118" s="318">
        <f>ROUND(F118*G118,2)</f>
        <v/>
      </c>
    </row>
    <row r="119" ht="409.6" customHeight="1" s="29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E119" s="405" t="inlineStr">
        <is>
          <t>шт.</t>
        </is>
      </c>
      <c r="F119" s="405" t="n">
        <v>1</v>
      </c>
      <c r="G119" s="318" t="n">
        <v>1476683.47</v>
      </c>
      <c r="H119" s="318">
        <f>ROUND(F119*G119,2)</f>
        <v/>
      </c>
    </row>
    <row r="120" ht="171.6" customHeight="1" s="290">
      <c r="A120" s="319">
        <f>A119+1</f>
        <v/>
      </c>
      <c r="B120" s="380" t="n"/>
      <c r="C120" s="321" t="inlineStr">
        <is>
          <t>Прайс из СД ОП</t>
        </is>
      </c>
      <c r="D120" s="322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E120" s="405" t="inlineStr">
        <is>
          <t>шт.</t>
        </is>
      </c>
      <c r="F120" s="405" t="n">
        <v>2</v>
      </c>
      <c r="G120" s="318" t="n">
        <v>551891.8</v>
      </c>
      <c r="H120" s="318">
        <f>ROUND(F120*G120,2)</f>
        <v/>
      </c>
      <c r="I120" s="328" t="n"/>
    </row>
    <row r="121" ht="66" customHeight="1" s="290">
      <c r="A121" s="319">
        <f>A120+1</f>
        <v/>
      </c>
      <c r="B121" s="313" t="n"/>
      <c r="C121" s="321" t="inlineStr">
        <is>
          <t>Прайс из СД ОП</t>
        </is>
      </c>
      <c r="D121" s="322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E121" s="405" t="inlineStr">
        <is>
          <t>шт.</t>
        </is>
      </c>
      <c r="F121" s="405" t="n">
        <v>2</v>
      </c>
      <c r="G121" s="318" t="n">
        <v>395572.18</v>
      </c>
      <c r="H121" s="318">
        <f>ROUND(F121*G121,2)</f>
        <v/>
      </c>
    </row>
    <row r="122" ht="409.6" customHeight="1" s="29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E122" s="405" t="inlineStr">
        <is>
          <t>шт.</t>
        </is>
      </c>
      <c r="F122" s="405" t="n">
        <v>1</v>
      </c>
      <c r="G122" s="318" t="n">
        <v>711492.95</v>
      </c>
      <c r="H122" s="318">
        <f>ROUND(F122*G122,2)</f>
        <v/>
      </c>
    </row>
    <row r="123">
      <c r="A123" s="319">
        <f>A122+1</f>
        <v/>
      </c>
      <c r="B123" s="380" t="n"/>
      <c r="C123" s="321" t="inlineStr">
        <is>
          <t>Прайс из СД ОП</t>
        </is>
      </c>
      <c r="D123" s="322" t="inlineStr">
        <is>
          <t>ПРИТОЧНАЯ УСТАНОВКА ТИПА SGK-120 (П1)</t>
        </is>
      </c>
      <c r="E123" s="405" t="inlineStr">
        <is>
          <t>к-т</t>
        </is>
      </c>
      <c r="F123" s="405" t="n">
        <v>1</v>
      </c>
      <c r="G123" s="318" t="n">
        <v>649718.77</v>
      </c>
      <c r="H123" s="318">
        <f>ROUND(F123*G123,2)</f>
        <v/>
      </c>
      <c r="I123" s="328" t="n"/>
    </row>
    <row r="124" ht="39.6" customHeight="1" s="290">
      <c r="A124" s="319">
        <f>A123+1</f>
        <v/>
      </c>
      <c r="B124" s="313" t="n"/>
      <c r="C124" s="321" t="inlineStr">
        <is>
          <t>Прайс из СД ОП</t>
        </is>
      </c>
      <c r="D124" s="322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E124" s="405" t="inlineStr">
        <is>
          <t>компл.</t>
        </is>
      </c>
      <c r="F124" s="405" t="n">
        <v>1</v>
      </c>
      <c r="G124" s="318" t="n">
        <v>574770</v>
      </c>
      <c r="H124" s="318">
        <f>ROUND(F124*G124,2)</f>
        <v/>
      </c>
    </row>
    <row r="125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>ПРИТОЧНАЯ УСТАНОВКА ТИПА SGK-20 (П2а,П2б)</t>
        </is>
      </c>
      <c r="E125" s="405" t="inlineStr">
        <is>
          <t>к-т</t>
        </is>
      </c>
      <c r="F125" s="405" t="n">
        <v>2</v>
      </c>
      <c r="G125" s="318" t="n">
        <v>279190.66</v>
      </c>
      <c r="H125" s="318">
        <f>ROUND(F125*G125,2)</f>
        <v/>
      </c>
    </row>
    <row r="126" ht="39.6" customHeight="1" s="290">
      <c r="A126" s="319">
        <f>A125+1</f>
        <v/>
      </c>
      <c r="B126" s="380" t="n"/>
      <c r="C126" s="321" t="inlineStr">
        <is>
          <t>Прайс из СД ОП</t>
        </is>
      </c>
      <c r="D126" s="322" t="inlineStr">
        <is>
          <t>ЭЛЕКТРИЧЕСКИЕ КОНВЕКТОРНЫЕ ПАНЕЛИ "NOBO" СО ВСТРОЕННЫМ ТЕРМОСТАТОМ ТИПА С4F05 мощностью 0,5 кВт</t>
        </is>
      </c>
      <c r="E126" s="405" t="inlineStr">
        <is>
          <t>ШТ</t>
        </is>
      </c>
      <c r="F126" s="405" t="n">
        <v>63</v>
      </c>
      <c r="G126" s="318" t="n">
        <v>5839.75</v>
      </c>
      <c r="H126" s="318">
        <f>ROUND(F126*G126,2)</f>
        <v/>
      </c>
      <c r="I126" s="328" t="n"/>
    </row>
    <row r="127" ht="26.45" customHeight="1" s="290">
      <c r="A127" s="319">
        <f>A126+1</f>
        <v/>
      </c>
      <c r="B127" s="313" t="n"/>
      <c r="C127" s="321" t="inlineStr">
        <is>
          <t>Прайс из СД ОП</t>
        </is>
      </c>
      <c r="D127" s="322" t="inlineStr">
        <is>
          <t>Панель пожаротушения реечного исполнения 2400х800х550  (1АПТ)   213.001.1.15.72.08-АПТ1Н2</t>
        </is>
      </c>
      <c r="E127" s="405" t="inlineStr">
        <is>
          <t>ШТ</t>
        </is>
      </c>
      <c r="F127" s="405" t="n">
        <v>1</v>
      </c>
      <c r="G127" s="318" t="n">
        <v>323392.17</v>
      </c>
      <c r="H127" s="318">
        <f>ROUND(F127*G127,2)</f>
        <v/>
      </c>
    </row>
    <row r="128" ht="26.45" customHeight="1" s="29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>Панель пожаротушения реечного исполнения 2400х800х550  (2АПТ)   213.001.1.15.72.08-АПТ1Н2</t>
        </is>
      </c>
      <c r="E128" s="405" t="inlineStr">
        <is>
          <t>ШТ</t>
        </is>
      </c>
      <c r="F128" s="405" t="n">
        <v>1</v>
      </c>
      <c r="G128" s="318" t="n">
        <v>323392.17</v>
      </c>
      <c r="H128" s="318">
        <f>ROUND(F128*G128,2)</f>
        <v/>
      </c>
    </row>
    <row r="129" ht="26.45" customHeight="1" s="290">
      <c r="A129" s="319">
        <f>A128+1</f>
        <v/>
      </c>
      <c r="B129" s="380" t="n"/>
      <c r="C129" s="321" t="inlineStr">
        <is>
          <t>Прайс из СД ОП</t>
        </is>
      </c>
      <c r="D129" s="322" t="inlineStr">
        <is>
          <t>Панель пожаротушения реечного исполнения 2400х800х550  (3АПТ)   213.001.1.15.72.08-АПТ1Н2</t>
        </is>
      </c>
      <c r="E129" s="405" t="inlineStr">
        <is>
          <t>ШТ</t>
        </is>
      </c>
      <c r="F129" s="405" t="n">
        <v>1</v>
      </c>
      <c r="G129" s="318" t="n">
        <v>323392.17</v>
      </c>
      <c r="H129" s="318">
        <f>ROUND(F129*G129,2)</f>
        <v/>
      </c>
      <c r="I129" s="328" t="n"/>
    </row>
    <row r="130" ht="26.45" customHeight="1" s="290">
      <c r="A130" s="319">
        <f>A129+1</f>
        <v/>
      </c>
      <c r="B130" s="313" t="n"/>
      <c r="C130" s="321" t="inlineStr">
        <is>
          <t>Прайс из СД ОП</t>
        </is>
      </c>
      <c r="D130" s="322" t="inlineStr">
        <is>
          <t>Панель пожаротушения реечного исполнения 2400х800х550  (4АПТ)   213.001.1.15.72.08-АПТ1Н2</t>
        </is>
      </c>
      <c r="E130" s="405" t="inlineStr">
        <is>
          <t>ШТ</t>
        </is>
      </c>
      <c r="F130" s="405" t="n">
        <v>1</v>
      </c>
      <c r="G130" s="318" t="n">
        <v>323392.17</v>
      </c>
      <c r="H130" s="318">
        <f>ROUND(F130*G130,2)</f>
        <v/>
      </c>
    </row>
    <row r="131" ht="105.6" customHeight="1" s="29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E131" s="405" t="inlineStr">
        <is>
          <t>шт.</t>
        </is>
      </c>
      <c r="F131" s="405" t="n">
        <v>1</v>
      </c>
      <c r="G131" s="318" t="n">
        <v>264609.74</v>
      </c>
      <c r="H131" s="318">
        <f>ROUND(F131*G131,2)</f>
        <v/>
      </c>
    </row>
    <row r="132" ht="171.6" customHeight="1" s="290">
      <c r="A132" s="319">
        <f>A131+1</f>
        <v/>
      </c>
      <c r="B132" s="380" t="n"/>
      <c r="C132" s="321" t="inlineStr">
        <is>
          <t>Прайс из СД ОП</t>
        </is>
      </c>
      <c r="D132" s="322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E132" s="405" t="inlineStr">
        <is>
          <t>шт.</t>
        </is>
      </c>
      <c r="F132" s="405" t="n">
        <v>1</v>
      </c>
      <c r="G132" s="318" t="n">
        <v>259203.59</v>
      </c>
      <c r="H132" s="318">
        <f>ROUND(F132*G132,2)</f>
        <v/>
      </c>
      <c r="I132" s="328" t="n"/>
    </row>
    <row r="133">
      <c r="A133" s="319">
        <f>A132+1</f>
        <v/>
      </c>
      <c r="B133" s="313" t="n"/>
      <c r="C133" s="321" t="inlineStr">
        <is>
          <t>Прайс из СД ОП</t>
        </is>
      </c>
      <c r="D133" s="322" t="inlineStr">
        <is>
          <t>КОМПЛЕКТ АВТОМАТИКИ ДЛЯ П1</t>
        </is>
      </c>
      <c r="E133" s="405" t="inlineStr">
        <is>
          <t>к-т</t>
        </is>
      </c>
      <c r="F133" s="405" t="n">
        <v>1</v>
      </c>
      <c r="G133" s="318" t="n">
        <v>248937.7</v>
      </c>
      <c r="H133" s="318">
        <f>ROUND(F133*G133,2)</f>
        <v/>
      </c>
    </row>
    <row r="134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Кран электр. однопролетный г/п 5т</t>
        </is>
      </c>
      <c r="E134" s="405" t="inlineStr">
        <is>
          <t>шт.</t>
        </is>
      </c>
      <c r="F134" s="405" t="n">
        <v>1</v>
      </c>
      <c r="G134" s="318" t="n">
        <v>238376.51</v>
      </c>
      <c r="H134" s="318">
        <f>ROUND(F134*G134,2)</f>
        <v/>
      </c>
    </row>
    <row r="135" ht="52.9" customHeight="1" s="290">
      <c r="A135" s="319">
        <f>A134+1</f>
        <v/>
      </c>
      <c r="B135" s="380" t="n"/>
      <c r="C135" s="321" t="inlineStr">
        <is>
          <t>Прайс из СД ОП</t>
        </is>
      </c>
      <c r="D135" s="322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E135" s="405" t="inlineStr">
        <is>
          <t>к-т</t>
        </is>
      </c>
      <c r="F135" s="405" t="n">
        <v>2</v>
      </c>
      <c r="G135" s="318" t="n">
        <v>114047.95</v>
      </c>
      <c r="H135" s="318">
        <f>ROUND(F135*G135,2)</f>
        <v/>
      </c>
      <c r="I135" s="328" t="n"/>
    </row>
    <row r="136" ht="79.15000000000001" customHeight="1" s="290">
      <c r="A136" s="319">
        <f>A135+1</f>
        <v/>
      </c>
      <c r="B136" s="313" t="n"/>
      <c r="C136" s="321" t="inlineStr">
        <is>
          <t>Прайс из СД ОП</t>
        </is>
      </c>
      <c r="D136" s="322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E136" s="405" t="inlineStr">
        <is>
          <t>к-т</t>
        </is>
      </c>
      <c r="F136" s="405" t="n">
        <v>2</v>
      </c>
      <c r="G136" s="318" t="n">
        <v>114047.95</v>
      </c>
      <c r="H136" s="318">
        <f>ROUND(F136*G136,2)</f>
        <v/>
      </c>
    </row>
    <row r="137" ht="39.6" customHeight="1" s="290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>ЭЛЕКТРИЧЕСКИЕ КОНВЕКТОРНЫЕ ПАНЕЛИ "NOBO" СО ВСТРОЕННЫМ ТЕРМОСТАТОМ ТИПА С4F20 мощностью 2,0 кВт</t>
        </is>
      </c>
      <c r="E137" s="405" t="inlineStr">
        <is>
          <t>ШТ</t>
        </is>
      </c>
      <c r="F137" s="405" t="n">
        <v>21</v>
      </c>
      <c r="G137" s="318" t="n">
        <v>7018.83</v>
      </c>
      <c r="H137" s="318">
        <f>ROUND(F137*G137,2)</f>
        <v/>
      </c>
    </row>
    <row r="138">
      <c r="A138" s="319">
        <f>A137+1</f>
        <v/>
      </c>
      <c r="B138" s="380" t="n"/>
      <c r="C138" s="321" t="inlineStr">
        <is>
          <t>Прайс из СД ОП</t>
        </is>
      </c>
      <c r="D138" s="322" t="inlineStr">
        <is>
          <t>КОМПЛЕКТ АВТОМАТИКИ ДЛЯ П2а,П2б</t>
        </is>
      </c>
      <c r="E138" s="405" t="inlineStr">
        <is>
          <t>к-т</t>
        </is>
      </c>
      <c r="F138" s="405" t="n">
        <v>1</v>
      </c>
      <c r="G138" s="318" t="n">
        <v>140394.14</v>
      </c>
      <c r="H138" s="318">
        <f>ROUND(F138*G138,2)</f>
        <v/>
      </c>
      <c r="I138" s="328" t="n"/>
    </row>
    <row r="139" ht="39.6" customHeight="1" s="290">
      <c r="A139" s="319">
        <f>A138+1</f>
        <v/>
      </c>
      <c r="B139" s="313" t="n"/>
      <c r="C139" s="321" t="inlineStr">
        <is>
          <t>Прайс из СД ОП</t>
        </is>
      </c>
      <c r="D139" s="322" t="inlineStr">
        <is>
          <t>Шкаф питания 380/220 навесного исполнения с передней дверью 1200х800х400  (HF01)  213.001.1.15.72.08-АПТ1Н1</t>
        </is>
      </c>
      <c r="E139" s="405" t="inlineStr">
        <is>
          <t>ШТ</t>
        </is>
      </c>
      <c r="F139" s="405" t="n">
        <v>1</v>
      </c>
      <c r="G139" s="318" t="n">
        <v>135940.35</v>
      </c>
      <c r="H139" s="318">
        <f>ROUND(F139*G139,2)</f>
        <v/>
      </c>
    </row>
    <row r="140" ht="52.9" customHeight="1" s="29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E140" s="405" t="inlineStr">
        <is>
          <t>к-т</t>
        </is>
      </c>
      <c r="F140" s="405" t="n">
        <v>1</v>
      </c>
      <c r="G140" s="318" t="n">
        <v>114047.95</v>
      </c>
      <c r="H140" s="318">
        <f>ROUND(F140*G140,2)</f>
        <v/>
      </c>
    </row>
    <row r="141">
      <c r="A141" s="319">
        <f>A140+1</f>
        <v/>
      </c>
      <c r="B141" s="380" t="n"/>
      <c r="C141" s="321" t="inlineStr">
        <is>
          <t>Прайс из СД ОП</t>
        </is>
      </c>
      <c r="D141" s="322" t="inlineStr">
        <is>
          <t>ПРИТОЧНАЯ УСТАНОВКА ТИПА SGK-10 (П3)</t>
        </is>
      </c>
      <c r="E141" s="405" t="inlineStr">
        <is>
          <t>к-т</t>
        </is>
      </c>
      <c r="F141" s="405" t="n">
        <v>1</v>
      </c>
      <c r="G141" s="318" t="n">
        <v>104740.13</v>
      </c>
      <c r="H141" s="318">
        <f>ROUND(F141*G141,2)</f>
        <v/>
      </c>
      <c r="I141" s="328" t="n"/>
    </row>
    <row r="142">
      <c r="A142" s="319">
        <f>A141+1</f>
        <v/>
      </c>
      <c r="B142" s="313" t="n"/>
      <c r="C142" s="321" t="inlineStr">
        <is>
          <t>Прайс из СД ОП</t>
        </is>
      </c>
      <c r="D142" s="322" t="inlineStr">
        <is>
          <t>КОМПЛЕКТ АВТОМАТИКИ ДЛЯ В1,В2</t>
        </is>
      </c>
      <c r="E142" s="405" t="inlineStr">
        <is>
          <t>к-т</t>
        </is>
      </c>
      <c r="F142" s="405" t="n">
        <v>2</v>
      </c>
      <c r="G142" s="318" t="n">
        <v>51900.9</v>
      </c>
      <c r="H142" s="318">
        <f>ROUND(F142*G142,2)</f>
        <v/>
      </c>
    </row>
    <row r="143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>КОМПЛЕКТ АВТОМАТИКИ ДЛЯ П3</t>
        </is>
      </c>
      <c r="E143" s="405" t="inlineStr">
        <is>
          <t>к-т</t>
        </is>
      </c>
      <c r="F143" s="405" t="n">
        <v>1</v>
      </c>
      <c r="G143" s="318" t="n">
        <v>96472.85000000001</v>
      </c>
      <c r="H143" s="318">
        <f>ROUND(F143*G143,2)</f>
        <v/>
      </c>
    </row>
    <row r="144" ht="26.45" customHeight="1" s="290">
      <c r="A144" s="319">
        <f>A143+1</f>
        <v/>
      </c>
      <c r="B144" s="380" t="n"/>
      <c r="C144" s="321" t="inlineStr">
        <is>
          <t>Прайс из СД ОП</t>
        </is>
      </c>
      <c r="D144" s="322" t="inlineStr">
        <is>
          <t>Ограничитель перенапряжения110 кВ типа ОПН-У-110/77-3</t>
        </is>
      </c>
      <c r="E144" s="405" t="inlineStr">
        <is>
          <t>шт.</t>
        </is>
      </c>
      <c r="F144" s="405" t="n">
        <v>6</v>
      </c>
      <c r="G144" s="318" t="n">
        <v>14007</v>
      </c>
      <c r="H144" s="318">
        <f>ROUND(F144*G144,2)</f>
        <v/>
      </c>
      <c r="I144" s="328" t="n"/>
    </row>
    <row r="145" ht="132" customHeight="1" s="290">
      <c r="A145" s="319">
        <f>A144+1</f>
        <v/>
      </c>
      <c r="B145" s="313" t="n"/>
      <c r="C145" s="321" t="inlineStr">
        <is>
          <t>Прайс из СД ОП</t>
        </is>
      </c>
      <c r="D145" s="322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E145" s="405" t="inlineStr">
        <is>
          <t>шт.</t>
        </is>
      </c>
      <c r="F145" s="405" t="n">
        <v>4</v>
      </c>
      <c r="G145" s="318" t="n">
        <v>20051.47</v>
      </c>
      <c r="H145" s="318">
        <f>ROUND(F145*G145,2)</f>
        <v/>
      </c>
    </row>
    <row r="146" ht="145.15" customHeight="1" s="29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E146" s="405" t="inlineStr">
        <is>
          <t>шт.</t>
        </is>
      </c>
      <c r="F146" s="405" t="n">
        <v>2</v>
      </c>
      <c r="G146" s="318" t="n">
        <v>39090.87</v>
      </c>
      <c r="H146" s="318">
        <f>ROUND(F146*G146,2)</f>
        <v/>
      </c>
    </row>
    <row r="147" ht="39.6" customHeight="1" s="290">
      <c r="A147" s="319">
        <f>A146+1</f>
        <v/>
      </c>
      <c r="B147" s="380" t="n"/>
      <c r="C147" s="321" t="inlineStr">
        <is>
          <t>Прайс из СД ОП</t>
        </is>
      </c>
      <c r="D147" s="322" t="inlineStr">
        <is>
          <t>ЭЛЕКТРИЧЕСКИЕ КОНВЕКТОРНЫЕ ПАНЕЛИ "NOBO" СО ВСТРОЕННЫМ ТЕРМОСТАТОМ ТИПА С4F10 мощностью 1,0 кВт</t>
        </is>
      </c>
      <c r="E147" s="405" t="inlineStr">
        <is>
          <t>ШТ</t>
        </is>
      </c>
      <c r="F147" s="405" t="n">
        <v>12</v>
      </c>
      <c r="G147" s="318" t="n">
        <v>5912.56</v>
      </c>
      <c r="H147" s="318">
        <f>ROUND(F147*G147,2)</f>
        <v/>
      </c>
      <c r="I147" s="328" t="n"/>
    </row>
    <row r="148">
      <c r="A148" s="319">
        <f>A147+1</f>
        <v/>
      </c>
      <c r="B148" s="313" t="n"/>
      <c r="C148" s="321" t="inlineStr">
        <is>
          <t>Прайс из СД ОП</t>
        </is>
      </c>
      <c r="D148" s="322" t="inlineStr">
        <is>
          <t>Стенд датчиков СМ1</t>
        </is>
      </c>
      <c r="E148" s="405" t="inlineStr">
        <is>
          <t>шт.</t>
        </is>
      </c>
      <c r="F148" s="405" t="n">
        <v>1</v>
      </c>
      <c r="G148" s="318" t="n">
        <v>64722</v>
      </c>
      <c r="H148" s="318">
        <f>ROUND(F148*G148,2)</f>
        <v/>
      </c>
    </row>
    <row r="149" ht="79.15000000000001" customHeight="1" s="29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E149" s="405" t="inlineStr">
        <is>
          <t>ШТ</t>
        </is>
      </c>
      <c r="F149" s="405" t="n">
        <v>1</v>
      </c>
      <c r="G149" s="318" t="n">
        <v>62837.92</v>
      </c>
      <c r="H149" s="318">
        <f>ROUND(F149*G149,2)</f>
        <v/>
      </c>
    </row>
    <row r="150" ht="26.45" customHeight="1" s="290">
      <c r="A150" s="319">
        <f>A149+1</f>
        <v/>
      </c>
      <c r="B150" s="380" t="n"/>
      <c r="C150" s="321" t="inlineStr">
        <is>
          <t>Прайс из СД ОП</t>
        </is>
      </c>
      <c r="D150" s="322" t="inlineStr">
        <is>
          <t>ПОЖАРНОЕ ЗАПОРНОЕ УСТРОЙСТВО Д=100 ММ ТИПА  ПЗУ 12-100Энж  С ЭЛЕКТРОПРИВОДОМ</t>
        </is>
      </c>
      <c r="E150" s="405" t="inlineStr">
        <is>
          <t>шт.</t>
        </is>
      </c>
      <c r="F150" s="405" t="n">
        <v>2</v>
      </c>
      <c r="G150" s="318" t="n">
        <v>28110.12</v>
      </c>
      <c r="H150" s="318">
        <f>ROUND(F150*G150,2)</f>
        <v/>
      </c>
      <c r="I150" s="328" t="n"/>
    </row>
    <row r="151">
      <c r="A151" s="319">
        <f>A150+1</f>
        <v/>
      </c>
      <c r="B151" s="313" t="n"/>
      <c r="C151" s="321" t="inlineStr">
        <is>
          <t>Прайс из СД ОП</t>
        </is>
      </c>
      <c r="D151" s="322" t="inlineStr">
        <is>
          <t>КОМПЛЕКТ АВТОМАТИКИ ДЛЯ В11а,В11б</t>
        </is>
      </c>
      <c r="E151" s="405" t="inlineStr">
        <is>
          <t>к-т</t>
        </is>
      </c>
      <c r="F151" s="405" t="n">
        <v>1</v>
      </c>
      <c r="G151" s="318" t="n">
        <v>54986.48</v>
      </c>
      <c r="H151" s="318">
        <f>ROUND(F151*G151,2)</f>
        <v/>
      </c>
    </row>
    <row r="152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Таль электр. канатная  г/п 5т, высота подъема 20м</t>
        </is>
      </c>
      <c r="E152" s="405" t="inlineStr">
        <is>
          <t>шт.</t>
        </is>
      </c>
      <c r="F152" s="405" t="n">
        <v>1</v>
      </c>
      <c r="G152" s="318" t="n">
        <v>51357.25</v>
      </c>
      <c r="H152" s="318">
        <f>ROUND(F152*G152,2)</f>
        <v/>
      </c>
    </row>
    <row r="153" ht="105.6" customHeight="1" s="290">
      <c r="A153" s="319">
        <f>A152+1</f>
        <v/>
      </c>
      <c r="B153" s="380" t="n"/>
      <c r="C153" s="321" t="inlineStr">
        <is>
          <t>Прайс из СД ОП</t>
        </is>
      </c>
      <c r="D153" s="322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E153" s="405" t="inlineStr">
        <is>
          <t>шт.</t>
        </is>
      </c>
      <c r="F153" s="405" t="n">
        <v>1</v>
      </c>
      <c r="G153" s="318" t="n">
        <v>51235.61</v>
      </c>
      <c r="H153" s="318">
        <f>ROUND(F153*G153,2)</f>
        <v/>
      </c>
      <c r="I153" s="328" t="n"/>
    </row>
    <row r="154">
      <c r="A154" s="319">
        <f>A153+1</f>
        <v/>
      </c>
      <c r="B154" s="313" t="n"/>
      <c r="C154" s="321" t="inlineStr">
        <is>
          <t>Прайс из СД ОП</t>
        </is>
      </c>
      <c r="D154" s="322" t="inlineStr">
        <is>
          <t>КОМПЛЕКТ АВТОМАТИКИ ДЛЯ В12а,В12б</t>
        </is>
      </c>
      <c r="E154" s="405" t="inlineStr">
        <is>
          <t>к-т</t>
        </is>
      </c>
      <c r="F154" s="405" t="n">
        <v>1</v>
      </c>
      <c r="G154" s="318" t="n">
        <v>46274.03</v>
      </c>
      <c r="H154" s="318">
        <f>ROUND(F154*G154,2)</f>
        <v/>
      </c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>КОМПЛЕКТ АВТОМАТИКИ ДЛЯ В7а,В7б</t>
        </is>
      </c>
      <c r="E155" s="405" t="inlineStr">
        <is>
          <t>к-т</t>
        </is>
      </c>
      <c r="F155" s="405" t="n">
        <v>1</v>
      </c>
      <c r="G155" s="318" t="n">
        <v>46274.03</v>
      </c>
      <c r="H155" s="318">
        <f>ROUND(F155*G155,2)</f>
        <v/>
      </c>
    </row>
    <row r="156" ht="158.45" customHeight="1" s="290">
      <c r="A156" s="319">
        <f>A155+1</f>
        <v/>
      </c>
      <c r="B156" s="380" t="n"/>
      <c r="C156" s="321" t="inlineStr">
        <is>
          <t>Прайс из СД ОП</t>
        </is>
      </c>
      <c r="D156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E156" s="405" t="inlineStr">
        <is>
          <t>шт.</t>
        </is>
      </c>
      <c r="F156" s="405" t="n">
        <v>1</v>
      </c>
      <c r="G156" s="318" t="n">
        <v>42316.81</v>
      </c>
      <c r="H156" s="318">
        <f>ROUND(F156*G156,2)</f>
        <v/>
      </c>
      <c r="I156" s="328" t="n"/>
    </row>
    <row r="157" ht="79.15000000000001" customHeight="1" s="290">
      <c r="A157" s="319">
        <f>A156+1</f>
        <v/>
      </c>
      <c r="B157" s="313" t="n"/>
      <c r="C157" s="321" t="inlineStr">
        <is>
          <t>Прайс из СД ОП</t>
        </is>
      </c>
      <c r="D157" s="322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E157" s="405" t="inlineStr">
        <is>
          <t>шт.</t>
        </is>
      </c>
      <c r="F157" s="405" t="n">
        <v>2</v>
      </c>
      <c r="G157" s="318" t="n">
        <v>18394.25</v>
      </c>
      <c r="H157" s="318">
        <f>ROUND(F157*G157,2)</f>
        <v/>
      </c>
    </row>
    <row r="158" ht="132" customHeight="1" s="29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E158" s="405" t="inlineStr">
        <is>
          <t>шт.</t>
        </is>
      </c>
      <c r="F158" s="405" t="n">
        <v>1</v>
      </c>
      <c r="G158" s="318" t="n">
        <v>35232.39</v>
      </c>
      <c r="H158" s="318">
        <f>ROUND(F158*G158,2)</f>
        <v/>
      </c>
    </row>
    <row r="159" ht="26.45" customHeight="1" s="290">
      <c r="A159" s="319">
        <f>A158+1</f>
        <v/>
      </c>
      <c r="B159" s="380" t="n"/>
      <c r="C159" s="321" t="inlineStr">
        <is>
          <t>Прайс из СД ОП</t>
        </is>
      </c>
      <c r="D159" s="322" t="inlineStr">
        <is>
          <t>КЛАПАН ВОЗДУШНЫЙ УТЕПЛЕННЫЙ  С ЭЛ.ПРИВОДОМ BELIMO ТИПА КВУ 500Х400 ММ</t>
        </is>
      </c>
      <c r="E159" s="405" t="inlineStr">
        <is>
          <t>шт.</t>
        </is>
      </c>
      <c r="F159" s="405" t="n">
        <v>5</v>
      </c>
      <c r="G159" s="318" t="n">
        <v>6497.58</v>
      </c>
      <c r="H159" s="318">
        <f>ROUND(F159*G159,2)</f>
        <v/>
      </c>
      <c r="I159" s="328" t="n"/>
    </row>
    <row r="160" ht="198" customHeight="1" s="290">
      <c r="A160" s="319">
        <f>A159+1</f>
        <v/>
      </c>
      <c r="B160" s="313" t="n"/>
      <c r="C160" s="321" t="inlineStr">
        <is>
          <t>Прайс из СД ОП</t>
        </is>
      </c>
      <c r="D160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E160" s="405" t="inlineStr">
        <is>
          <t>шт.</t>
        </is>
      </c>
      <c r="F160" s="405" t="n">
        <v>1</v>
      </c>
      <c r="G160" s="318" t="n">
        <v>32069.69</v>
      </c>
      <c r="H160" s="318">
        <f>ROUND(F160*G160,2)</f>
        <v/>
      </c>
    </row>
    <row r="161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КОМПЛЕКТ АВТОМАТИКИ ДЛЯ В5а,В5б</t>
        </is>
      </c>
      <c r="E161" s="405" t="inlineStr">
        <is>
          <t>к-т</t>
        </is>
      </c>
      <c r="F161" s="405" t="n">
        <v>1</v>
      </c>
      <c r="G161" s="318" t="n">
        <v>30146.6</v>
      </c>
      <c r="H161" s="318">
        <f>ROUND(F161*G161,2)</f>
        <v/>
      </c>
    </row>
    <row r="162" ht="132" customHeight="1" s="290">
      <c r="A162" s="319">
        <f>A161+1</f>
        <v/>
      </c>
      <c r="B162" s="380" t="n"/>
      <c r="C162" s="321" t="inlineStr">
        <is>
          <t>Прайс из СД ОП</t>
        </is>
      </c>
      <c r="D162" s="322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E162" s="405" t="inlineStr">
        <is>
          <t>шт.</t>
        </is>
      </c>
      <c r="F162" s="405" t="n">
        <v>1</v>
      </c>
      <c r="G162" s="318" t="n">
        <v>29273.25</v>
      </c>
      <c r="H162" s="318">
        <f>ROUND(F162*G162,2)</f>
        <v/>
      </c>
      <c r="I162" s="328" t="n"/>
    </row>
    <row r="163" ht="184.9" customHeight="1" s="290">
      <c r="A163" s="319">
        <f>A162+1</f>
        <v/>
      </c>
      <c r="B163" s="313" t="n"/>
      <c r="C163" s="321" t="inlineStr">
        <is>
          <t>Прайс из СД ОП</t>
        </is>
      </c>
      <c r="D163" s="322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E163" s="405" t="inlineStr">
        <is>
          <t>шт.</t>
        </is>
      </c>
      <c r="F163" s="405" t="n">
        <v>1</v>
      </c>
      <c r="G163" s="318" t="n">
        <v>27894.94</v>
      </c>
      <c r="H163" s="318">
        <f>ROUND(F163*G163,2)</f>
        <v/>
      </c>
    </row>
    <row r="164" ht="132" customHeight="1" s="29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E164" s="405" t="inlineStr">
        <is>
          <t>шт.</t>
        </is>
      </c>
      <c r="F164" s="405" t="n">
        <v>1</v>
      </c>
      <c r="G164" s="318" t="n">
        <v>27831.69</v>
      </c>
      <c r="H164" s="318">
        <f>ROUND(F164*G164,2)</f>
        <v/>
      </c>
    </row>
    <row r="165" ht="158.45" customHeight="1" s="290">
      <c r="A165" s="319">
        <f>A164+1</f>
        <v/>
      </c>
      <c r="B165" s="380" t="n"/>
      <c r="C165" s="321" t="inlineStr">
        <is>
          <t>Прайс из СД ОП</t>
        </is>
      </c>
      <c r="D165" s="322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E165" s="405" t="inlineStr">
        <is>
          <t>шт.</t>
        </is>
      </c>
      <c r="F165" s="405" t="n">
        <v>1</v>
      </c>
      <c r="G165" s="318" t="n">
        <v>26123.83</v>
      </c>
      <c r="H165" s="318">
        <f>ROUND(F165*G165,2)</f>
        <v/>
      </c>
      <c r="I165" s="328" t="n"/>
    </row>
    <row r="166" ht="158.45" customHeight="1" s="290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E166" s="405" t="inlineStr">
        <is>
          <t>шт.</t>
        </is>
      </c>
      <c r="F166" s="405" t="n">
        <v>1</v>
      </c>
      <c r="G166" s="318" t="n">
        <v>24542.49</v>
      </c>
      <c r="H166" s="318">
        <f>ROUND(F166*G166,2)</f>
        <v/>
      </c>
    </row>
    <row r="167" ht="184.9" customHeight="1" s="290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E167" s="405" t="inlineStr">
        <is>
          <t>шт.</t>
        </is>
      </c>
      <c r="F167" s="405" t="n">
        <v>1</v>
      </c>
      <c r="G167" s="318" t="n">
        <v>22628.17</v>
      </c>
      <c r="H167" s="318">
        <f>ROUND(F167*G167,2)</f>
        <v/>
      </c>
    </row>
    <row r="168" ht="198" customHeight="1" s="290">
      <c r="A168" s="319">
        <f>A167+1</f>
        <v/>
      </c>
      <c r="B168" s="380" t="n"/>
      <c r="C168" s="321" t="inlineStr">
        <is>
          <t>Прайс из СД ОП</t>
        </is>
      </c>
      <c r="D168" s="322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E168" s="405" t="inlineStr">
        <is>
          <t>шт.</t>
        </is>
      </c>
      <c r="F168" s="405" t="n">
        <v>1</v>
      </c>
      <c r="G168" s="318" t="n">
        <v>20824.58</v>
      </c>
      <c r="H168" s="318">
        <f>ROUND(F168*G168,2)</f>
        <v/>
      </c>
      <c r="I168" s="328" t="n"/>
    </row>
    <row r="169" ht="132" customHeight="1" s="290">
      <c r="A169" s="319">
        <f>A168+1</f>
        <v/>
      </c>
      <c r="B169" s="313" t="n"/>
      <c r="C169" s="321" t="inlineStr">
        <is>
          <t>Прайс из СД ОП</t>
        </is>
      </c>
      <c r="D169" s="322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E169" s="405" t="inlineStr">
        <is>
          <t>шт.</t>
        </is>
      </c>
      <c r="F169" s="405" t="n">
        <v>1</v>
      </c>
      <c r="G169" s="318" t="n">
        <v>20051.47</v>
      </c>
      <c r="H169" s="318">
        <f>ROUND(F169*G169,2)</f>
        <v/>
      </c>
    </row>
    <row r="170">
      <c r="A170" s="319">
        <f>A169+1</f>
        <v/>
      </c>
      <c r="B170" s="313" t="n"/>
      <c r="C170" s="321" t="inlineStr">
        <is>
          <t>Прайс из СД ОП</t>
        </is>
      </c>
      <c r="D170" s="322" t="inlineStr">
        <is>
          <t>Hyperline TTC-4268-SR-RAL9004 Шкаф напольный</t>
        </is>
      </c>
      <c r="E170" s="405" t="inlineStr">
        <is>
          <t>шт.</t>
        </is>
      </c>
      <c r="F170" s="405" t="n">
        <v>1</v>
      </c>
      <c r="G170" s="318" t="n">
        <v>18772.55</v>
      </c>
      <c r="H170" s="318">
        <f>ROUND(F170*G170,2)</f>
        <v/>
      </c>
    </row>
    <row r="171">
      <c r="A171" s="319">
        <f>A170+1</f>
        <v/>
      </c>
      <c r="B171" s="380" t="n"/>
      <c r="C171" s="321" t="inlineStr">
        <is>
          <t>Прайс из СД ОП</t>
        </is>
      </c>
      <c r="D171" s="322" t="inlineStr">
        <is>
          <t>КОМПЛЕКТ АВТОМАТИКИ ДЛЯ В4</t>
        </is>
      </c>
      <c r="E171" s="405" t="inlineStr">
        <is>
          <t>к-т</t>
        </is>
      </c>
      <c r="F171" s="405" t="n">
        <v>1</v>
      </c>
      <c r="G171" s="318" t="n">
        <v>18239.47</v>
      </c>
      <c r="H171" s="318">
        <f>ROUND(F171*G171,2)</f>
        <v/>
      </c>
      <c r="I171" s="328" t="n"/>
    </row>
    <row r="172" ht="198" customHeight="1" s="290">
      <c r="A172" s="319">
        <f>A171+1</f>
        <v/>
      </c>
      <c r="B172" s="313" t="n"/>
      <c r="C172" s="321" t="inlineStr">
        <is>
          <t>Прайс из СД ОП</t>
        </is>
      </c>
      <c r="D172" s="322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E172" s="405" t="inlineStr">
        <is>
          <t>шт.</t>
        </is>
      </c>
      <c r="F172" s="405" t="n">
        <v>1</v>
      </c>
      <c r="G172" s="318" t="n">
        <v>18217.1</v>
      </c>
      <c r="H172" s="318">
        <f>ROUND(F172*G172,2)</f>
        <v/>
      </c>
    </row>
    <row r="173" ht="52.9" customHeight="1" s="290">
      <c r="A173" s="319">
        <f>A172+1</f>
        <v/>
      </c>
      <c r="B173" s="313" t="n"/>
      <c r="C173" s="321" t="inlineStr">
        <is>
          <t>Прайс из СД ОП</t>
        </is>
      </c>
      <c r="D173" s="322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E173" s="405" t="inlineStr">
        <is>
          <t>шт.</t>
        </is>
      </c>
      <c r="F173" s="405" t="n">
        <v>1</v>
      </c>
      <c r="G173" s="318" t="n">
        <v>16243.03</v>
      </c>
      <c r="H173" s="318">
        <f>ROUND(F173*G173,2)</f>
        <v/>
      </c>
    </row>
    <row r="174">
      <c r="A174" s="319">
        <f>A173+1</f>
        <v/>
      </c>
      <c r="B174" s="380" t="n"/>
      <c r="C174" s="321" t="inlineStr">
        <is>
          <t>Прайс из СД ОП</t>
        </is>
      </c>
      <c r="D174" s="322" t="inlineStr">
        <is>
          <t>Считыватель proximity карт ProxPoint Plus</t>
        </is>
      </c>
      <c r="E174" s="405" t="inlineStr">
        <is>
          <t>шт.</t>
        </is>
      </c>
      <c r="F174" s="405" t="n">
        <v>8</v>
      </c>
      <c r="G174" s="318" t="n">
        <v>1992.43</v>
      </c>
      <c r="H174" s="318">
        <f>ROUND(F174*G174,2)</f>
        <v/>
      </c>
      <c r="I174" s="328" t="n"/>
    </row>
    <row r="175" ht="264" customHeight="1" s="290">
      <c r="A175" s="319">
        <f>A174+1</f>
        <v/>
      </c>
      <c r="B175" s="313" t="n"/>
      <c r="C175" s="321" t="inlineStr">
        <is>
          <t>Прайс из СД ОП</t>
        </is>
      </c>
      <c r="D175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E175" s="405" t="inlineStr">
        <is>
          <t>шт.</t>
        </is>
      </c>
      <c r="F175" s="405" t="n">
        <v>1</v>
      </c>
      <c r="G175" s="318" t="n">
        <v>15813.46</v>
      </c>
      <c r="H175" s="318">
        <f>ROUND(F175*G175,2)</f>
        <v/>
      </c>
    </row>
    <row r="176" ht="264" customHeight="1" s="290">
      <c r="A176" s="319">
        <f>A175+1</f>
        <v/>
      </c>
      <c r="B176" s="313" t="n"/>
      <c r="C176" s="321" t="inlineStr">
        <is>
          <t>Прайс из СД ОП</t>
        </is>
      </c>
      <c r="D176" s="322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E176" s="405" t="inlineStr">
        <is>
          <t>шт.</t>
        </is>
      </c>
      <c r="F176" s="405" t="n">
        <v>1</v>
      </c>
      <c r="G176" s="318" t="n">
        <v>15813.46</v>
      </c>
      <c r="H176" s="318">
        <f>ROUND(F176*G176,2)</f>
        <v/>
      </c>
    </row>
    <row r="177" ht="39.6" customHeight="1" s="290">
      <c r="A177" s="319">
        <f>A176+1</f>
        <v/>
      </c>
      <c r="B177" s="380" t="n"/>
      <c r="C177" s="321" t="inlineStr">
        <is>
          <t>Прайс из СД ОП</t>
        </is>
      </c>
      <c r="D177" s="322" t="inlineStr">
        <is>
          <t>Оптический кросс ШКОС-C-2U/2-32SC-32SC/SM-32SC/APC H+S с пигтейлами, для одномодового волокна</t>
        </is>
      </c>
      <c r="E177" s="405" t="inlineStr">
        <is>
          <t>шт.</t>
        </is>
      </c>
      <c r="F177" s="405" t="n">
        <v>2</v>
      </c>
      <c r="G177" s="318" t="n">
        <v>7720.75</v>
      </c>
      <c r="H177" s="318">
        <f>ROUND(F177*G177,2)</f>
        <v/>
      </c>
      <c r="I177" s="328" t="n"/>
    </row>
    <row r="178" ht="79.15000000000001" customHeight="1" s="290">
      <c r="A178" s="319">
        <f>A177+1</f>
        <v/>
      </c>
      <c r="B178" s="313" t="n"/>
      <c r="C178" s="321" t="inlineStr">
        <is>
          <t>Прайс из СД ОП</t>
        </is>
      </c>
      <c r="D178" s="322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E178" s="405" t="inlineStr">
        <is>
          <t>шт.</t>
        </is>
      </c>
      <c r="F178" s="405" t="n">
        <v>1</v>
      </c>
      <c r="G178" s="318" t="n">
        <v>15433</v>
      </c>
      <c r="H178" s="318">
        <f>ROUND(F178*G178,2)</f>
        <v/>
      </c>
    </row>
    <row r="179" ht="39.6" customHeight="1" s="290">
      <c r="A179" s="319">
        <f>A178+1</f>
        <v/>
      </c>
      <c r="B179" s="313" t="n"/>
      <c r="C179" s="321" t="inlineStr">
        <is>
          <t>Прайс из СД ОП</t>
        </is>
      </c>
      <c r="D179" s="322" t="inlineStr">
        <is>
          <t>Шкаф питания 380/220 навесного исполнения с передней дверью 600х400х300  (HF03)  213.001.1.15.72.08-АПТ1Н3</t>
        </is>
      </c>
      <c r="E179" s="405" t="inlineStr">
        <is>
          <t>ШТ</t>
        </is>
      </c>
      <c r="F179" s="405" t="n">
        <v>1</v>
      </c>
      <c r="G179" s="318" t="n">
        <v>13436.58</v>
      </c>
      <c r="H179" s="318">
        <f>ROUND(F179*G179,2)</f>
        <v/>
      </c>
    </row>
    <row r="180" ht="39.6" customHeight="1" s="290">
      <c r="A180" s="319">
        <f>A179+1</f>
        <v/>
      </c>
      <c r="B180" s="380" t="n"/>
      <c r="C180" s="321" t="inlineStr">
        <is>
          <t>Прайс из СД ОП</t>
        </is>
      </c>
      <c r="D180" s="322" t="inlineStr">
        <is>
          <t>Шкаф питания 380/220 навесного исполнения с передней дверью 600х400х300  (HF04) 213.001.1.15.72.08-АПТ1Н3</t>
        </is>
      </c>
      <c r="E180" s="405" t="inlineStr">
        <is>
          <t>ШТ</t>
        </is>
      </c>
      <c r="F180" s="405" t="n">
        <v>1</v>
      </c>
      <c r="G180" s="318" t="n">
        <v>13436.58</v>
      </c>
      <c r="H180" s="318">
        <f>ROUND(F180*G180,2)</f>
        <v/>
      </c>
      <c r="I180" s="328" t="n"/>
    </row>
    <row r="181" ht="66" customHeight="1" s="290">
      <c r="A181" s="319">
        <f>A180+1</f>
        <v/>
      </c>
      <c r="B181" s="313" t="n"/>
      <c r="C181" s="321" t="inlineStr">
        <is>
          <t>Прайс из СД ОП</t>
        </is>
      </c>
      <c r="D181" s="322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E181" s="405" t="inlineStr">
        <is>
          <t>КОМПЛЕКТ</t>
        </is>
      </c>
      <c r="F181" s="405" t="n">
        <v>1</v>
      </c>
      <c r="G181" s="318" t="n">
        <v>13240.13</v>
      </c>
      <c r="H181" s="318">
        <f>ROUND(F181*G181,2)</f>
        <v/>
      </c>
    </row>
    <row r="182" ht="24.75" customHeight="1" s="290">
      <c r="A182" s="319">
        <f>A181+1</f>
        <v/>
      </c>
      <c r="B182" s="313" t="n"/>
      <c r="C182" s="321" t="inlineStr">
        <is>
          <t>Прайс из СД ОП</t>
        </is>
      </c>
      <c r="D182" s="322" t="inlineStr">
        <is>
          <t>ОПЕРАТИВНАЯ ЗАДАЧА "ОРИОН ПРО" ИСП.512</t>
        </is>
      </c>
      <c r="E182" s="405" t="inlineStr">
        <is>
          <t>шт.</t>
        </is>
      </c>
      <c r="F182" s="405" t="n">
        <v>1</v>
      </c>
      <c r="G182" s="318" t="n">
        <v>13160.29</v>
      </c>
      <c r="H182" s="318">
        <f>ROUND(F182*G182,2)</f>
        <v/>
      </c>
    </row>
    <row r="183" ht="152.25" customHeight="1" s="290">
      <c r="A183" s="319">
        <f>A182+1</f>
        <v/>
      </c>
      <c r="B183" s="380" t="n"/>
      <c r="C183" s="321" t="inlineStr">
        <is>
          <t>Прайс из СД ОП</t>
        </is>
      </c>
      <c r="D183" s="322" t="inlineStr">
        <is>
          <t>Ящик управления наружным освещением в комплекте с фотореле и контрольным кабелем 15м по типу ЯУО3Т</t>
        </is>
      </c>
      <c r="E183" s="405" t="inlineStr">
        <is>
          <t>ШТ</t>
        </is>
      </c>
      <c r="F183" s="405" t="n">
        <v>1</v>
      </c>
      <c r="G183" s="318" t="n">
        <v>12567.58</v>
      </c>
      <c r="H183" s="318">
        <f>ROUND(F183*G183,2)</f>
        <v/>
      </c>
      <c r="I183" s="328" t="n"/>
    </row>
    <row r="184" ht="92.45" customHeight="1" s="290">
      <c r="A184" s="319">
        <f>A183+1</f>
        <v/>
      </c>
      <c r="B184" s="313" t="n"/>
      <c r="C184" s="321" t="inlineStr">
        <is>
          <t>Прайс из СД ОП</t>
        </is>
      </c>
      <c r="D184" s="322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E184" s="405" t="inlineStr">
        <is>
          <t>шт.</t>
        </is>
      </c>
      <c r="F184" s="405" t="n">
        <v>1</v>
      </c>
      <c r="G184" s="318" t="n">
        <v>11647.44</v>
      </c>
      <c r="H184" s="318">
        <f>ROUND(F184*G184,2)</f>
        <v/>
      </c>
    </row>
    <row r="185" ht="39.6" customHeight="1" s="290">
      <c r="A185" s="319">
        <f>A184+1</f>
        <v/>
      </c>
      <c r="B185" s="313" t="n"/>
      <c r="C185" s="321" t="inlineStr">
        <is>
          <t>Прайс из СД ОП</t>
        </is>
      </c>
      <c r="D185" s="322" t="inlineStr">
        <is>
          <t>Оптический кросс ШКОС-C-1U/2-24SC-24SC/SM-24SC/APC H+S с пигтейлами, для одномодового волокна</t>
        </is>
      </c>
      <c r="E185" s="405" t="inlineStr">
        <is>
          <t>шт.</t>
        </is>
      </c>
      <c r="F185" s="405" t="n">
        <v>3</v>
      </c>
      <c r="G185" s="318" t="n">
        <v>3643.83</v>
      </c>
      <c r="H185" s="318">
        <f>ROUND(F185*G185,2)</f>
        <v/>
      </c>
    </row>
    <row r="186" ht="39.6" customHeight="1" s="290">
      <c r="A186" s="319">
        <f>A185+1</f>
        <v/>
      </c>
      <c r="B186" s="380" t="n"/>
      <c r="C186" s="321" t="inlineStr">
        <is>
          <t>Прайс из СД ОП</t>
        </is>
      </c>
      <c r="D186" s="322" t="inlineStr">
        <is>
          <t>Оптический кросс ШКОС-C-1U/2-8SC-8SC/MM-8SC/APC H+S с пигтейлами, для многомодового волокна</t>
        </is>
      </c>
      <c r="E186" s="405" t="inlineStr">
        <is>
          <t>шт.</t>
        </is>
      </c>
      <c r="F186" s="405" t="n">
        <v>2</v>
      </c>
      <c r="G186" s="318" t="n">
        <v>5341.06</v>
      </c>
      <c r="H186" s="318">
        <f>ROUND(F186*G186,2)</f>
        <v/>
      </c>
      <c r="I186" s="328" t="n"/>
    </row>
    <row r="187" ht="39.6" customHeight="1" s="290">
      <c r="A187" s="319">
        <f>A186+1</f>
        <v/>
      </c>
      <c r="B187" s="313" t="n"/>
      <c r="C187" s="321" t="inlineStr">
        <is>
          <t>Прайс из СД ОП</t>
        </is>
      </c>
      <c r="D187" s="322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E187" s="405" t="inlineStr">
        <is>
          <t>шт.</t>
        </is>
      </c>
      <c r="F187" s="405" t="n">
        <v>4</v>
      </c>
      <c r="G187" s="318" t="n">
        <v>2431.63</v>
      </c>
      <c r="H187" s="318">
        <f>ROUND(F187*G187,2)</f>
        <v/>
      </c>
    </row>
    <row r="188" ht="39.6" customHeight="1" s="290">
      <c r="A188" s="319">
        <f>A187+1</f>
        <v/>
      </c>
      <c r="B188" s="313" t="n"/>
      <c r="C188" s="321" t="inlineStr">
        <is>
          <t>Прайс из СД ОП</t>
        </is>
      </c>
      <c r="D188" s="322" t="inlineStr">
        <is>
          <t>Оптический кросс ШКОС-C-1U/2-32SC-32SC/МM-32SC/APC H+S с пигтейлами, для многомодового волокна</t>
        </is>
      </c>
      <c r="E188" s="405" t="inlineStr">
        <is>
          <t>шт.</t>
        </is>
      </c>
      <c r="F188" s="405" t="n">
        <v>4</v>
      </c>
      <c r="G188" s="318" t="n">
        <v>2399.65</v>
      </c>
      <c r="H188" s="318">
        <f>ROUND(F188*G188,2)</f>
        <v/>
      </c>
    </row>
    <row r="189" ht="26.45" customHeight="1" s="290">
      <c r="A189" s="319">
        <f>A188+1</f>
        <v/>
      </c>
      <c r="B189" s="380" t="n"/>
      <c r="C189" s="321" t="inlineStr">
        <is>
          <t>Прайс из СД ОП</t>
        </is>
      </c>
      <c r="D189" s="322" t="inlineStr">
        <is>
          <t>Взрывозащищенная конвекторная панель со встроенным термостатом N=2 кВт</t>
        </is>
      </c>
      <c r="E189" s="405" t="inlineStr">
        <is>
          <t>шт.</t>
        </is>
      </c>
      <c r="F189" s="405" t="n">
        <v>1</v>
      </c>
      <c r="G189" s="318" t="n">
        <v>8392.129999999999</v>
      </c>
      <c r="H189" s="318">
        <f>ROUND(F189*G189,2)</f>
        <v/>
      </c>
      <c r="I189" s="328" t="n"/>
    </row>
    <row r="190" ht="184.9" customHeight="1" s="290">
      <c r="A190" s="319">
        <f>A189+1</f>
        <v/>
      </c>
      <c r="B190" s="313" t="n"/>
      <c r="C190" s="321" t="inlineStr">
        <is>
          <t>Прайс из СД ОП</t>
        </is>
      </c>
      <c r="D190" s="322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E190" s="405" t="inlineStr">
        <is>
          <t>шт.</t>
        </is>
      </c>
      <c r="F190" s="405" t="n">
        <v>1</v>
      </c>
      <c r="G190" s="318" t="n">
        <v>8218.67</v>
      </c>
      <c r="H190" s="318">
        <f>ROUND(F190*G190,2)</f>
        <v/>
      </c>
    </row>
    <row r="191" ht="39.6" customHeight="1" s="290">
      <c r="A191" s="319">
        <f>A190+1</f>
        <v/>
      </c>
      <c r="B191" s="313" t="n"/>
      <c r="C191" s="321" t="inlineStr">
        <is>
          <t>Прайс из СД ОП</t>
        </is>
      </c>
      <c r="D191" s="322" t="inlineStr">
        <is>
          <t>Установка повышения давления типа HYDROFRESH PKm-24CL Q=32л/мин, N=0.37ква с гидробаком V=20л и реле давления</t>
        </is>
      </c>
      <c r="E191" s="405" t="inlineStr">
        <is>
          <t>к-т</t>
        </is>
      </c>
      <c r="F191" s="405" t="n">
        <v>1</v>
      </c>
      <c r="G191" s="318" t="n">
        <v>7681.33</v>
      </c>
      <c r="H191" s="318">
        <f>ROUND(F191*G191,2)</f>
        <v/>
      </c>
    </row>
    <row r="192" ht="39.6" customHeight="1" s="290">
      <c r="A192" s="319">
        <f>A191+1</f>
        <v/>
      </c>
      <c r="B192" s="380" t="n"/>
      <c r="C192" s="321" t="inlineStr">
        <is>
          <t>Прайс из СД ОП</t>
        </is>
      </c>
      <c r="D192" s="322" t="inlineStr">
        <is>
          <t>Оптический кросс ШКОС-C-1U/2-16SC-16SC/SM-16SC/APC H+S с пигтейлами, для одномодового волокна</t>
        </is>
      </c>
      <c r="E192" s="405" t="inlineStr">
        <is>
          <t>шт.</t>
        </is>
      </c>
      <c r="F192" s="405" t="n">
        <v>3</v>
      </c>
      <c r="G192" s="318" t="n">
        <v>2399.32</v>
      </c>
      <c r="H192" s="318">
        <f>ROUND(F192*G192,2)</f>
        <v/>
      </c>
      <c r="I192" s="328" t="n"/>
    </row>
    <row r="193" ht="39.6" customHeight="1" s="290">
      <c r="A193" s="319">
        <f>A192+1</f>
        <v/>
      </c>
      <c r="B193" s="313" t="n"/>
      <c r="C193" s="321" t="inlineStr">
        <is>
          <t>Прайс из СД ОП</t>
        </is>
      </c>
      <c r="D193" s="322" t="inlineStr">
        <is>
          <t>Кроссовое оборудование в составе: стойка универсальная  2-рядная (емкость 1480пар) LSA PLUS</t>
        </is>
      </c>
      <c r="E193" s="405" t="inlineStr">
        <is>
          <t>шт.</t>
        </is>
      </c>
      <c r="F193" s="405" t="n">
        <v>1</v>
      </c>
      <c r="G193" s="318" t="n">
        <v>6961.13</v>
      </c>
      <c r="H193" s="318">
        <f>ROUND(F193*G193,2)</f>
        <v/>
      </c>
    </row>
    <row r="194" ht="26.45" customHeight="1" s="290">
      <c r="A194" s="319">
        <f>A193+1</f>
        <v/>
      </c>
      <c r="B194" s="313" t="n"/>
      <c r="C194" s="321" t="inlineStr">
        <is>
          <t>Прайс из СД ОП</t>
        </is>
      </c>
      <c r="D194" s="322" t="inlineStr">
        <is>
          <t>ИСПОЛНИТЕЛЬНЫЙ РЕЛЕЙНЫЙ БЛОК С2000-СП1 ИСП.01</t>
        </is>
      </c>
      <c r="E194" s="405" t="inlineStr">
        <is>
          <t>шт.</t>
        </is>
      </c>
      <c r="F194" s="405" t="n">
        <v>14</v>
      </c>
      <c r="G194" s="318" t="n">
        <v>485.88</v>
      </c>
      <c r="H194" s="318">
        <f>ROUND(F194*G194,2)</f>
        <v/>
      </c>
    </row>
    <row r="195" ht="39.6" customHeight="1" s="290">
      <c r="A195" s="319">
        <f>A194+1</f>
        <v/>
      </c>
      <c r="B195" s="380" t="n"/>
      <c r="C195" s="321" t="inlineStr">
        <is>
          <t>Прайс из СД ОП</t>
        </is>
      </c>
      <c r="D195" s="322" t="inlineStr">
        <is>
          <t>Оптический кросс ШКОС-C-2U/2-48SC-48SC/SM-48SC/APC H+S с пигтейлами, для одномодового волокна</t>
        </is>
      </c>
      <c r="E195" s="405" t="inlineStr">
        <is>
          <t>шт.</t>
        </is>
      </c>
      <c r="F195" s="405" t="n">
        <v>1</v>
      </c>
      <c r="G195" s="318" t="n">
        <v>6171.21</v>
      </c>
      <c r="H195" s="318">
        <f>ROUND(F195*G195,2)</f>
        <v/>
      </c>
      <c r="I195" s="328" t="n"/>
    </row>
    <row r="196">
      <c r="A196" s="319">
        <f>A195+1</f>
        <v/>
      </c>
      <c r="B196" s="313" t="n"/>
      <c r="C196" s="321" t="inlineStr">
        <is>
          <t>Прайс из СД ОП</t>
        </is>
      </c>
      <c r="D196" s="322" t="inlineStr">
        <is>
          <t>Электромагнитный замок, 12V DC, ML-350AL</t>
        </is>
      </c>
      <c r="E196" s="405" t="inlineStr">
        <is>
          <t>шт.</t>
        </is>
      </c>
      <c r="F196" s="405" t="n">
        <v>8</v>
      </c>
      <c r="G196" s="318" t="n">
        <v>634.5700000000001</v>
      </c>
      <c r="H196" s="318">
        <f>ROUND(F196*G196,2)</f>
        <v/>
      </c>
    </row>
    <row r="197">
      <c r="A197" s="319">
        <f>A196+1</f>
        <v/>
      </c>
      <c r="B197" s="313" t="n"/>
      <c r="C197" s="321" t="inlineStr">
        <is>
          <t>Прайс из СД ОП</t>
        </is>
      </c>
      <c r="D197" s="322" t="inlineStr">
        <is>
          <t>Зеркало настенное</t>
        </is>
      </c>
      <c r="E197" s="405" t="inlineStr">
        <is>
          <t>шт.</t>
        </is>
      </c>
      <c r="F197" s="405" t="n">
        <v>1</v>
      </c>
      <c r="G197" s="318" t="n">
        <v>4063.33</v>
      </c>
      <c r="H197" s="318">
        <f>ROUND(F197*G197,2)</f>
        <v/>
      </c>
    </row>
    <row r="198" ht="26.45" customHeight="1" s="290">
      <c r="A198" s="319">
        <f>A197+1</f>
        <v/>
      </c>
      <c r="B198" s="380" t="n"/>
      <c r="C198" s="321" t="inlineStr">
        <is>
          <t>Прайс из СД ОП</t>
        </is>
      </c>
      <c r="D198" s="322" t="inlineStr">
        <is>
          <t>Шкаф SR3415K навесной 300х400х150мм светло-серый с монтажной платой IP65 (АВВ)</t>
        </is>
      </c>
      <c r="E198" s="405" t="inlineStr">
        <is>
          <t>шт.</t>
        </is>
      </c>
      <c r="F198" s="405" t="n">
        <v>3</v>
      </c>
      <c r="G198" s="318" t="n">
        <v>1348.78</v>
      </c>
      <c r="H198" s="318">
        <f>ROUND(F198*G198,2)</f>
        <v/>
      </c>
      <c r="I198" s="328" t="n"/>
    </row>
    <row r="199">
      <c r="A199" s="319">
        <f>A198+1</f>
        <v/>
      </c>
      <c r="B199" s="313" t="n"/>
      <c r="C199" s="321" t="inlineStr">
        <is>
          <t>Прайс из СД ОП</t>
        </is>
      </c>
      <c r="D199" s="322" t="inlineStr">
        <is>
          <t>Считыватель proximity карт ProxPoint Plus</t>
        </is>
      </c>
      <c r="E199" s="405" t="inlineStr">
        <is>
          <t>шт.</t>
        </is>
      </c>
      <c r="F199" s="405" t="n">
        <v>2</v>
      </c>
      <c r="G199" s="318" t="n">
        <v>1992.43</v>
      </c>
      <c r="H199" s="318">
        <f>ROUND(F199*G199,2)</f>
        <v/>
      </c>
    </row>
    <row r="200">
      <c r="A200" s="319">
        <f>A199+1</f>
        <v/>
      </c>
      <c r="B200" s="313" t="n"/>
      <c r="C200" s="321" t="inlineStr">
        <is>
          <t>Прайс из СД ОП</t>
        </is>
      </c>
      <c r="D200" s="322" t="inlineStr">
        <is>
          <t>Монитор HP  22 LED</t>
        </is>
      </c>
      <c r="E200" s="405" t="inlineStr">
        <is>
          <t>шт.</t>
        </is>
      </c>
      <c r="F200" s="405" t="n">
        <v>1</v>
      </c>
      <c r="G200" s="318" t="n">
        <v>3917.09</v>
      </c>
      <c r="H200" s="318">
        <f>ROUND(F200*G200,2)</f>
        <v/>
      </c>
    </row>
    <row r="201">
      <c r="A201" s="319">
        <f>A200+1</f>
        <v/>
      </c>
      <c r="B201" s="380" t="n"/>
      <c r="C201" s="321" t="inlineStr">
        <is>
          <t>Прайс из СД ОП</t>
        </is>
      </c>
      <c r="D201" s="322" t="inlineStr">
        <is>
          <t>КОНТРОЛЛЕР ДОСТУПА С2000-2</t>
        </is>
      </c>
      <c r="E201" s="405" t="inlineStr">
        <is>
          <t>шт.</t>
        </is>
      </c>
      <c r="F201" s="405" t="n">
        <v>5</v>
      </c>
      <c r="G201" s="318" t="n">
        <v>778.15</v>
      </c>
      <c r="H201" s="318">
        <f>ROUND(F201*G201,2)</f>
        <v/>
      </c>
      <c r="I201" s="328" t="n"/>
    </row>
    <row r="202">
      <c r="A202" s="319">
        <f>A201+1</f>
        <v/>
      </c>
      <c r="B202" s="313" t="n"/>
      <c r="C202" s="321" t="inlineStr">
        <is>
          <t>Прайс из СД ОП</t>
        </is>
      </c>
      <c r="D202" s="322" t="inlineStr">
        <is>
          <t>Карты proximity</t>
        </is>
      </c>
      <c r="E202" s="405" t="inlineStr">
        <is>
          <t>шт.</t>
        </is>
      </c>
      <c r="F202" s="405" t="n">
        <v>50</v>
      </c>
      <c r="G202" s="318" t="n">
        <v>74.77</v>
      </c>
      <c r="H202" s="318">
        <f>ROUND(F202*G202,2)</f>
        <v/>
      </c>
    </row>
    <row r="203" ht="39.6" customHeight="1" s="290">
      <c r="A203" s="319">
        <f>A202+1</f>
        <v/>
      </c>
      <c r="B203" s="313" t="n"/>
      <c r="C203" s="321" t="inlineStr">
        <is>
          <t>Прайс из СД ОП</t>
        </is>
      </c>
      <c r="D203" s="322" t="inlineStr">
        <is>
          <t>Оптический кросс ШКОС-C-1U/2-24SC-24SC/МM-24SC/APC H+S с пигтейлами, для многомодового волокна</t>
        </is>
      </c>
      <c r="E203" s="405" t="inlineStr">
        <is>
          <t>шт.</t>
        </is>
      </c>
      <c r="F203" s="405" t="n">
        <v>1</v>
      </c>
      <c r="G203" s="318" t="n">
        <v>3643.83</v>
      </c>
      <c r="H203" s="318">
        <f>ROUND(F203*G203,2)</f>
        <v/>
      </c>
    </row>
    <row r="204" ht="39.6" customHeight="1" s="290">
      <c r="A204" s="319">
        <f>A203+1</f>
        <v/>
      </c>
      <c r="B204" s="380" t="n"/>
      <c r="C204" s="321" t="inlineStr">
        <is>
          <t>Прайс из СД ОП</t>
        </is>
      </c>
      <c r="D204" s="322" t="inlineStr">
        <is>
          <t>Оптический кросс ШКОС-C-1U/2-8SC-8SC/SM-8SC/APC H+S с пигтейлами, для одномодового волокна</t>
        </is>
      </c>
      <c r="E204" s="405" t="inlineStr">
        <is>
          <t>шт.</t>
        </is>
      </c>
      <c r="F204" s="405" t="n">
        <v>2</v>
      </c>
      <c r="G204" s="318" t="n">
        <v>1629.49</v>
      </c>
      <c r="H204" s="318">
        <f>ROUND(F204*G204,2)</f>
        <v/>
      </c>
      <c r="I204" s="328" t="n"/>
    </row>
    <row r="205" ht="26.45" customHeight="1" s="290">
      <c r="A205" s="319">
        <f>A204+1</f>
        <v/>
      </c>
      <c r="B205" s="313" t="n"/>
      <c r="C205" s="321" t="inlineStr">
        <is>
          <t>Прайс из СД ОП</t>
        </is>
      </c>
      <c r="D205" s="322" t="inlineStr">
        <is>
          <t>ПРОГРАММНОЕ ОБЕСПЕЧЕНИЕ ИСО "ОРИОН" В СОСТАВЕ: СЕРВЕР "ОРИОН ПРО"</t>
        </is>
      </c>
      <c r="E205" s="405" t="inlineStr">
        <is>
          <t>шт.</t>
        </is>
      </c>
      <c r="F205" s="405" t="n">
        <v>1</v>
      </c>
      <c r="G205" s="318" t="n">
        <v>2193.38</v>
      </c>
      <c r="H205" s="318">
        <f>ROUND(F205*G205,2)</f>
        <v/>
      </c>
    </row>
    <row r="206">
      <c r="A206" s="319">
        <f>A205+1</f>
        <v/>
      </c>
      <c r="B206" s="313" t="n"/>
      <c r="C206" s="321" t="inlineStr">
        <is>
          <t>Прайс из СД ОП</t>
        </is>
      </c>
      <c r="D206" s="322" t="inlineStr">
        <is>
          <t>ЗИП. Считыватель proximity карт ProxPoint Plus</t>
        </is>
      </c>
      <c r="E206" s="405" t="inlineStr">
        <is>
          <t>шт.</t>
        </is>
      </c>
      <c r="F206" s="405" t="n">
        <v>1</v>
      </c>
      <c r="G206" s="318" t="n">
        <v>1992.43</v>
      </c>
      <c r="H206" s="318">
        <f>ROUND(F206*G206,2)</f>
        <v/>
      </c>
    </row>
    <row r="207" ht="39.6" customHeight="1" s="290">
      <c r="A207" s="319">
        <f>A206+1</f>
        <v/>
      </c>
      <c r="B207" s="380" t="n"/>
      <c r="C207" s="321" t="inlineStr">
        <is>
          <t>Прайс из СД ОП</t>
        </is>
      </c>
      <c r="D207" s="322" t="inlineStr">
        <is>
          <t>Е7000. Шкаф Atlantic 035500 IP66 металлический навесной 300х200х160мм с монтажной платой (Legrand)</t>
        </is>
      </c>
      <c r="E207" s="405" t="inlineStr">
        <is>
          <t>шт.</t>
        </is>
      </c>
      <c r="F207" s="405" t="n">
        <v>1</v>
      </c>
      <c r="G207" s="318" t="n">
        <v>1679.97</v>
      </c>
      <c r="H207" s="318">
        <f>ROUND(F207*G207,2)</f>
        <v/>
      </c>
      <c r="I207" s="328" t="n"/>
    </row>
    <row r="208" ht="26.45" customHeight="1" s="290">
      <c r="A208" s="319">
        <f>A207+1</f>
        <v/>
      </c>
      <c r="B208" s="313" t="n"/>
      <c r="C208" s="321" t="inlineStr">
        <is>
          <t>Прайс из СД ОП</t>
        </is>
      </c>
      <c r="D208" s="322" t="inlineStr">
        <is>
          <t>Е5966. Шкаф SRN6420K навесной 600х400х200мм светло-серый с монтажной платой IP65 (ABB)</t>
        </is>
      </c>
      <c r="E208" s="405" t="inlineStr">
        <is>
          <t>шт.</t>
        </is>
      </c>
      <c r="F208" s="405" t="n">
        <v>1</v>
      </c>
      <c r="G208" s="318" t="n">
        <v>1608.96</v>
      </c>
      <c r="H208" s="318">
        <f>ROUND(F208*G208,2)</f>
        <v/>
      </c>
    </row>
    <row r="209">
      <c r="A209" s="319">
        <f>A208+1</f>
        <v/>
      </c>
      <c r="B209" s="313" t="n"/>
      <c r="C209" s="321" t="inlineStr">
        <is>
          <t>Прайс из СД ОП</t>
        </is>
      </c>
      <c r="D209" s="322" t="inlineStr">
        <is>
          <t>Пульт контроля и управления С2000-М</t>
        </is>
      </c>
      <c r="E209" s="405" t="inlineStr">
        <is>
          <t>шт.</t>
        </is>
      </c>
      <c r="F209" s="405" t="n">
        <v>1</v>
      </c>
      <c r="G209" s="318" t="n">
        <v>1605.86</v>
      </c>
      <c r="H209" s="318">
        <f>ROUND(F209*G209,2)</f>
        <v/>
      </c>
    </row>
    <row r="210">
      <c r="A210" s="319">
        <f>A209+1</f>
        <v/>
      </c>
      <c r="B210" s="380" t="n"/>
      <c r="C210" s="321" t="inlineStr">
        <is>
          <t>Прайс из СД ОП</t>
        </is>
      </c>
      <c r="D210" s="322" t="inlineStr">
        <is>
          <t>ПРИБОР ПРИЕМНО-КОНТРОЛЬНЫЙ СИГНАЛ-20П</t>
        </is>
      </c>
      <c r="E210" s="405" t="inlineStr">
        <is>
          <t>шт.</t>
        </is>
      </c>
      <c r="F210" s="405" t="n">
        <v>2</v>
      </c>
      <c r="G210" s="318" t="n">
        <v>739.21</v>
      </c>
      <c r="H210" s="318">
        <f>ROUND(F210*G210,2)</f>
        <v/>
      </c>
      <c r="I210" s="328" t="n"/>
    </row>
    <row r="211">
      <c r="A211" s="319">
        <f>A210+1</f>
        <v/>
      </c>
      <c r="B211" s="313" t="n"/>
      <c r="C211" s="321" t="inlineStr">
        <is>
          <t>Прайс из СД ОП</t>
        </is>
      </c>
      <c r="D211" s="322" t="inlineStr">
        <is>
          <t>ПРЕОБРАЗОВАТЕЛЬ ИНТЕРФЕЙСОВ С2000-ПИ</t>
        </is>
      </c>
      <c r="E211" s="405" t="inlineStr">
        <is>
          <t>шт.</t>
        </is>
      </c>
      <c r="F211" s="405" t="n">
        <v>2</v>
      </c>
      <c r="G211" s="318" t="n">
        <v>712.41</v>
      </c>
      <c r="H211" s="318">
        <f>ROUND(F211*G211,2)</f>
        <v/>
      </c>
    </row>
    <row r="212" ht="26.45" customHeight="1" s="290">
      <c r="A212" s="319">
        <f>A211+1</f>
        <v/>
      </c>
      <c r="B212" s="313" t="n"/>
      <c r="C212" s="321" t="inlineStr">
        <is>
          <t>Прайс из СД ОП</t>
        </is>
      </c>
      <c r="D212" s="322" t="inlineStr">
        <is>
          <t>Электрополотенце настенное Ksitex М-1800 2208 1,8 Ка</t>
        </is>
      </c>
      <c r="E212" s="405" t="inlineStr">
        <is>
          <t>шт.</t>
        </is>
      </c>
      <c r="F212" s="405" t="n">
        <v>1</v>
      </c>
      <c r="G212" s="318" t="n">
        <v>1331.13</v>
      </c>
      <c r="H212" s="318">
        <f>ROUND(F212*G212,2)</f>
        <v/>
      </c>
    </row>
    <row r="213">
      <c r="A213" s="319">
        <f>A212+1</f>
        <v/>
      </c>
      <c r="B213" s="380" t="n"/>
      <c r="C213" s="321" t="inlineStr">
        <is>
          <t>Прайс из СД ОП</t>
        </is>
      </c>
      <c r="D213" s="322" t="inlineStr">
        <is>
          <t>Электромагнитный замок, 12V DC, ML-350AL</t>
        </is>
      </c>
      <c r="E213" s="405" t="inlineStr">
        <is>
          <t>шт.</t>
        </is>
      </c>
      <c r="F213" s="405" t="n">
        <v>2</v>
      </c>
      <c r="G213" s="318" t="n">
        <v>634.5700000000001</v>
      </c>
      <c r="H213" s="318">
        <f>ROUND(F213*G213,2)</f>
        <v/>
      </c>
      <c r="I213" s="328" t="n"/>
    </row>
    <row r="214" ht="26.45" customHeight="1" s="290">
      <c r="A214" s="319">
        <f>A213+1</f>
        <v/>
      </c>
      <c r="B214" s="313" t="n"/>
      <c r="C214" s="321" t="inlineStr">
        <is>
          <t>Прайс из СД ОП</t>
        </is>
      </c>
      <c r="D214" s="322" t="inlineStr">
        <is>
          <t>РЕЗЕРВНЫЙ ИСТОЧНИК ПИТАНИЯ РИП-12-8А-17 ИСП.05</t>
        </is>
      </c>
      <c r="E214" s="405" t="inlineStr">
        <is>
          <t>шт.</t>
        </is>
      </c>
      <c r="F214" s="405" t="n">
        <v>1</v>
      </c>
      <c r="G214" s="318" t="n">
        <v>1266.77</v>
      </c>
      <c r="H214" s="318">
        <f>ROUND(F214*G214,2)</f>
        <v/>
      </c>
    </row>
    <row r="215" ht="26.45" customHeight="1" s="290">
      <c r="A215" s="319">
        <f>A214+1</f>
        <v/>
      </c>
      <c r="B215" s="313" t="n"/>
      <c r="C215" s="321" t="inlineStr">
        <is>
          <t>Прайс из СД ОП</t>
        </is>
      </c>
      <c r="D215" s="322" t="inlineStr">
        <is>
          <t>РЕЗЕРВНЫЙ ИСТОЧНИК ПИТАНИЯ РИП-12-8А-17 ИСП.05</t>
        </is>
      </c>
      <c r="E215" s="405" t="inlineStr">
        <is>
          <t>шт.</t>
        </is>
      </c>
      <c r="F215" s="405" t="n">
        <v>1</v>
      </c>
      <c r="G215" s="318" t="n">
        <v>1266.77</v>
      </c>
      <c r="H215" s="318">
        <f>ROUND(F215*G215,2)</f>
        <v/>
      </c>
    </row>
    <row r="216">
      <c r="A216" s="319">
        <f>A215+1</f>
        <v/>
      </c>
      <c r="B216" s="380" t="n"/>
      <c r="C216" s="321" t="inlineStr">
        <is>
          <t>Прайс из СД ОП</t>
        </is>
      </c>
      <c r="D216" s="322" t="inlineStr">
        <is>
          <t>АДМИНИСТРАТОР БАЗЫ ДАННЫХ  "ОРИОН ПРО"</t>
        </is>
      </c>
      <c r="E216" s="405" t="inlineStr">
        <is>
          <t>шт.</t>
        </is>
      </c>
      <c r="F216" s="405" t="n">
        <v>1</v>
      </c>
      <c r="G216" s="318" t="n">
        <v>1096.69</v>
      </c>
      <c r="H216" s="318">
        <f>ROUND(F216*G216,2)</f>
        <v/>
      </c>
      <c r="I216" s="328" t="n"/>
    </row>
    <row r="217" ht="26.45" customHeight="1" s="290">
      <c r="A217" s="319">
        <f>A216+1</f>
        <v/>
      </c>
      <c r="B217" s="313" t="n"/>
      <c r="C217" s="321" t="inlineStr">
        <is>
          <t>Прайс из СД ОП</t>
        </is>
      </c>
      <c r="D217" s="322" t="inlineStr">
        <is>
          <t>БЛОК ИНДИКАЦИИ И УПРАВЛЕНИЯ КЛАВИАТУРОЙ С2000-БКИ</t>
        </is>
      </c>
      <c r="E217" s="405" t="inlineStr">
        <is>
          <t>шт.</t>
        </is>
      </c>
      <c r="F217" s="405" t="n">
        <v>1</v>
      </c>
      <c r="G217" s="318" t="n">
        <v>1071.97</v>
      </c>
      <c r="H217" s="318">
        <f>ROUND(F217*G217,2)</f>
        <v/>
      </c>
    </row>
    <row r="218" ht="26.45" customHeight="1" s="290">
      <c r="A218" s="319">
        <f>A217+1</f>
        <v/>
      </c>
      <c r="B218" s="313" t="n"/>
      <c r="C218" s="321" t="inlineStr">
        <is>
          <t>Прайс из СД ОП</t>
        </is>
      </c>
      <c r="D218" s="322" t="inlineStr">
        <is>
          <t>Приемно-контрольный охранно-пожарный "Сигнал-20М" вер. 1.01 изм.1</t>
        </is>
      </c>
      <c r="E218" s="405" t="inlineStr">
        <is>
          <t>шт.</t>
        </is>
      </c>
      <c r="F218" s="405" t="n">
        <v>1</v>
      </c>
      <c r="G218" s="318" t="n">
        <v>1019.1</v>
      </c>
      <c r="H218" s="318">
        <f>ROUND(F218*G218,2)</f>
        <v/>
      </c>
    </row>
    <row r="219" ht="26.45" customHeight="1" s="290">
      <c r="A219" s="319">
        <f>A218+1</f>
        <v/>
      </c>
      <c r="B219" s="380" t="n"/>
      <c r="C219" s="321" t="inlineStr">
        <is>
          <t>Прайс из СД ОП</t>
        </is>
      </c>
      <c r="D219" s="322" t="inlineStr">
        <is>
          <t>Диспеннсер для туалетной бумаги G-teg 8912 Артикул 12020</t>
        </is>
      </c>
      <c r="E219" s="405" t="inlineStr">
        <is>
          <t>шт.</t>
        </is>
      </c>
      <c r="F219" s="405" t="n">
        <v>1</v>
      </c>
      <c r="G219" s="318" t="n">
        <v>874.96</v>
      </c>
      <c r="H219" s="318">
        <f>ROUND(F219*G219,2)</f>
        <v/>
      </c>
      <c r="I219" s="328" t="n"/>
    </row>
    <row r="220">
      <c r="A220" s="319">
        <f>A219+1</f>
        <v/>
      </c>
      <c r="B220" s="313" t="n"/>
      <c r="C220" s="321" t="inlineStr">
        <is>
          <t>Прайс из СД ОП</t>
        </is>
      </c>
      <c r="D220" s="322" t="inlineStr">
        <is>
          <t>Урна с педалью (5л) Артикул 15022</t>
        </is>
      </c>
      <c r="E220" s="405" t="inlineStr">
        <is>
          <t>шт.</t>
        </is>
      </c>
      <c r="F220" s="405" t="n">
        <v>2</v>
      </c>
      <c r="G220" s="318" t="n">
        <v>422.53</v>
      </c>
      <c r="H220" s="318">
        <f>ROUND(F220*G220,2)</f>
        <v/>
      </c>
    </row>
    <row r="221">
      <c r="A221" s="319">
        <f>A220+1</f>
        <v/>
      </c>
      <c r="B221" s="313" t="n"/>
      <c r="C221" s="321" t="inlineStr">
        <is>
          <t>Прайс из СД ОП</t>
        </is>
      </c>
      <c r="D221" s="322" t="inlineStr">
        <is>
          <t>КОНТРОЛЛЕР ДОСТУПА С2000-2</t>
        </is>
      </c>
      <c r="E221" s="405" t="inlineStr">
        <is>
          <t>шт.</t>
        </is>
      </c>
      <c r="F221" s="405" t="n">
        <v>1</v>
      </c>
      <c r="G221" s="318" t="n">
        <v>778.15</v>
      </c>
      <c r="H221" s="318">
        <f>ROUND(F221*G221,2)</f>
        <v/>
      </c>
    </row>
    <row r="222">
      <c r="A222" s="319">
        <f>A221+1</f>
        <v/>
      </c>
      <c r="B222" s="380" t="n"/>
      <c r="C222" s="321" t="inlineStr">
        <is>
          <t>Прайс из СД ОП</t>
        </is>
      </c>
      <c r="D222" s="322" t="inlineStr">
        <is>
          <t>МОНИТОР  "ОРИОН ПРО"</t>
        </is>
      </c>
      <c r="E222" s="405" t="inlineStr">
        <is>
          <t>шт.</t>
        </is>
      </c>
      <c r="F222" s="405" t="n">
        <v>1</v>
      </c>
      <c r="G222" s="318" t="n">
        <v>548.35</v>
      </c>
      <c r="H222" s="318">
        <f>ROUND(F222*G222,2)</f>
        <v/>
      </c>
      <c r="I222" s="328" t="n"/>
    </row>
    <row r="223" ht="26.45" customHeight="1" s="290">
      <c r="A223" s="319">
        <f>A222+1</f>
        <v/>
      </c>
      <c r="B223" s="313" t="n"/>
      <c r="C223" s="321" t="inlineStr">
        <is>
          <t>Прайс из СД ОП</t>
        </is>
      </c>
      <c r="D223" s="322" t="inlineStr">
        <is>
          <t>ЗИП. ИСПОЛНИТЕЛЬНЫЙ РЕЛЕЙНЫЙ БЛОК С2000-СП1 ИСП.01</t>
        </is>
      </c>
      <c r="E223" s="405" t="inlineStr">
        <is>
          <t>шт.</t>
        </is>
      </c>
      <c r="F223" s="405" t="n">
        <v>1</v>
      </c>
      <c r="G223" s="318" t="n">
        <v>485.88</v>
      </c>
      <c r="H223" s="318">
        <f>ROUND(F223*G223,2)</f>
        <v/>
      </c>
    </row>
    <row r="224" ht="26.45" customHeight="1" s="290">
      <c r="A224" s="319">
        <f>A223+1</f>
        <v/>
      </c>
      <c r="B224" s="313" t="n"/>
      <c r="C224" s="321" t="inlineStr">
        <is>
          <t>Прайс из СД ОП</t>
        </is>
      </c>
      <c r="D224" s="322" t="inlineStr">
        <is>
          <t>РЕЗЕРВНЫЙ ИСТОЧНИК ПИТАНИЯ РИП-12-8А-17 ИСП.05</t>
        </is>
      </c>
      <c r="E224" s="405" t="inlineStr">
        <is>
          <t>шт.</t>
        </is>
      </c>
      <c r="F224" s="405" t="n">
        <v>1</v>
      </c>
      <c r="G224" s="318" t="n">
        <v>485.88</v>
      </c>
      <c r="H224" s="318">
        <f>ROUND(F224*G224,2)</f>
        <v/>
      </c>
    </row>
    <row r="225">
      <c r="A225" s="319">
        <f>A224+1</f>
        <v/>
      </c>
      <c r="B225" s="380" t="n"/>
      <c r="C225" s="321" t="inlineStr">
        <is>
          <t>Прайс из СД ОП</t>
        </is>
      </c>
      <c r="D225" s="322" t="inlineStr">
        <is>
          <t>АККУМУЛЯТОР 17Ач</t>
        </is>
      </c>
      <c r="E225" s="405" t="inlineStr">
        <is>
          <t>шт.</t>
        </is>
      </c>
      <c r="F225" s="405" t="n">
        <v>1</v>
      </c>
      <c r="G225" s="318" t="n">
        <v>483.69</v>
      </c>
      <c r="H225" s="318">
        <f>ROUND(F225*G225,2)</f>
        <v/>
      </c>
      <c r="I225" s="328" t="n"/>
    </row>
    <row r="226">
      <c r="A226" s="319">
        <f>A225+1</f>
        <v/>
      </c>
      <c r="B226" s="313" t="n"/>
      <c r="C226" s="321" t="inlineStr">
        <is>
          <t>Прайс из СД ОП</t>
        </is>
      </c>
      <c r="D226" s="322" t="inlineStr">
        <is>
          <t>АККУМУЛЯТОР 17Ач</t>
        </is>
      </c>
      <c r="E226" s="405" t="inlineStr">
        <is>
          <t>шт.</t>
        </is>
      </c>
      <c r="F226" s="405" t="n">
        <v>1</v>
      </c>
      <c r="G226" s="318" t="n">
        <v>483.69</v>
      </c>
      <c r="H226" s="318">
        <f>ROUND(F226*G226,2)</f>
        <v/>
      </c>
    </row>
    <row r="227">
      <c r="A227" s="319">
        <f>A226+1</f>
        <v/>
      </c>
      <c r="B227" s="313" t="n"/>
      <c r="C227" s="321" t="inlineStr">
        <is>
          <t>Прайс из СД ОП</t>
        </is>
      </c>
      <c r="D227" s="322" t="inlineStr">
        <is>
          <t>АККУМУЛЯТОР 17Ач</t>
        </is>
      </c>
      <c r="E227" s="405" t="inlineStr">
        <is>
          <t>шт.</t>
        </is>
      </c>
      <c r="F227" s="405" t="n">
        <v>1</v>
      </c>
      <c r="G227" s="318" t="n">
        <v>483.69</v>
      </c>
      <c r="H227" s="318">
        <f>ROUND(F227*G227,2)</f>
        <v/>
      </c>
    </row>
    <row r="228">
      <c r="A228" s="319">
        <f>A227+1</f>
        <v/>
      </c>
      <c r="B228" s="380" t="n"/>
      <c r="C228" s="321" t="inlineStr">
        <is>
          <t>Прайс из СД ОП</t>
        </is>
      </c>
      <c r="D228" s="322" t="inlineStr">
        <is>
          <t>Установка мебели 1% от стоимости (7295,22)</t>
        </is>
      </c>
      <c r="E228" s="405" t="inlineStr">
        <is>
          <t>компл.</t>
        </is>
      </c>
      <c r="F228" s="405" t="n">
        <v>1</v>
      </c>
      <c r="G228" s="318" t="n">
        <v>345.06</v>
      </c>
      <c r="H228" s="318">
        <f>ROUND(F228*G228,2)</f>
        <v/>
      </c>
      <c r="I228" s="328" t="n"/>
    </row>
    <row r="229">
      <c r="A229" s="319">
        <f>A228+1</f>
        <v/>
      </c>
      <c r="B229" s="313" t="n"/>
      <c r="C229" s="321" t="inlineStr">
        <is>
          <t>Прайс из СД ОП</t>
        </is>
      </c>
      <c r="D229" s="322" t="inlineStr">
        <is>
          <t>Прибор передачи извещений С2000-ПП</t>
        </is>
      </c>
      <c r="E229" s="405" t="inlineStr">
        <is>
          <t>шт.</t>
        </is>
      </c>
      <c r="F229" s="405" t="n">
        <v>1</v>
      </c>
      <c r="G229" s="318" t="n">
        <v>273.68</v>
      </c>
      <c r="H229" s="318">
        <f>ROUND(F229*G229,2)</f>
        <v/>
      </c>
    </row>
    <row r="230">
      <c r="A230" s="319">
        <f>A229+1</f>
        <v/>
      </c>
      <c r="B230" s="313" t="n"/>
      <c r="C230" s="321" t="inlineStr">
        <is>
          <t>Прайс из СД ОП</t>
        </is>
      </c>
      <c r="D230" s="322" t="inlineStr">
        <is>
          <t>ГЕНЕРАТОР ОТЧЕТОВ  "ОРИОН ПРО"</t>
        </is>
      </c>
      <c r="E230" s="405" t="inlineStr">
        <is>
          <t>шт.</t>
        </is>
      </c>
      <c r="F230" s="405" t="n">
        <v>1</v>
      </c>
      <c r="G230" s="318" t="n">
        <v>203.82</v>
      </c>
      <c r="H230" s="318">
        <f>ROUND(F230*G230,2)</f>
        <v/>
      </c>
    </row>
    <row r="231">
      <c r="A231" s="319">
        <f>A230+1</f>
        <v/>
      </c>
      <c r="B231" s="380" t="n"/>
      <c r="C231" s="321" t="inlineStr">
        <is>
          <t>Прайс из СД ОП</t>
        </is>
      </c>
      <c r="D231" s="322" t="inlineStr">
        <is>
          <t>Звуковые колонки 2.0</t>
        </is>
      </c>
      <c r="E231" s="405" t="inlineStr">
        <is>
          <t>КОМПЛЕКТ</t>
        </is>
      </c>
      <c r="F231" s="405" t="n">
        <v>1</v>
      </c>
      <c r="G231" s="318" t="n">
        <v>190.3</v>
      </c>
      <c r="H231" s="318">
        <f>ROUND(F231*G231,2)</f>
        <v/>
      </c>
      <c r="I231" s="328" t="n"/>
    </row>
    <row r="232" ht="26.45" customHeight="1" s="290">
      <c r="A232" s="319">
        <f>A231+1</f>
        <v/>
      </c>
      <c r="B232" s="313" t="n"/>
      <c r="C232" s="321" t="inlineStr">
        <is>
          <t>Прайс из СД ОП</t>
        </is>
      </c>
      <c r="D232" s="322" t="inlineStr">
        <is>
          <t>Дозатор (диспеннсер) для жидкого мыла металлический Артикул 13007</t>
        </is>
      </c>
      <c r="E232" s="405" t="inlineStr">
        <is>
          <t>шт.</t>
        </is>
      </c>
      <c r="F232" s="405" t="n">
        <v>1</v>
      </c>
      <c r="G232" s="318" t="n">
        <v>180.74</v>
      </c>
      <c r="H232" s="318">
        <f>ROUND(F232*G232,2)</f>
        <v/>
      </c>
    </row>
    <row r="233">
      <c r="A233" s="319">
        <f>A232+1</f>
        <v/>
      </c>
      <c r="B233" s="313" t="n"/>
      <c r="C233" s="321" t="inlineStr">
        <is>
          <t>Прайс из СД ОП</t>
        </is>
      </c>
      <c r="D233" s="322" t="inlineStr">
        <is>
          <t>Разветвитель SPL</t>
        </is>
      </c>
      <c r="E233" s="405" t="inlineStr">
        <is>
          <t>шт.</t>
        </is>
      </c>
      <c r="F233" s="405" t="n">
        <v>1</v>
      </c>
      <c r="G233" s="318" t="n">
        <v>105.58</v>
      </c>
      <c r="H233" s="318">
        <f>ROUND(F233*G233,2)</f>
        <v/>
      </c>
    </row>
    <row r="234">
      <c r="A234" s="319">
        <f>A233+1</f>
        <v/>
      </c>
      <c r="B234" s="380" t="n"/>
      <c r="C234" s="321" t="inlineStr">
        <is>
          <t>Прайс из СД ОП</t>
        </is>
      </c>
      <c r="D234" s="322" t="inlineStr">
        <is>
          <t>Резистор постоянный R=8,2kOm</t>
        </is>
      </c>
      <c r="E234" s="405" t="inlineStr">
        <is>
          <t>шт.</t>
        </is>
      </c>
      <c r="F234" s="405" t="n">
        <v>8</v>
      </c>
      <c r="G234" s="318" t="n">
        <v>0.61</v>
      </c>
      <c r="H234" s="318">
        <f>ROUND(F234*G234,2)</f>
        <v/>
      </c>
      <c r="I234" s="328" t="n"/>
    </row>
    <row r="235">
      <c r="A235" s="319">
        <f>A234+1</f>
        <v/>
      </c>
      <c r="B235" s="313" t="n"/>
      <c r="C235" s="321" t="inlineStr">
        <is>
          <t>Прайс из СД ОП</t>
        </is>
      </c>
      <c r="D235" s="322" t="inlineStr">
        <is>
          <t>Резистор постоянный R=8,2kOm</t>
        </is>
      </c>
      <c r="E235" s="405" t="inlineStr">
        <is>
          <t>шт.</t>
        </is>
      </c>
      <c r="F235" s="405" t="n">
        <v>2</v>
      </c>
      <c r="G235" s="318" t="n">
        <v>0.61</v>
      </c>
      <c r="H235" s="318">
        <f>ROUND(F235*G235,2)</f>
        <v/>
      </c>
    </row>
    <row r="236" ht="15" customHeight="1" s="290">
      <c r="A236" s="380" t="inlineStr">
        <is>
          <t>Материалы</t>
        </is>
      </c>
      <c r="B236" s="455" t="n"/>
      <c r="C236" s="455" t="n"/>
      <c r="D236" s="455" t="n"/>
      <c r="E236" s="456" t="n"/>
      <c r="F236" s="309" t="n"/>
      <c r="G236" s="309" t="n"/>
      <c r="H236" s="310">
        <f>SUM(H237:H673)</f>
        <v/>
      </c>
    </row>
    <row r="237" ht="27" customHeight="1" s="290">
      <c r="A237" s="319">
        <f>A235+1</f>
        <v/>
      </c>
      <c r="B237" s="313" t="n"/>
      <c r="C237" s="321" t="inlineStr">
        <is>
          <t>07.2.07.13-0012</t>
        </is>
      </c>
      <c r="D237" s="322" t="inlineStr">
        <is>
          <t>Балки промежуточные</t>
        </is>
      </c>
      <c r="E237" s="405" t="inlineStr">
        <is>
          <t>т</t>
        </is>
      </c>
      <c r="F237" s="405" t="n">
        <v>146.975</v>
      </c>
      <c r="G237" s="318" t="n">
        <v>11425.09</v>
      </c>
      <c r="H237" s="318">
        <f>ROUND(F237*G237,2)</f>
        <v/>
      </c>
      <c r="K237" s="328" t="n"/>
    </row>
    <row r="238" ht="38.25" customHeight="1" s="290">
      <c r="A238" s="319">
        <f>A237+1</f>
        <v/>
      </c>
      <c r="B238" s="313" t="n"/>
      <c r="C238" s="321" t="inlineStr">
        <is>
          <t>04.1.02.05-0044</t>
        </is>
      </c>
      <c r="D238" s="322" t="inlineStr">
        <is>
          <t>Смеси бетонные тяжелого бетона (БСТ), крупность заполнителя 20 мм, класс В20 (М250)</t>
        </is>
      </c>
      <c r="E238" s="405" t="inlineStr">
        <is>
          <t>м3</t>
        </is>
      </c>
      <c r="F238" s="405" t="n">
        <v>1572.35</v>
      </c>
      <c r="G238" s="318" t="n">
        <v>667.83</v>
      </c>
      <c r="H238" s="318">
        <f>ROUND(F238*G238,2)</f>
        <v/>
      </c>
      <c r="K238" s="328" t="n"/>
    </row>
    <row r="239" ht="30.75" customHeight="1" s="290">
      <c r="A239" s="319">
        <f>A238+1</f>
        <v/>
      </c>
      <c r="B239" s="313" t="n"/>
      <c r="C239" s="321" t="inlineStr">
        <is>
          <t>07.2.03.06-0054</t>
        </is>
      </c>
      <c r="D239" s="322" t="inlineStr">
        <is>
          <t>Колонны одноветвевые: крайнего ряда, масса 1 м свыше 0,126 т</t>
        </is>
      </c>
      <c r="E239" s="405" t="inlineStr">
        <is>
          <t>т</t>
        </is>
      </c>
      <c r="F239" s="405" t="n">
        <v>101.778</v>
      </c>
      <c r="G239" s="318" t="n">
        <v>8631.200000000001</v>
      </c>
      <c r="H239" s="318">
        <f>ROUND(F239*G239,2)</f>
        <v/>
      </c>
      <c r="K239" s="328" t="n"/>
    </row>
    <row r="240" ht="41.25" customHeight="1" s="290">
      <c r="A240" s="319">
        <f>A239+1</f>
        <v/>
      </c>
      <c r="B240" s="313" t="n"/>
      <c r="C240" s="321" t="inlineStr">
        <is>
          <t>20.2.09.08-0021</t>
        </is>
      </c>
      <c r="D240" s="322" t="inlineStr">
        <is>
          <t xml:space="preserve">Муфта концевая с выводом оптоволокна OTC-145-OF  </t>
        </is>
      </c>
      <c r="E240" s="405" t="inlineStr">
        <is>
          <t>шт</t>
        </is>
      </c>
      <c r="F240" s="405" t="n">
        <v>3</v>
      </c>
      <c r="G240" s="318" t="n">
        <v>254505.96</v>
      </c>
      <c r="H240" s="318">
        <f>ROUND(F240*G240,2)</f>
        <v/>
      </c>
      <c r="K240" s="328" t="n"/>
    </row>
    <row r="241">
      <c r="A241" s="319">
        <f>A240+1</f>
        <v/>
      </c>
      <c r="B241" s="313" t="n"/>
      <c r="C241" s="321" t="inlineStr">
        <is>
          <t>20.2.09.08-0021</t>
        </is>
      </c>
      <c r="D241" s="322" t="inlineStr">
        <is>
          <t xml:space="preserve">Муфта концевая с выводом оптоволокна OTC-145-OF  </t>
        </is>
      </c>
      <c r="E241" s="405" t="inlineStr">
        <is>
          <t>шт</t>
        </is>
      </c>
      <c r="F241" s="405" t="n">
        <v>3</v>
      </c>
      <c r="G241" s="318" t="n">
        <v>254505.96</v>
      </c>
      <c r="H241" s="318">
        <f>ROUND(F241*G241,2)</f>
        <v/>
      </c>
      <c r="K241" s="328" t="n"/>
    </row>
    <row r="242" ht="26.45" customHeight="1" s="290">
      <c r="A242" s="319">
        <f>A241+1</f>
        <v/>
      </c>
      <c r="B242" s="313" t="n"/>
      <c r="C242" s="321" t="inlineStr">
        <is>
          <t>08.4.03.03-0032</t>
        </is>
      </c>
      <c r="D242" s="322" t="inlineStr">
        <is>
          <t>Сталь арматурная, горячекатаная, периодического профиля, класс А-III, диаметр 12 мм</t>
        </is>
      </c>
      <c r="E242" s="405" t="inlineStr">
        <is>
          <t>т</t>
        </is>
      </c>
      <c r="F242" s="405" t="n">
        <v>80.5</v>
      </c>
      <c r="G242" s="318" t="n">
        <v>7997.23</v>
      </c>
      <c r="H242" s="318">
        <f>ROUND(F242*G242,2)</f>
        <v/>
      </c>
      <c r="K242" s="328" t="n"/>
    </row>
    <row r="243" ht="39.6" customHeight="1" s="290">
      <c r="A243" s="319">
        <f>A242+1</f>
        <v/>
      </c>
      <c r="B243" s="313" t="n"/>
      <c r="C243" s="321" t="inlineStr">
        <is>
          <t>14.2.02.07-0001</t>
        </is>
      </c>
      <c r="D243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243" s="405" t="inlineStr">
        <is>
          <t>кг</t>
        </is>
      </c>
      <c r="F243" s="405" t="n">
        <v>12926.53</v>
      </c>
      <c r="G243" s="318" t="n">
        <v>47.6</v>
      </c>
      <c r="H243" s="318">
        <f>ROUND(F243*G243,2)</f>
        <v/>
      </c>
      <c r="K243" s="328" t="n"/>
    </row>
    <row r="244" ht="79.15000000000001" customHeight="1" s="290">
      <c r="A244" s="319">
        <f>A243+1</f>
        <v/>
      </c>
      <c r="B244" s="313" t="n"/>
      <c r="C244" s="321" t="inlineStr">
        <is>
          <t>07.2.05.05-0068</t>
        </is>
      </c>
      <c r="D244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244" s="405" t="inlineStr">
        <is>
          <t>м2</t>
        </is>
      </c>
      <c r="F244" s="405" t="n">
        <v>1815</v>
      </c>
      <c r="G244" s="318" t="n">
        <v>223.82</v>
      </c>
      <c r="H244" s="318">
        <f>ROUND(F244*G244,2)</f>
        <v/>
      </c>
      <c r="K244" s="328" t="n"/>
    </row>
    <row r="245" ht="26.45" customHeight="1" s="290">
      <c r="A245" s="319">
        <f>A244+1</f>
        <v/>
      </c>
      <c r="B245" s="313" t="n"/>
      <c r="C245" s="321" t="inlineStr">
        <is>
          <t>04.3.02.02-0102</t>
        </is>
      </c>
      <c r="D245" s="322" t="inlineStr">
        <is>
          <t>Состав двухкомпонентный полиуретановый для устройства монолитных покрытий пола</t>
        </is>
      </c>
      <c r="E245" s="405" t="inlineStr">
        <is>
          <t>кг</t>
        </is>
      </c>
      <c r="F245" s="405" t="n">
        <v>6573.3</v>
      </c>
      <c r="G245" s="318" t="n">
        <v>50.19</v>
      </c>
      <c r="H245" s="318">
        <f>ROUND(F245*G245,2)</f>
        <v/>
      </c>
      <c r="K245" s="328" t="n"/>
    </row>
    <row r="246" ht="26.45" customHeight="1" s="290">
      <c r="A246" s="319">
        <f>A245+1</f>
        <v/>
      </c>
      <c r="B246" s="313" t="n"/>
      <c r="C246" s="321" t="inlineStr">
        <is>
          <t>08.4.03.03-0033</t>
        </is>
      </c>
      <c r="D246" s="322" t="inlineStr">
        <is>
          <t>Сталь арматурная, горячекатаная, периодического профиля, класс А-III, диаметр 14 мм</t>
        </is>
      </c>
      <c r="E246" s="405" t="inlineStr">
        <is>
          <t>т</t>
        </is>
      </c>
      <c r="F246" s="405" t="n">
        <v>38.82</v>
      </c>
      <c r="G246" s="318" t="n">
        <v>7997.23</v>
      </c>
      <c r="H246" s="318">
        <f>ROUND(F246*G246,2)</f>
        <v/>
      </c>
      <c r="K246" s="328" t="n"/>
    </row>
    <row r="247" ht="39.6" customHeight="1" s="290">
      <c r="A247" s="319">
        <f>A246+1</f>
        <v/>
      </c>
      <c r="B247" s="313" t="n"/>
      <c r="C247" s="321" t="inlineStr">
        <is>
          <t>20.3.03.07-0091</t>
        </is>
      </c>
      <c r="D247" s="322" t="inlineStr">
        <is>
          <t>Светильник потолочный GM: A30-25-29-CM-40-L00-V с декоративной накладкой (прим.Светодиодный светильник СПО-18/100)</t>
        </is>
      </c>
      <c r="E247" s="405" t="inlineStr">
        <is>
          <t>шт.</t>
        </is>
      </c>
      <c r="F247" s="405" t="n">
        <v>345</v>
      </c>
      <c r="G247" s="318" t="n">
        <v>837.38</v>
      </c>
      <c r="H247" s="318">
        <f>ROUND(F247*G247,2)</f>
        <v/>
      </c>
      <c r="K247" s="328" t="n"/>
    </row>
    <row r="248" ht="39.6" customHeight="1" s="290">
      <c r="A248" s="319">
        <f>A247+1</f>
        <v/>
      </c>
      <c r="B248" s="313" t="n"/>
      <c r="C248" s="321" t="inlineStr">
        <is>
          <t>06.2.05.03-0002</t>
        </is>
      </c>
      <c r="D248" s="322" t="inlineStr">
        <is>
          <t>Плитка керамогранитная многоцветная неполированная, размер 300х600х10 мм, 600х600х10 мм</t>
        </is>
      </c>
      <c r="E248" s="405" t="inlineStr">
        <is>
          <t>м2</t>
        </is>
      </c>
      <c r="F248" s="405" t="n">
        <v>1216.95</v>
      </c>
      <c r="G248" s="318" t="n">
        <v>201.9</v>
      </c>
      <c r="H248" s="318">
        <f>ROUND(F248*G248,2)</f>
        <v/>
      </c>
      <c r="K248" s="328" t="n"/>
    </row>
    <row r="249" ht="26.45" customHeight="1" s="290">
      <c r="A249" s="319">
        <f>A248+1</f>
        <v/>
      </c>
      <c r="B249" s="313" t="n"/>
      <c r="C249" s="321" t="inlineStr">
        <is>
          <t>07.1.01.01-0001</t>
        </is>
      </c>
      <c r="D249" s="322" t="inlineStr">
        <is>
          <t>Дверь противопожарная металлическая двупольная ДПМ-02/30, размером 1200х2100 мм</t>
        </is>
      </c>
      <c r="E249" s="405" t="inlineStr">
        <is>
          <t>шт</t>
        </is>
      </c>
      <c r="F249" s="405" t="n">
        <v>49</v>
      </c>
      <c r="G249" s="318" t="n">
        <v>4293.11</v>
      </c>
      <c r="H249" s="318">
        <f>ROUND(F249*G249,2)</f>
        <v/>
      </c>
      <c r="K249" s="328" t="n"/>
    </row>
    <row r="250" ht="52.9" customHeight="1" s="290">
      <c r="A250" s="319">
        <f>A249+1</f>
        <v/>
      </c>
      <c r="B250" s="313" t="n"/>
      <c r="C250" s="321" t="inlineStr">
        <is>
          <t>12.2.05.10-0034</t>
        </is>
      </c>
      <c r="D250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250" s="405" t="inlineStr">
        <is>
          <t>м3</t>
        </is>
      </c>
      <c r="F250" s="405" t="n">
        <v>143.479</v>
      </c>
      <c r="G250" s="318" t="n">
        <v>1360.43</v>
      </c>
      <c r="H250" s="318">
        <f>ROUND(F250*G250,2)</f>
        <v/>
      </c>
      <c r="K250" s="328" t="n"/>
    </row>
    <row r="251" ht="39.6" customHeight="1" s="290">
      <c r="A251" s="319">
        <f>A250+1</f>
        <v/>
      </c>
      <c r="B251" s="313" t="n"/>
      <c r="C251" s="321" t="inlineStr">
        <is>
          <t>07.2.07.12-0020</t>
        </is>
      </c>
      <c r="D251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251" s="405" t="inlineStr">
        <is>
          <t>т</t>
        </is>
      </c>
      <c r="F251" s="405" t="n">
        <v>23.94</v>
      </c>
      <c r="G251" s="318" t="n">
        <v>7712</v>
      </c>
      <c r="H251" s="318">
        <f>ROUND(F251*G251,2)</f>
        <v/>
      </c>
      <c r="K251" s="328" t="n"/>
    </row>
    <row r="252" ht="39.6" customHeight="1" s="290">
      <c r="A252" s="319">
        <f>A251+1</f>
        <v/>
      </c>
      <c r="B252" s="313" t="n"/>
      <c r="C252" s="321" t="inlineStr">
        <is>
          <t>07.2.07.12-0022</t>
        </is>
      </c>
      <c r="D252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252" s="405" t="inlineStr">
        <is>
          <t>т</t>
        </is>
      </c>
      <c r="F252" s="405" t="n">
        <v>22.092</v>
      </c>
      <c r="G252" s="318" t="n">
        <v>6965</v>
      </c>
      <c r="H252" s="318">
        <f>ROUND(F252*G252,2)</f>
        <v/>
      </c>
      <c r="K252" s="328" t="n"/>
    </row>
    <row r="253" ht="26.45" customHeight="1" s="290">
      <c r="A253" s="319">
        <f>A252+1</f>
        <v/>
      </c>
      <c r="B253" s="313" t="n"/>
      <c r="C253" s="321" t="inlineStr">
        <is>
          <t>06.2.04.02-0014</t>
        </is>
      </c>
      <c r="D253" s="322" t="inlineStr">
        <is>
          <t>Плитка термокислотоупорная шамотная, клиновая, толщина 50 мм</t>
        </is>
      </c>
      <c r="E253" s="405" t="inlineStr">
        <is>
          <t>м2</t>
        </is>
      </c>
      <c r="F253" s="405" t="n">
        <v>554.9</v>
      </c>
      <c r="G253" s="318" t="n">
        <v>268.6</v>
      </c>
      <c r="H253" s="318">
        <f>ROUND(F253*G253,2)</f>
        <v/>
      </c>
      <c r="K253" s="328" t="n"/>
    </row>
    <row r="254" ht="26.45" customHeight="1" s="290">
      <c r="A254" s="319">
        <f>A253+1</f>
        <v/>
      </c>
      <c r="B254" s="313" t="n"/>
      <c r="C254" s="321" t="inlineStr">
        <is>
          <t>20.2.05.04-0013</t>
        </is>
      </c>
      <c r="D254" s="322" t="inlineStr">
        <is>
          <t>Кабель-канал (короб) 20х12,5 мм (Миниканал L=2000 мм 15х20)</t>
        </is>
      </c>
      <c r="E254" s="405" t="inlineStr">
        <is>
          <t>м</t>
        </is>
      </c>
      <c r="F254" s="405" t="n">
        <v>5000</v>
      </c>
      <c r="G254" s="318" t="n">
        <v>28.61</v>
      </c>
      <c r="H254" s="318">
        <f>ROUND(F254*G254,2)</f>
        <v/>
      </c>
      <c r="K254" s="328" t="n"/>
    </row>
    <row r="255" ht="52.5" customHeight="1" s="290">
      <c r="A255" s="319">
        <f>A254+1</f>
        <v/>
      </c>
      <c r="B255" s="313" t="n"/>
      <c r="C255" s="321" t="inlineStr">
        <is>
          <t>08.4.03.03-0034</t>
        </is>
      </c>
      <c r="D255" s="322" t="inlineStr">
        <is>
          <t>Сталь арматурная, горячекатаная, периодического профиля, класс А-III, диаметр 16-18 мм</t>
        </is>
      </c>
      <c r="E255" s="405" t="inlineStr">
        <is>
          <t>т</t>
        </is>
      </c>
      <c r="F255" s="405" t="n">
        <v>17.36</v>
      </c>
      <c r="G255" s="318" t="n">
        <v>7956.21</v>
      </c>
      <c r="H255" s="318">
        <f>ROUND(F255*G255,2)</f>
        <v/>
      </c>
      <c r="K255" s="328" t="n"/>
    </row>
    <row r="256" ht="39.6" customHeight="1" s="290">
      <c r="A256" s="319">
        <f>A255+1</f>
        <v/>
      </c>
      <c r="B256" s="313" t="n"/>
      <c r="C256" s="321" t="inlineStr">
        <is>
          <t>06.2.05.03-0002</t>
        </is>
      </c>
      <c r="D256" s="322" t="inlineStr">
        <is>
          <t>Плитка керамогранитная многоцветная неполированная, размер 300х600х10 мм, 600х600х10 мм</t>
        </is>
      </c>
      <c r="E256" s="405" t="inlineStr">
        <is>
          <t>м2</t>
        </is>
      </c>
      <c r="F256" s="405" t="n">
        <v>660.35</v>
      </c>
      <c r="G256" s="318" t="n">
        <v>201.9</v>
      </c>
      <c r="H256" s="318">
        <f>ROUND(F256*G256,2)</f>
        <v/>
      </c>
      <c r="K256" s="328" t="n"/>
    </row>
    <row r="257" ht="39.6" customHeight="1" s="290">
      <c r="A257" s="319">
        <f>A256+1</f>
        <v/>
      </c>
      <c r="B257" s="313" t="n"/>
      <c r="C257" s="321" t="inlineStr">
        <is>
          <t>11.3.01.01-0003</t>
        </is>
      </c>
      <c r="D25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257" s="405" t="inlineStr">
        <is>
          <t>м2</t>
        </is>
      </c>
      <c r="F257" s="405" t="n">
        <v>87.8</v>
      </c>
      <c r="G257" s="318" t="n">
        <v>1497.03</v>
      </c>
      <c r="H257" s="318">
        <f>ROUND(F257*G257,2)</f>
        <v/>
      </c>
      <c r="K257" s="328" t="n"/>
    </row>
    <row r="258" ht="26.45" customHeight="1" s="290">
      <c r="A258" s="319">
        <f>A257+1</f>
        <v/>
      </c>
      <c r="B258" s="313" t="n"/>
      <c r="C258" s="321" t="inlineStr">
        <is>
          <t>07.2.03.06-0111</t>
        </is>
      </c>
      <c r="D258" s="322" t="inlineStr">
        <is>
          <t>Связи по колоннам и стойкам фахверка (диагональные и распорки)</t>
        </is>
      </c>
      <c r="E258" s="405" t="inlineStr">
        <is>
          <t>т</t>
        </is>
      </c>
      <c r="F258" s="405" t="n">
        <v>18.487</v>
      </c>
      <c r="G258" s="318" t="n">
        <v>7007</v>
      </c>
      <c r="H258" s="318">
        <f>ROUND(F258*G258,2)</f>
        <v/>
      </c>
      <c r="K258" s="328" t="n"/>
    </row>
    <row r="259" ht="26.45" customHeight="1" s="290">
      <c r="A259" s="319">
        <f>A258+1</f>
        <v/>
      </c>
      <c r="B259" s="313" t="n"/>
      <c r="C259" s="321" t="inlineStr">
        <is>
          <t>04.1.02.05-0027</t>
        </is>
      </c>
      <c r="D259" s="322" t="inlineStr">
        <is>
          <t>Смеси бетонные тяжелого бетона (БСТ), крупность заполнителя 10 мм, класс В20 (М250)</t>
        </is>
      </c>
      <c r="E259" s="405" t="inlineStr">
        <is>
          <t>м3</t>
        </is>
      </c>
      <c r="F259" s="405" t="n">
        <v>182.7</v>
      </c>
      <c r="G259" s="318" t="n">
        <v>695.01</v>
      </c>
      <c r="H259" s="318">
        <f>ROUND(F259*G259,2)</f>
        <v/>
      </c>
      <c r="K259" s="328" t="n"/>
    </row>
    <row r="260" ht="39.6" customHeight="1" s="290">
      <c r="A260" s="319">
        <f>A259+1</f>
        <v/>
      </c>
      <c r="B260" s="313" t="n"/>
      <c r="C260" s="321" t="inlineStr">
        <is>
          <t>04.3.02.03-0102</t>
        </is>
      </c>
      <c r="D260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260" s="405" t="inlineStr">
        <is>
          <t>т</t>
        </is>
      </c>
      <c r="F260" s="405">
        <f>2137.16/1000</f>
        <v/>
      </c>
      <c r="G260" s="318" t="n">
        <v>59210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04.3.01.09-0017</t>
        </is>
      </c>
      <c r="D261" s="322" t="inlineStr">
        <is>
          <t>Раствор готовый кладочный, цементный, М250</t>
        </is>
      </c>
      <c r="E261" s="405" t="inlineStr">
        <is>
          <t>м3</t>
        </is>
      </c>
      <c r="F261" s="405" t="n">
        <v>188.3845</v>
      </c>
      <c r="G261" s="318" t="n">
        <v>651.78</v>
      </c>
      <c r="H261" s="318">
        <f>ROUND(F261*G261,2)</f>
        <v/>
      </c>
      <c r="K261" s="328" t="n"/>
    </row>
    <row r="262" ht="26.45" customHeight="1" s="290">
      <c r="A262" s="319">
        <f>A261+1</f>
        <v/>
      </c>
      <c r="B262" s="313" t="n"/>
      <c r="C262" s="321" t="inlineStr">
        <is>
          <t>08.3.09.04-0045</t>
        </is>
      </c>
      <c r="D262" s="322" t="inlineStr">
        <is>
          <t>Профнастил оцинкованный с покрытием: полиэстер НС35-1000-0,7</t>
        </is>
      </c>
      <c r="E262" s="405" t="inlineStr">
        <is>
          <t>м2</t>
        </is>
      </c>
      <c r="F262" s="405" t="n">
        <v>1532</v>
      </c>
      <c r="G262" s="318" t="n">
        <v>79.64</v>
      </c>
      <c r="H262" s="318">
        <f>ROUND(F262*G262,2)</f>
        <v/>
      </c>
      <c r="K262" s="328" t="n"/>
    </row>
    <row r="263" ht="26.45" customHeight="1" s="290">
      <c r="A263" s="319">
        <f>A262+1</f>
        <v/>
      </c>
      <c r="B263" s="313" t="n"/>
      <c r="C263" s="321" t="inlineStr">
        <is>
          <t>06.1.01.05-0036</t>
        </is>
      </c>
      <c r="D263" s="322" t="inlineStr">
        <is>
          <t>Кирпич керамический одинарный, размер 250х120х65 мм, марка 125</t>
        </is>
      </c>
      <c r="E263" s="405" t="inlineStr">
        <is>
          <t>1000 шт</t>
        </is>
      </c>
      <c r="F263" s="405" t="n">
        <v>59.45</v>
      </c>
      <c r="G263" s="318" t="n">
        <v>1863.37</v>
      </c>
      <c r="H263" s="318">
        <f>ROUND(F263*G263,2)</f>
        <v/>
      </c>
      <c r="K263" s="328" t="n"/>
    </row>
    <row r="264">
      <c r="A264" s="319">
        <f>A263+1</f>
        <v/>
      </c>
      <c r="B264" s="313" t="n"/>
      <c r="C264" s="321" t="inlineStr">
        <is>
          <t>01.6.04.02-0011</t>
        </is>
      </c>
      <c r="D264" s="322" t="inlineStr">
        <is>
          <t>Панели потолочные с комплектующими</t>
        </is>
      </c>
      <c r="E264" s="405" t="inlineStr">
        <is>
          <t>м2</t>
        </is>
      </c>
      <c r="F264" s="405" t="n">
        <v>1999</v>
      </c>
      <c r="G264" s="318" t="n">
        <v>51.8</v>
      </c>
      <c r="H264" s="318">
        <f>ROUND(F264*G264,2)</f>
        <v/>
      </c>
      <c r="K264" s="328" t="n"/>
    </row>
    <row r="265">
      <c r="A265" s="319">
        <f>A264+1</f>
        <v/>
      </c>
      <c r="B265" s="313" t="n"/>
      <c r="C265" s="321" t="inlineStr">
        <is>
          <t>08.3.09.01-0091</t>
        </is>
      </c>
      <c r="D265" s="322" t="inlineStr">
        <is>
          <t>Профнастил оцинкованный МП35-0,7</t>
        </is>
      </c>
      <c r="E265" s="405" t="inlineStr">
        <is>
          <t>м2</t>
        </is>
      </c>
      <c r="F265" s="405" t="n">
        <v>1445</v>
      </c>
      <c r="G265" s="318" t="n">
        <v>67.26000000000001</v>
      </c>
      <c r="H265" s="318">
        <f>ROUND(F265*G265,2)</f>
        <v/>
      </c>
      <c r="K265" s="328" t="n"/>
    </row>
    <row r="266" ht="26.45" customHeight="1" s="290">
      <c r="A266" s="319">
        <f>A265+1</f>
        <v/>
      </c>
      <c r="B266" s="313" t="n"/>
      <c r="C266" s="321" t="inlineStr">
        <is>
          <t>04.1.02.05-0023</t>
        </is>
      </c>
      <c r="D266" s="322" t="inlineStr">
        <is>
          <t>Смеси бетонные тяжелого бетона (БСТ), крупность заполнителя 10 мм, класс В7,5 (М100)</t>
        </is>
      </c>
      <c r="E266" s="405" t="inlineStr">
        <is>
          <t>м3</t>
        </is>
      </c>
      <c r="F266" s="405" t="n">
        <v>147.6</v>
      </c>
      <c r="G266" s="318" t="n">
        <v>600</v>
      </c>
      <c r="H266" s="318">
        <f>ROUND(F266*G266,2)</f>
        <v/>
      </c>
      <c r="K266" s="328" t="n"/>
    </row>
    <row r="267" ht="39.6" customHeight="1" s="290">
      <c r="A267" s="319">
        <f>A266+1</f>
        <v/>
      </c>
      <c r="B267" s="313" t="n"/>
      <c r="C267" s="321" t="inlineStr">
        <is>
          <t>20.3.03.07-0091</t>
        </is>
      </c>
      <c r="D267" s="322" t="inlineStr">
        <is>
          <t>Светильник потолочный GM: A30-25-29-CM-40-L00-V с декоративной накладкой (прим.Светодиодный светильник СПО-18/100)</t>
        </is>
      </c>
      <c r="E267" s="405" t="inlineStr">
        <is>
          <t>шт.</t>
        </is>
      </c>
      <c r="F267" s="405" t="n">
        <v>105</v>
      </c>
      <c r="G267" s="318" t="n">
        <v>837.38</v>
      </c>
      <c r="H267" s="318">
        <f>ROUND(F267*G267,2)</f>
        <v/>
      </c>
      <c r="K267" s="328" t="n"/>
    </row>
    <row r="268">
      <c r="A268" s="319">
        <f>A267+1</f>
        <v/>
      </c>
      <c r="B268" s="313" t="n"/>
      <c r="C268" s="321" t="inlineStr">
        <is>
          <t>14.4.01.09-0423</t>
        </is>
      </c>
      <c r="D268" s="322" t="inlineStr">
        <is>
          <t xml:space="preserve">Грунтовка эпоксидная двухкомпонентная </t>
        </is>
      </c>
      <c r="E268" s="405" t="inlineStr">
        <is>
          <t>кг</t>
        </is>
      </c>
      <c r="F268" s="405" t="n">
        <v>743.36</v>
      </c>
      <c r="G268" s="318" t="n">
        <v>111.11</v>
      </c>
      <c r="H268" s="318">
        <f>ROUND(F268*G268,2)</f>
        <v/>
      </c>
      <c r="K268" s="328" t="n"/>
    </row>
    <row r="269" ht="26.45" customHeight="1" s="290">
      <c r="A269" s="319">
        <f>A268+1</f>
        <v/>
      </c>
      <c r="B269" s="313" t="n"/>
      <c r="C269" s="321" t="inlineStr">
        <is>
          <t>07.2.03.06-0081</t>
        </is>
      </c>
      <c r="D269" s="322" t="inlineStr">
        <is>
          <t>Прогоны дополнительные и кровельные из прокатных профилей</t>
        </is>
      </c>
      <c r="E269" s="405" t="inlineStr">
        <is>
          <t>т</t>
        </is>
      </c>
      <c r="F269" s="405" t="n">
        <v>10.327</v>
      </c>
      <c r="G269" s="318" t="n">
        <v>7500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14.4.03.15-0017</t>
        </is>
      </c>
      <c r="D270" s="322" t="inlineStr">
        <is>
          <t>Лак финишный Матакрил STC</t>
        </is>
      </c>
      <c r="E270" s="405" t="inlineStr">
        <is>
          <t>кг</t>
        </is>
      </c>
      <c r="F270" s="405" t="n">
        <v>429.6</v>
      </c>
      <c r="G270" s="318" t="n">
        <v>170.17</v>
      </c>
      <c r="H270" s="318">
        <f>ROUND(F270*G270,2)</f>
        <v/>
      </c>
      <c r="K270" s="328" t="n"/>
    </row>
    <row r="271" ht="30.75" customHeight="1" s="290">
      <c r="A271" s="319">
        <f>A270+1</f>
        <v/>
      </c>
      <c r="B271" s="313" t="n"/>
      <c r="C271" s="321" t="inlineStr">
        <is>
          <t>11.3.02.03-0022</t>
        </is>
      </c>
      <c r="D271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71" s="405" t="inlineStr">
        <is>
          <t>шт</t>
        </is>
      </c>
      <c r="F271" s="405" t="n">
        <v>44</v>
      </c>
      <c r="G271" s="318" t="n">
        <v>1648.27</v>
      </c>
      <c r="H271" s="318">
        <f>ROUND(F271*G271,2)</f>
        <v/>
      </c>
      <c r="K271" s="328" t="n"/>
    </row>
    <row r="272" ht="39.6" customHeight="1" s="290">
      <c r="A272" s="319">
        <f>A271+1</f>
        <v/>
      </c>
      <c r="B272" s="313" t="n"/>
      <c r="C272" s="321" t="inlineStr">
        <is>
          <t>07.2.07.13-0161</t>
        </is>
      </c>
      <c r="D272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72" s="405" t="inlineStr">
        <is>
          <t>т</t>
        </is>
      </c>
      <c r="F272" s="405" t="n">
        <v>6.05</v>
      </c>
      <c r="G272" s="318" t="n">
        <v>11879.76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01.6.01.02-0009</t>
        </is>
      </c>
      <c r="D273" s="322" t="inlineStr">
        <is>
          <t>Листы гипсокартонные: ГКЛО 12,5 мм</t>
        </is>
      </c>
      <c r="E273" s="405" t="inlineStr">
        <is>
          <t>м2</t>
        </is>
      </c>
      <c r="F273" s="405" t="n">
        <v>3871.606</v>
      </c>
      <c r="G273" s="318" t="n">
        <v>16.6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20.5.02.06-0030</t>
        </is>
      </c>
      <c r="D274" s="322" t="inlineStr">
        <is>
          <t>Разветвительная коробка: У994</t>
        </is>
      </c>
      <c r="E274" s="405" t="inlineStr">
        <is>
          <t>10 шт.</t>
        </is>
      </c>
      <c r="F274" s="405" t="n">
        <v>300</v>
      </c>
      <c r="G274" s="318" t="n">
        <v>208.2</v>
      </c>
      <c r="H274" s="318">
        <f>ROUND(F274*G274,2)</f>
        <v/>
      </c>
      <c r="K274" s="328" t="n"/>
    </row>
    <row r="275" ht="26.45" customHeight="1" s="290">
      <c r="A275" s="319">
        <f>A274+1</f>
        <v/>
      </c>
      <c r="B275" s="313" t="n"/>
      <c r="C275" s="321" t="inlineStr">
        <is>
          <t>04.3.02.09-0821</t>
        </is>
      </c>
      <c r="D275" s="322" t="inlineStr">
        <is>
          <t>Смесь сухая: гидроизоляционная проникающая капиллярная марка "Пенетрон"</t>
        </is>
      </c>
      <c r="E275" s="405" t="inlineStr">
        <is>
          <t>кг</t>
        </is>
      </c>
      <c r="F275" s="405" t="n">
        <v>735</v>
      </c>
      <c r="G275" s="318" t="n">
        <v>78.95</v>
      </c>
      <c r="H275" s="318">
        <f>ROUND(F275*G275,2)</f>
        <v/>
      </c>
      <c r="K275" s="328" t="n"/>
    </row>
    <row r="276" ht="26.45" customHeight="1" s="290">
      <c r="A276" s="319">
        <f>A275+1</f>
        <v/>
      </c>
      <c r="B276" s="313" t="n"/>
      <c r="C276" s="321" t="inlineStr">
        <is>
          <t>08.4.03.03-0035</t>
        </is>
      </c>
      <c r="D276" s="322" t="inlineStr">
        <is>
          <t>Горячекатаная арматурная сталь периодического профиля класса: А-III, диаметром 20-22 мм</t>
        </is>
      </c>
      <c r="E276" s="405" t="inlineStr">
        <is>
          <t>т</t>
        </is>
      </c>
      <c r="F276" s="405" t="n">
        <v>7.148</v>
      </c>
      <c r="G276" s="318" t="n">
        <v>7917</v>
      </c>
      <c r="H276" s="318">
        <f>ROUND(F276*G276,2)</f>
        <v/>
      </c>
      <c r="K276" s="328" t="n"/>
    </row>
    <row r="277" ht="26.45" customHeight="1" s="290">
      <c r="A277" s="319">
        <f>A276+1</f>
        <v/>
      </c>
      <c r="B277" s="313" t="n"/>
      <c r="C277" s="321" t="inlineStr">
        <is>
          <t>12.2.05.10-0017</t>
        </is>
      </c>
      <c r="D277" s="322" t="inlineStr">
        <is>
          <t>Плиты минераловатные «Лайт-Баттс» ROCKWOOL, толщина 50 мм</t>
        </is>
      </c>
      <c r="E277" s="405" t="inlineStr">
        <is>
          <t>м2</t>
        </is>
      </c>
      <c r="F277" s="405" t="n">
        <v>2659.9</v>
      </c>
      <c r="G277" s="318" t="n">
        <v>20.38</v>
      </c>
      <c r="H277" s="318">
        <f>ROUND(F277*G277,2)</f>
        <v/>
      </c>
      <c r="K277" s="328" t="n"/>
    </row>
    <row r="278" ht="26.45" customHeight="1" s="290">
      <c r="A278" s="319">
        <f>A277+1</f>
        <v/>
      </c>
      <c r="B278" s="313" t="n"/>
      <c r="C278" s="321" t="inlineStr">
        <is>
          <t>07.2.03.06-0092</t>
        </is>
      </c>
      <c r="D278" s="322" t="inlineStr">
        <is>
          <t>Пути подвесных кранов из прокатных двутавров типа «М» звенья: прямолинейные</t>
        </is>
      </c>
      <c r="E278" s="405" t="inlineStr">
        <is>
          <t>т</t>
        </is>
      </c>
      <c r="F278" s="405" t="n">
        <v>5.651</v>
      </c>
      <c r="G278" s="318" t="n">
        <v>9327.68</v>
      </c>
      <c r="H278" s="318">
        <f>ROUND(F278*G278,2)</f>
        <v/>
      </c>
      <c r="K278" s="328" t="n"/>
    </row>
    <row r="279" ht="26.45" customHeight="1" s="290">
      <c r="A279" s="319">
        <f>A278+1</f>
        <v/>
      </c>
      <c r="B279" s="313" t="n"/>
      <c r="C279" s="321" t="inlineStr">
        <is>
          <t>06.2.04.02-0014</t>
        </is>
      </c>
      <c r="D279" s="322" t="inlineStr">
        <is>
          <t>Плитка термокислотоупорная шамотная, клиновая, толщина 50 мм</t>
        </is>
      </c>
      <c r="E279" s="405" t="inlineStr">
        <is>
          <t>м2</t>
        </is>
      </c>
      <c r="F279" s="405" t="n">
        <v>194.1</v>
      </c>
      <c r="G279" s="318" t="n">
        <v>268.6</v>
      </c>
      <c r="H279" s="318">
        <f>ROUND(F279*G279,2)</f>
        <v/>
      </c>
      <c r="K279" s="328" t="n"/>
    </row>
    <row r="280" ht="39.6" customHeight="1" s="290">
      <c r="A280" s="319">
        <f>A279+1</f>
        <v/>
      </c>
      <c r="B280" s="313" t="n"/>
      <c r="C280" s="321" t="inlineStr">
        <is>
          <t>08.4.01.01-0022</t>
        </is>
      </c>
      <c r="D280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80" s="405" t="inlineStr">
        <is>
          <t>т</t>
        </is>
      </c>
      <c r="F280" s="405" t="n">
        <v>4.979</v>
      </c>
      <c r="G280" s="318" t="n">
        <v>10100</v>
      </c>
      <c r="H280" s="318">
        <f>ROUND(F280*G280,2)</f>
        <v/>
      </c>
      <c r="K280" s="328" t="n"/>
    </row>
    <row r="281" ht="26.45" customHeight="1" s="290">
      <c r="A281" s="319">
        <f>A280+1</f>
        <v/>
      </c>
      <c r="B281" s="313" t="n"/>
      <c r="C281" s="321" t="inlineStr">
        <is>
          <t>08.4.03.03-0036</t>
        </is>
      </c>
      <c r="D281" s="322" t="inlineStr">
        <is>
          <t>Горячекатаная арматурная сталь периодического профиля класса: А-III, диаметром 25-28 мм</t>
        </is>
      </c>
      <c r="E281" s="405" t="inlineStr">
        <is>
          <t>т</t>
        </is>
      </c>
      <c r="F281" s="405" t="n">
        <v>5.76</v>
      </c>
      <c r="G281" s="318" t="n">
        <v>7792.12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08.3.07.01-0052</t>
        </is>
      </c>
      <c r="D282" s="322" t="inlineStr">
        <is>
          <t>Сталь полосовая: 50х5 мм, марка Ст3сп</t>
        </is>
      </c>
      <c r="E282" s="405" t="inlineStr">
        <is>
          <t>т</t>
        </is>
      </c>
      <c r="F282" s="405" t="n">
        <v>6.468</v>
      </c>
      <c r="G282" s="318" t="n">
        <v>6726.18</v>
      </c>
      <c r="H282" s="318">
        <f>ROUND(F282*G282,2)</f>
        <v/>
      </c>
      <c r="K282" s="328" t="n"/>
    </row>
    <row r="283">
      <c r="A283" s="319">
        <f>A282+1</f>
        <v/>
      </c>
      <c r="B283" s="313" t="n"/>
      <c r="C283" s="321" t="inlineStr">
        <is>
          <t>01.7.07.12-0024</t>
        </is>
      </c>
      <c r="D283" s="322" t="inlineStr">
        <is>
          <t>Пленка полиэтиленовая толщиной: 0,15 мм</t>
        </is>
      </c>
      <c r="E283" s="405" t="inlineStr">
        <is>
          <t>м2</t>
        </is>
      </c>
      <c r="F283" s="405" t="n">
        <v>11184.625</v>
      </c>
      <c r="G283" s="318" t="n">
        <v>3.62</v>
      </c>
      <c r="H283" s="318">
        <f>ROUND(F283*G283,2)</f>
        <v/>
      </c>
      <c r="K283" s="328" t="n"/>
    </row>
    <row r="284" ht="52.5" customHeight="1" s="290">
      <c r="A284" s="319">
        <f>A283+1</f>
        <v/>
      </c>
      <c r="B284" s="313" t="n"/>
      <c r="C284" s="321" t="inlineStr">
        <is>
          <t>11.2.13.04-0011</t>
        </is>
      </c>
      <c r="D284" s="322" t="inlineStr">
        <is>
          <t>Щиты: из досок толщиной 25 мм</t>
        </is>
      </c>
      <c r="E284" s="405" t="inlineStr">
        <is>
          <t>м2</t>
        </is>
      </c>
      <c r="F284" s="405" t="n">
        <v>1063.855</v>
      </c>
      <c r="G284" s="318" t="n">
        <v>35.53</v>
      </c>
      <c r="H284" s="318">
        <f>ROUND(F284*G284,2)</f>
        <v/>
      </c>
      <c r="K284" s="328" t="n"/>
    </row>
    <row r="285">
      <c r="A285" s="319">
        <f>A284+1</f>
        <v/>
      </c>
      <c r="B285" s="313" t="n"/>
      <c r="C285" s="321" t="inlineStr">
        <is>
          <t>14.4.04.08-0003</t>
        </is>
      </c>
      <c r="D285" s="322" t="inlineStr">
        <is>
          <t>Эмаль ПФ-115 серая</t>
        </is>
      </c>
      <c r="E285" s="405" t="inlineStr">
        <is>
          <t>т</t>
        </is>
      </c>
      <c r="F285" s="405" t="n">
        <v>2.3255</v>
      </c>
      <c r="G285" s="318" t="n">
        <v>14312.87</v>
      </c>
      <c r="H285" s="318">
        <f>ROUND(F285*G285,2)</f>
        <v/>
      </c>
      <c r="K285" s="328" t="n"/>
    </row>
    <row r="286" ht="26.45" customHeight="1" s="290">
      <c r="A286" s="319">
        <f>A285+1</f>
        <v/>
      </c>
      <c r="B286" s="313" t="n"/>
      <c r="C286" s="321" t="inlineStr">
        <is>
          <t>08.3.05.05-0053</t>
        </is>
      </c>
      <c r="D286" s="322" t="inlineStr">
        <is>
          <t>Сталь листовая оцинкованная толщиной листа: 0,7 мм</t>
        </is>
      </c>
      <c r="E286" s="405" t="inlineStr">
        <is>
          <t>т</t>
        </is>
      </c>
      <c r="F286" s="405" t="n">
        <v>2.9123</v>
      </c>
      <c r="G286" s="318" t="n">
        <v>11200</v>
      </c>
      <c r="H286" s="318">
        <f>ROUND(F286*G286,2)</f>
        <v/>
      </c>
      <c r="K286" s="328" t="n"/>
    </row>
    <row r="287" ht="52.9" customHeight="1" s="290">
      <c r="A287" s="319">
        <f>A286+1</f>
        <v/>
      </c>
      <c r="B287" s="313" t="n"/>
      <c r="C287" s="321" t="inlineStr">
        <is>
          <t>08.4.01.02-0012</t>
        </is>
      </c>
      <c r="D287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87" s="405" t="inlineStr">
        <is>
          <t>т</t>
        </is>
      </c>
      <c r="F287" s="405" t="n">
        <v>3.257</v>
      </c>
      <c r="G287" s="318" t="n">
        <v>9749.450000000001</v>
      </c>
      <c r="H287" s="318">
        <f>ROUND(F287*G287,2)</f>
        <v/>
      </c>
      <c r="K287" s="328" t="n"/>
    </row>
    <row r="288">
      <c r="A288" s="319">
        <f>A287+1</f>
        <v/>
      </c>
      <c r="B288" s="313" t="n"/>
      <c r="C288" s="321" t="inlineStr">
        <is>
          <t>01.7.11.07-0032</t>
        </is>
      </c>
      <c r="D288" s="322" t="inlineStr">
        <is>
          <t>Электроды диаметром: 4 мм Э42</t>
        </is>
      </c>
      <c r="E288" s="405" t="inlineStr">
        <is>
          <t>т</t>
        </is>
      </c>
      <c r="F288" s="405" t="n">
        <v>3.0396</v>
      </c>
      <c r="G288" s="318" t="n">
        <v>10315.01</v>
      </c>
      <c r="H288" s="318">
        <f>ROUND(F288*G288,2)</f>
        <v/>
      </c>
      <c r="K288" s="328" t="n"/>
    </row>
    <row r="289" ht="26.45" customHeight="1" s="290">
      <c r="A289" s="319">
        <f>A288+1</f>
        <v/>
      </c>
      <c r="B289" s="313" t="n"/>
      <c r="C289" s="321" t="inlineStr">
        <is>
          <t>19.1.01.03-0074</t>
        </is>
      </c>
      <c r="D289" s="322" t="inlineStr">
        <is>
          <t>Воздуховоды из оцинкованной стали толщиной: 0,6 мм, диаметром до 450 мм</t>
        </is>
      </c>
      <c r="E289" s="405" t="inlineStr">
        <is>
          <t>м2</t>
        </is>
      </c>
      <c r="F289" s="405" t="n">
        <v>353</v>
      </c>
      <c r="G289" s="318" t="n">
        <v>84.05</v>
      </c>
      <c r="H289" s="318">
        <f>ROUND(F289*G289,2)</f>
        <v/>
      </c>
      <c r="K289" s="328" t="n"/>
    </row>
    <row r="290" ht="39.6" customHeight="1" s="290">
      <c r="A290" s="319">
        <f>A289+1</f>
        <v/>
      </c>
      <c r="B290" s="313" t="n"/>
      <c r="C290" s="321" t="inlineStr">
        <is>
          <t>20.3.03.03-0121</t>
        </is>
      </c>
      <c r="D290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90" s="405" t="inlineStr">
        <is>
          <t>шт.</t>
        </is>
      </c>
      <c r="F290" s="405" t="n">
        <v>150</v>
      </c>
      <c r="G290" s="318" t="n">
        <v>196.03</v>
      </c>
      <c r="H290" s="318">
        <f>ROUND(F290*G290,2)</f>
        <v/>
      </c>
      <c r="K290" s="328" t="n"/>
    </row>
    <row r="291">
      <c r="A291" s="319">
        <f>A290+1</f>
        <v/>
      </c>
      <c r="B291" s="313" t="n"/>
      <c r="C291" s="321" t="inlineStr">
        <is>
          <t>14.1.06.02-0044</t>
        </is>
      </c>
      <c r="D291" s="322" t="inlineStr">
        <is>
          <t>Клей плиточный «Юнис Гранит»</t>
        </is>
      </c>
      <c r="E291" s="405" t="inlineStr">
        <is>
          <t>кг</t>
        </is>
      </c>
      <c r="F291" s="405" t="n">
        <v>7768.8</v>
      </c>
      <c r="G291" s="318" t="n">
        <v>3.69</v>
      </c>
      <c r="H291" s="318">
        <f>ROUND(F291*G291,2)</f>
        <v/>
      </c>
      <c r="K291" s="328" t="n"/>
    </row>
    <row r="292">
      <c r="A292" s="319">
        <f>A291+1</f>
        <v/>
      </c>
      <c r="B292" s="313" t="n"/>
      <c r="C292" s="321" t="inlineStr">
        <is>
          <t>14.3.02.01-0218</t>
        </is>
      </c>
      <c r="D292" s="322" t="inlineStr">
        <is>
          <t>Краска водоэмульсионная белая</t>
        </is>
      </c>
      <c r="E292" s="405" t="inlineStr">
        <is>
          <t>т</t>
        </is>
      </c>
      <c r="F292" s="405" t="n">
        <v>5.65</v>
      </c>
      <c r="G292" s="318" t="n">
        <v>5019.7</v>
      </c>
      <c r="H292" s="318">
        <f>ROUND(F292*G292,2)</f>
        <v/>
      </c>
      <c r="K292" s="328" t="n"/>
    </row>
    <row r="293" ht="26.45" customHeight="1" s="290">
      <c r="A293" s="319">
        <f>A292+1</f>
        <v/>
      </c>
      <c r="B293" s="313" t="n"/>
      <c r="C293" s="321" t="inlineStr">
        <is>
          <t>08.4.03.02-0002</t>
        </is>
      </c>
      <c r="D293" s="322" t="inlineStr">
        <is>
          <t>Горячекатаная арматурная сталь гладкая класса А-I, диаметром: 8 мм</t>
        </is>
      </c>
      <c r="E293" s="405" t="inlineStr">
        <is>
          <t>т</t>
        </is>
      </c>
      <c r="F293" s="405" t="n">
        <v>4.173</v>
      </c>
      <c r="G293" s="318" t="n">
        <v>6780</v>
      </c>
      <c r="H293" s="318">
        <f>ROUND(F293*G293,2)</f>
        <v/>
      </c>
      <c r="K293" s="328" t="n"/>
    </row>
    <row r="294">
      <c r="A294" s="319">
        <f>A293+1</f>
        <v/>
      </c>
      <c r="B294" s="313" t="n"/>
      <c r="C294" s="321" t="inlineStr">
        <is>
          <t>14.4.02.09-0301</t>
        </is>
      </c>
      <c r="D294" s="322" t="inlineStr">
        <is>
          <t>Краска "Цинол"</t>
        </is>
      </c>
      <c r="E294" s="405" t="inlineStr">
        <is>
          <t>кг</t>
        </is>
      </c>
      <c r="F294" s="405" t="n">
        <v>117.28</v>
      </c>
      <c r="G294" s="318" t="n">
        <v>238.48</v>
      </c>
      <c r="H294" s="318">
        <f>ROUND(F294*G294,2)</f>
        <v/>
      </c>
      <c r="K294" s="328" t="n"/>
    </row>
    <row r="295">
      <c r="A295" s="319">
        <f>A294+1</f>
        <v/>
      </c>
      <c r="B295" s="313" t="n"/>
      <c r="C295" s="321" t="inlineStr">
        <is>
          <t>01.6.01.02-0006</t>
        </is>
      </c>
      <c r="D295" s="322" t="inlineStr">
        <is>
          <t>Листы гипсокартонные: ГКЛ 12,5 мм</t>
        </is>
      </c>
      <c r="E295" s="405" t="inlineStr">
        <is>
          <t>м2</t>
        </is>
      </c>
      <c r="F295" s="405" t="n">
        <v>1857.498</v>
      </c>
      <c r="G295" s="318" t="n">
        <v>15</v>
      </c>
      <c r="H295" s="318">
        <f>ROUND(F295*G295,2)</f>
        <v/>
      </c>
      <c r="K295" s="328" t="n"/>
    </row>
    <row r="296" ht="52.9" customHeight="1" s="290">
      <c r="A296" s="319">
        <f>A295+1</f>
        <v/>
      </c>
      <c r="B296" s="313" t="n"/>
      <c r="C296" s="321" t="inlineStr">
        <is>
          <t>07.2.07.12-0020</t>
        </is>
      </c>
      <c r="D296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96" s="405" t="inlineStr">
        <is>
          <t>т</t>
        </is>
      </c>
      <c r="F296" s="405" t="n">
        <v>3.5768</v>
      </c>
      <c r="G296" s="318" t="n">
        <v>7712</v>
      </c>
      <c r="H296" s="318">
        <f>ROUND(F296*G296,2)</f>
        <v/>
      </c>
      <c r="K296" s="328" t="n"/>
    </row>
    <row r="297" ht="26.45" customHeight="1" s="290">
      <c r="A297" s="319">
        <f>A296+1</f>
        <v/>
      </c>
      <c r="B297" s="313" t="n"/>
      <c r="C297" s="321" t="inlineStr">
        <is>
          <t>01.2.03.02-0001</t>
        </is>
      </c>
      <c r="D297" s="322" t="inlineStr">
        <is>
          <t>Грунтовка битумная под полимерное или резиновое покрытие</t>
        </is>
      </c>
      <c r="E297" s="405" t="inlineStr">
        <is>
          <t>т</t>
        </is>
      </c>
      <c r="F297" s="405" t="n">
        <v>0.8592</v>
      </c>
      <c r="G297" s="318" t="n">
        <v>31060</v>
      </c>
      <c r="H297" s="318">
        <f>ROUND(F297*G297,2)</f>
        <v/>
      </c>
      <c r="K297" s="328" t="n"/>
    </row>
    <row r="298" ht="26.45" customHeight="1" s="290">
      <c r="A298" s="319">
        <f>A297+1</f>
        <v/>
      </c>
      <c r="B298" s="313" t="n"/>
      <c r="C298" s="321" t="inlineStr">
        <is>
          <t>07.2.03.06-0051</t>
        </is>
      </c>
      <c r="D298" s="322" t="inlineStr">
        <is>
          <t>Колонны одноветвевые: крайнего ряда, масса 1 м до 0,075 т</t>
        </is>
      </c>
      <c r="E298" s="405" t="inlineStr">
        <is>
          <t>т</t>
        </is>
      </c>
      <c r="F298" s="405" t="n">
        <v>2.848</v>
      </c>
      <c r="G298" s="318" t="n">
        <v>8597.469999999999</v>
      </c>
      <c r="H298" s="318">
        <f>ROUND(F298*G298,2)</f>
        <v/>
      </c>
      <c r="K298" s="328" t="n"/>
    </row>
    <row r="299" ht="26.45" customHeight="1" s="290">
      <c r="A299" s="319">
        <f>A298+1</f>
        <v/>
      </c>
      <c r="B299" s="313" t="n"/>
      <c r="C299" s="321" t="inlineStr">
        <is>
          <t>11.1.03.06-0095</t>
        </is>
      </c>
      <c r="D299" s="322" t="inlineStr">
        <is>
          <t>Доски обрезные хвойных пород длиной: 4-6,5 м, шириной 75-150 мм, толщиной 44 мм и более, III сорта</t>
        </is>
      </c>
      <c r="E299" s="405" t="inlineStr">
        <is>
          <t>м3</t>
        </is>
      </c>
      <c r="F299" s="405" t="n">
        <v>20.3782</v>
      </c>
      <c r="G299" s="318" t="n">
        <v>1056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08.4.02.06-0001</t>
        </is>
      </c>
      <c r="D300" s="322" t="inlineStr">
        <is>
          <t>Сетка из проволоки холоднотянутой</t>
        </is>
      </c>
      <c r="E300" s="405" t="inlineStr">
        <is>
          <t>т</t>
        </is>
      </c>
      <c r="F300" s="405" t="n">
        <v>2.42</v>
      </c>
      <c r="G300" s="318" t="n">
        <v>8800</v>
      </c>
      <c r="H300" s="318">
        <f>ROUND(F300*G300,2)</f>
        <v/>
      </c>
      <c r="K300" s="328" t="n"/>
    </row>
    <row r="301" ht="30.75" customHeight="1" s="290">
      <c r="A301" s="319">
        <f>A300+1</f>
        <v/>
      </c>
      <c r="B301" s="313" t="n"/>
      <c r="C301" s="321" t="inlineStr">
        <is>
          <t>08.4.03.03-0031</t>
        </is>
      </c>
      <c r="D301" s="322" t="inlineStr">
        <is>
          <t>Горячекатаная арматурная сталь периодического профиля класса: А-III, диаметром 10 мм</t>
        </is>
      </c>
      <c r="E301" s="405" t="inlineStr">
        <is>
          <t>т</t>
        </is>
      </c>
      <c r="F301" s="405" t="n">
        <v>2.608</v>
      </c>
      <c r="G301" s="318" t="n">
        <v>8014.15</v>
      </c>
      <c r="H301" s="318">
        <f>ROUND(F301*G301,2)</f>
        <v/>
      </c>
      <c r="K301" s="328" t="n"/>
    </row>
    <row r="302" ht="26.45" customHeight="1" s="290">
      <c r="A302" s="319">
        <f>A301+1</f>
        <v/>
      </c>
      <c r="B302" s="313" t="n"/>
      <c r="C302" s="321" t="inlineStr">
        <is>
          <t>11.1.03.01-0079</t>
        </is>
      </c>
      <c r="D302" s="322" t="inlineStr">
        <is>
          <t>Бруски обрезные хвойных пород длиной: 4-6,5 м, шириной 75-150 мм, толщиной 40-75 мм, III сорта</t>
        </is>
      </c>
      <c r="E302" s="405" t="inlineStr">
        <is>
          <t>м3</t>
        </is>
      </c>
      <c r="F302" s="405" t="n">
        <v>16.1172</v>
      </c>
      <c r="G302" s="318" t="n">
        <v>1287</v>
      </c>
      <c r="H302" s="318">
        <f>ROUND(F302*G302,2)</f>
        <v/>
      </c>
      <c r="K302" s="328" t="n"/>
    </row>
    <row r="303" ht="26.45" customHeight="1" s="290">
      <c r="A303" s="319">
        <f>A302+1</f>
        <v/>
      </c>
      <c r="B303" s="313" t="n"/>
      <c r="C303" s="321" t="inlineStr">
        <is>
          <t>14.2.02.11-0027</t>
        </is>
      </c>
      <c r="D303" s="322" t="inlineStr">
        <is>
          <t>Состав огнезащитный: атмосферостойкий "СГК-1" (ТУ 7719-162-00000335-95)</t>
        </is>
      </c>
      <c r="E303" s="405" t="inlineStr">
        <is>
          <t>кг</t>
        </is>
      </c>
      <c r="F303" s="405" t="n">
        <v>960</v>
      </c>
      <c r="G303" s="318" t="n">
        <v>20.53</v>
      </c>
      <c r="H303" s="318">
        <f>ROUND(F303*G303,2)</f>
        <v/>
      </c>
      <c r="K303" s="328" t="n"/>
    </row>
    <row r="304" ht="26.45" customHeight="1" s="290">
      <c r="A304" s="319">
        <f>A303+1</f>
        <v/>
      </c>
      <c r="B304" s="313" t="n"/>
      <c r="C304" s="321" t="inlineStr">
        <is>
          <t>19.1.01.03-0071</t>
        </is>
      </c>
      <c r="D304" s="322" t="inlineStr">
        <is>
          <t>Воздуховоды из оцинкованной стали толщиной: 0,5 мм, диаметром до 200 мм</t>
        </is>
      </c>
      <c r="E304" s="405" t="inlineStr">
        <is>
          <t>м2</t>
        </is>
      </c>
      <c r="F304" s="405" t="n">
        <v>202</v>
      </c>
      <c r="G304" s="318" t="n">
        <v>96.29000000000001</v>
      </c>
      <c r="H304" s="318">
        <f>ROUND(F304*G304,2)</f>
        <v/>
      </c>
      <c r="K304" s="328" t="n"/>
    </row>
    <row r="305" ht="39.6" customHeight="1" s="290">
      <c r="A305" s="319">
        <f>A304+1</f>
        <v/>
      </c>
      <c r="B305" s="313" t="n"/>
      <c r="C305" s="321" t="inlineStr">
        <is>
          <t>11.3.02.03-0025</t>
        </is>
      </c>
      <c r="D305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305" s="405" t="inlineStr">
        <is>
          <t>шт</t>
        </is>
      </c>
      <c r="F305" s="405" t="n">
        <v>5.25</v>
      </c>
      <c r="G305" s="318" t="n">
        <v>3674.26</v>
      </c>
      <c r="H305" s="318">
        <f>ROUND(F305*G305,2)</f>
        <v/>
      </c>
      <c r="K305" s="328" t="n"/>
    </row>
    <row r="306">
      <c r="A306" s="319">
        <f>A305+1</f>
        <v/>
      </c>
      <c r="B306" s="313" t="n"/>
      <c r="C306" s="321" t="inlineStr">
        <is>
          <t>07.2.03.06-0121</t>
        </is>
      </c>
      <c r="D306" s="322" t="inlineStr">
        <is>
          <t>Стойки фахверка</t>
        </is>
      </c>
      <c r="E306" s="405" t="inlineStr">
        <is>
          <t>т</t>
        </is>
      </c>
      <c r="F306" s="405" t="n">
        <v>2.942</v>
      </c>
      <c r="G306" s="318" t="n">
        <v>6435</v>
      </c>
      <c r="H306" s="318">
        <f>ROUND(F306*G306,2)</f>
        <v/>
      </c>
      <c r="K306" s="328" t="n"/>
    </row>
    <row r="307" ht="26.45" customHeight="1" s="290">
      <c r="A307" s="319">
        <f>A306+1</f>
        <v/>
      </c>
      <c r="B307" s="313" t="n"/>
      <c r="C307" s="321" t="inlineStr">
        <is>
          <t>04.3.01.12-0003</t>
        </is>
      </c>
      <c r="D307" s="322" t="inlineStr">
        <is>
          <t>Раствор готовый кладочный цементно-известковый марки: 50</t>
        </is>
      </c>
      <c r="E307" s="405" t="inlineStr">
        <is>
          <t>м3</t>
        </is>
      </c>
      <c r="F307" s="405" t="n">
        <v>35.22</v>
      </c>
      <c r="G307" s="318" t="n">
        <v>519.8</v>
      </c>
      <c r="H307" s="318">
        <f>ROUND(F307*G307,2)</f>
        <v/>
      </c>
      <c r="K307" s="328" t="n"/>
    </row>
    <row r="308" ht="26.45" customHeight="1" s="290">
      <c r="A308" s="319">
        <f>A307+1</f>
        <v/>
      </c>
      <c r="B308" s="313" t="n"/>
      <c r="C308" s="321" t="inlineStr">
        <is>
          <t>64.1.02.02-0039</t>
        </is>
      </c>
      <c r="D308" s="322" t="inlineStr">
        <is>
          <t>Вентиляторы канальные ВКП 70 40 4, мощность 2,0 кВт</t>
        </is>
      </c>
      <c r="E308" s="405" t="inlineStr">
        <is>
          <t>компл.</t>
        </is>
      </c>
      <c r="F308" s="405" t="n">
        <v>4</v>
      </c>
      <c r="G308" s="318" t="n">
        <v>4402.556</v>
      </c>
      <c r="H308" s="318">
        <f>ROUND(F308*G308,2)</f>
        <v/>
      </c>
      <c r="K308" s="328" t="n"/>
    </row>
    <row r="309" ht="26.45" customHeight="1" s="290">
      <c r="A309" s="319">
        <f>A308+1</f>
        <v/>
      </c>
      <c r="B309" s="313" t="n"/>
      <c r="C309" s="321" t="inlineStr">
        <is>
          <t>20.3.03.07-0141</t>
        </is>
      </c>
      <c r="D309" s="322" t="inlineStr">
        <is>
          <t>Светильник уличный GM: U35-14-ML-T6-35-CG-65-L00-K (Светодиодный светильник УСС-12/100)</t>
        </is>
      </c>
      <c r="E309" s="405" t="inlineStr">
        <is>
          <t>шт.</t>
        </is>
      </c>
      <c r="F309" s="405" t="n">
        <v>9</v>
      </c>
      <c r="G309" s="318" t="n">
        <v>1743.82</v>
      </c>
      <c r="H309" s="318">
        <f>ROUND(F309*G309,2)</f>
        <v/>
      </c>
      <c r="K309" s="328" t="n"/>
    </row>
    <row r="310" ht="26.45" customHeight="1" s="290">
      <c r="A310" s="319">
        <f>A309+1</f>
        <v/>
      </c>
      <c r="B310" s="313" t="n"/>
      <c r="C310" s="321" t="inlineStr">
        <is>
          <t>08.4.03.02-0001</t>
        </is>
      </c>
      <c r="D310" s="322" t="inlineStr">
        <is>
          <t>Горячекатаная арматурная сталь гладкая класса А-I, диаметром: 6 мм</t>
        </is>
      </c>
      <c r="E310" s="405" t="inlineStr">
        <is>
          <t>т</t>
        </is>
      </c>
      <c r="F310" s="405" t="n">
        <v>2.083</v>
      </c>
      <c r="G310" s="318" t="n">
        <v>7418.82</v>
      </c>
      <c r="H310" s="318">
        <f>ROUND(F310*G310,2)</f>
        <v/>
      </c>
      <c r="K310" s="328" t="n"/>
    </row>
    <row r="311" ht="39.6" customHeight="1" s="290">
      <c r="A311" s="319">
        <f>A310+1</f>
        <v/>
      </c>
      <c r="B311" s="313" t="n"/>
      <c r="C311" s="321" t="inlineStr">
        <is>
          <t>19.3.01.13-0031</t>
        </is>
      </c>
      <c r="D311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311" s="405" t="inlineStr">
        <is>
          <t>шт</t>
        </is>
      </c>
      <c r="F311" s="405" t="n">
        <v>14</v>
      </c>
      <c r="G311" s="318" t="n">
        <v>1076.46</v>
      </c>
      <c r="H311" s="318">
        <f>ROUND(F311*G311,2)</f>
        <v/>
      </c>
      <c r="K311" s="328" t="n"/>
    </row>
    <row r="312" ht="39.6" customHeight="1" s="290">
      <c r="A312" s="319">
        <f>A311+1</f>
        <v/>
      </c>
      <c r="B312" s="313" t="n"/>
      <c r="C312" s="321" t="inlineStr">
        <is>
          <t>18.2.07.01-0001</t>
        </is>
      </c>
      <c r="D312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312" s="405" t="inlineStr">
        <is>
          <t>м</t>
        </is>
      </c>
      <c r="F312" s="405" t="n">
        <v>134</v>
      </c>
      <c r="G312" s="318" t="n">
        <v>109.74</v>
      </c>
      <c r="H312" s="318">
        <f>ROUND(F312*G312,2)</f>
        <v/>
      </c>
      <c r="K312" s="328" t="n"/>
    </row>
    <row r="313">
      <c r="A313" s="319">
        <f>A312+1</f>
        <v/>
      </c>
      <c r="B313" s="313" t="n"/>
      <c r="C313" s="321" t="inlineStr">
        <is>
          <t>12.2.03.12-0008</t>
        </is>
      </c>
      <c r="D313" s="322" t="inlineStr">
        <is>
          <t>Фольга алюминиевая: дублированная фольгоизолом</t>
        </is>
      </c>
      <c r="E313" s="405" t="inlineStr">
        <is>
          <t>10 м2</t>
        </is>
      </c>
      <c r="F313" s="405" t="n">
        <v>52.61</v>
      </c>
      <c r="G313" s="318" t="n">
        <v>266.57</v>
      </c>
      <c r="H313" s="318">
        <f>ROUND(F313*G313,2)</f>
        <v/>
      </c>
      <c r="K313" s="328" t="n"/>
    </row>
    <row r="314" ht="52.5" customHeight="1" s="290">
      <c r="A314" s="319">
        <f>A313+1</f>
        <v/>
      </c>
      <c r="B314" s="313" t="n"/>
      <c r="C314" s="321" t="inlineStr">
        <is>
          <t>01.1.02.01-0003</t>
        </is>
      </c>
      <c r="D314" s="322" t="inlineStr">
        <is>
          <t>Асботекстолит марки Г</t>
        </is>
      </c>
      <c r="E314" s="405" t="inlineStr">
        <is>
          <t>т</t>
        </is>
      </c>
      <c r="F314" s="405" t="n">
        <v>0.08400000000000001</v>
      </c>
      <c r="G314" s="318" t="n">
        <v>161000</v>
      </c>
      <c r="H314" s="318">
        <f>ROUND(F314*G314,2)</f>
        <v/>
      </c>
      <c r="K314" s="328" t="n"/>
    </row>
    <row r="315" ht="39.6" customHeight="1" s="290">
      <c r="A315" s="319">
        <f>A314+1</f>
        <v/>
      </c>
      <c r="B315" s="313" t="n"/>
      <c r="C315" s="321" t="inlineStr">
        <is>
          <t>11.3.01.01-0004</t>
        </is>
      </c>
      <c r="D315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315" s="405" t="inlineStr">
        <is>
          <t>м2</t>
        </is>
      </c>
      <c r="F315" s="405" t="n">
        <v>9.24</v>
      </c>
      <c r="G315" s="318" t="n">
        <v>1432.21</v>
      </c>
      <c r="H315" s="318">
        <f>ROUND(F315*G315,2)</f>
        <v/>
      </c>
      <c r="K315" s="328" t="n"/>
    </row>
    <row r="316" ht="26.45" customHeight="1" s="290">
      <c r="A316" s="319">
        <f>A315+1</f>
        <v/>
      </c>
      <c r="B316" s="313" t="n"/>
      <c r="C316" s="321" t="inlineStr">
        <is>
          <t>19.1.01.03-0075</t>
        </is>
      </c>
      <c r="D316" s="322" t="inlineStr">
        <is>
          <t>Воздуховоды из оцинкованной стали толщиной: 0,7 мм, диаметром до 800 мм</t>
        </is>
      </c>
      <c r="E316" s="405" t="inlineStr">
        <is>
          <t>м2</t>
        </is>
      </c>
      <c r="F316" s="405" t="n">
        <v>152</v>
      </c>
      <c r="G316" s="318" t="n">
        <v>84.25</v>
      </c>
      <c r="H316" s="318">
        <f>ROUND(F316*G316,2)</f>
        <v/>
      </c>
      <c r="K316" s="328" t="n"/>
    </row>
    <row r="317" ht="26.45" customHeight="1" s="290">
      <c r="A317" s="319">
        <f>A316+1</f>
        <v/>
      </c>
      <c r="B317" s="313" t="n"/>
      <c r="C317" s="321" t="inlineStr">
        <is>
          <t>08.1.06.04-0031</t>
        </is>
      </c>
      <c r="D317" s="322" t="inlineStr">
        <is>
          <t>Полотна ворот глухие металлические из листового металла по каркасу из уголков (серия 3.017-1)</t>
        </is>
      </c>
      <c r="E317" s="405" t="inlineStr">
        <is>
          <t>т</t>
        </is>
      </c>
      <c r="F317" s="405" t="n">
        <v>0.744</v>
      </c>
      <c r="G317" s="318" t="n">
        <v>16344.58</v>
      </c>
      <c r="H317" s="318">
        <f>ROUND(F317*G317,2)</f>
        <v/>
      </c>
      <c r="K317" s="328" t="n"/>
    </row>
    <row r="318">
      <c r="A318" s="319">
        <f>A317+1</f>
        <v/>
      </c>
      <c r="B318" s="313" t="n"/>
      <c r="C318" s="321" t="inlineStr">
        <is>
          <t>07.2.05.01-0001</t>
        </is>
      </c>
      <c r="D318" s="322" t="inlineStr">
        <is>
          <t>Косоуры</t>
        </is>
      </c>
      <c r="E318" s="405" t="inlineStr">
        <is>
          <t>т</t>
        </is>
      </c>
      <c r="F318" s="405" t="n">
        <v>1.235</v>
      </c>
      <c r="G318" s="318" t="n">
        <v>9820.99</v>
      </c>
      <c r="H318" s="318">
        <f>ROUND(F318*G318,2)</f>
        <v/>
      </c>
      <c r="K318" s="328" t="n"/>
    </row>
    <row r="319" ht="39.6" customHeight="1" s="290">
      <c r="A319" s="319">
        <f>A318+1</f>
        <v/>
      </c>
      <c r="B319" s="313" t="n"/>
      <c r="C319" s="321" t="inlineStr">
        <is>
          <t>07.1.03.05-0011</t>
        </is>
      </c>
      <c r="D319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319" s="405" t="inlineStr">
        <is>
          <t>т</t>
        </is>
      </c>
      <c r="F319" s="405" t="n">
        <v>0.927</v>
      </c>
      <c r="G319" s="318" t="n">
        <v>12877.24</v>
      </c>
      <c r="H319" s="318">
        <f>ROUND(F319*G319,2)</f>
        <v/>
      </c>
      <c r="K319" s="328" t="n"/>
    </row>
    <row r="320">
      <c r="A320" s="319">
        <f>A319+1</f>
        <v/>
      </c>
      <c r="B320" s="313" t="n"/>
      <c r="C320" s="321" t="inlineStr">
        <is>
          <t>01.7.06.03-0022</t>
        </is>
      </c>
      <c r="D320" s="322" t="inlineStr">
        <is>
          <t>Лента полиэтиленовая с липким слоем: А50</t>
        </is>
      </c>
      <c r="E320" s="405" t="inlineStr">
        <is>
          <t>кг</t>
        </is>
      </c>
      <c r="F320" s="405" t="n">
        <v>103.4</v>
      </c>
      <c r="G320" s="318" t="n">
        <v>112</v>
      </c>
      <c r="H320" s="318">
        <f>ROUND(F320*G320,2)</f>
        <v/>
      </c>
      <c r="K320" s="328" t="n"/>
    </row>
    <row r="321">
      <c r="A321" s="319">
        <f>A320+1</f>
        <v/>
      </c>
      <c r="B321" s="313" t="n"/>
      <c r="C321" s="321" t="inlineStr">
        <is>
          <t>01.6.01.02-0008</t>
        </is>
      </c>
      <c r="D321" s="322" t="inlineStr">
        <is>
          <t>Листы гипсокартонные: ГКЛВ 12,5 мм</t>
        </is>
      </c>
      <c r="E321" s="405" t="inlineStr">
        <is>
          <t>м2</t>
        </is>
      </c>
      <c r="F321" s="405" t="n">
        <v>542.874</v>
      </c>
      <c r="G321" s="318" t="n">
        <v>20.47</v>
      </c>
      <c r="H321" s="318">
        <f>ROUND(F321*G321,2)</f>
        <v/>
      </c>
      <c r="K321" s="328" t="n"/>
    </row>
    <row r="322" ht="39.6" customHeight="1" s="290">
      <c r="A322" s="319">
        <f>A321+1</f>
        <v/>
      </c>
      <c r="B322" s="313" t="n"/>
      <c r="C322" s="321" t="inlineStr">
        <is>
          <t>64.1.04.01-0004</t>
        </is>
      </c>
      <c r="D322" s="322" t="inlineStr">
        <is>
          <t>Вентиляторы осевые: ВО-06-300 алюминиевые взрывозащищенные N 5, электродвигатель мощностью 0,25 кВт</t>
        </is>
      </c>
      <c r="E322" s="405" t="inlineStr">
        <is>
          <t>компл.</t>
        </is>
      </c>
      <c r="F322" s="405" t="n">
        <v>4</v>
      </c>
      <c r="G322" s="318" t="n">
        <v>2750.15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14.4.01.09-0423</t>
        </is>
      </c>
      <c r="D323" s="322" t="inlineStr">
        <is>
          <t xml:space="preserve">Грунтовка эпоксидная двухкомпонентная </t>
        </is>
      </c>
      <c r="E323" s="405" t="inlineStr">
        <is>
          <t>кг</t>
        </is>
      </c>
      <c r="F323" s="405" t="n">
        <v>92.92</v>
      </c>
      <c r="G323" s="318" t="n">
        <v>111.11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20.2.05.04-0032</t>
        </is>
      </c>
      <c r="D324" s="322" t="inlineStr">
        <is>
          <t>Кабель-канал (короб) 80х40 мм</t>
        </is>
      </c>
      <c r="E324" s="405" t="inlineStr">
        <is>
          <t>м</t>
        </is>
      </c>
      <c r="F324" s="405" t="n">
        <v>1000</v>
      </c>
      <c r="G324" s="318" t="n">
        <v>10.07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62.1.02.16-0012</t>
        </is>
      </c>
      <c r="D325" s="322" t="inlineStr">
        <is>
          <t>Щитки осветительные: ОЩВ-12А УХЛ4</t>
        </is>
      </c>
      <c r="E325" s="405" t="inlineStr">
        <is>
          <t>шт</t>
        </is>
      </c>
      <c r="F325" s="405" t="n">
        <v>8</v>
      </c>
      <c r="G325" s="318" t="n">
        <v>1213.77</v>
      </c>
      <c r="H325" s="318">
        <f>ROUND(F325*G325,2)</f>
        <v/>
      </c>
      <c r="K325" s="328" t="n"/>
    </row>
    <row r="326">
      <c r="A326" s="319">
        <f>A325+1</f>
        <v/>
      </c>
      <c r="B326" s="313" t="n"/>
      <c r="C326" s="321" t="inlineStr">
        <is>
          <t>01.7.19.04-0013</t>
        </is>
      </c>
      <c r="D326" s="322" t="inlineStr">
        <is>
          <t>Пластины полиизобутиленовые ПСГ</t>
        </is>
      </c>
      <c r="E326" s="405" t="inlineStr">
        <is>
          <t>т</t>
        </is>
      </c>
      <c r="F326" s="405" t="n">
        <v>0.4143</v>
      </c>
      <c r="G326" s="318" t="n">
        <v>23080</v>
      </c>
      <c r="H326" s="318">
        <f>ROUND(F326*G326,2)</f>
        <v/>
      </c>
      <c r="K326" s="328" t="n"/>
    </row>
    <row r="327">
      <c r="A327" s="319">
        <f>A326+1</f>
        <v/>
      </c>
      <c r="B327" s="313" t="n"/>
      <c r="C327" s="321" t="inlineStr">
        <is>
          <t>01.2.03.03-0013</t>
        </is>
      </c>
      <c r="D327" s="322" t="inlineStr">
        <is>
          <t>Мастика битумная кровельная горячая</t>
        </is>
      </c>
      <c r="E327" s="405" t="inlineStr">
        <is>
          <t>т</t>
        </is>
      </c>
      <c r="F327" s="405" t="n">
        <v>2.8</v>
      </c>
      <c r="G327" s="318" t="n">
        <v>3390</v>
      </c>
      <c r="H327" s="318">
        <f>ROUND(F327*G327,2)</f>
        <v/>
      </c>
      <c r="K327" s="328" t="n"/>
    </row>
    <row r="328" ht="52.9" customHeight="1" s="290">
      <c r="A328" s="319">
        <f>A327+1</f>
        <v/>
      </c>
      <c r="B328" s="313" t="n"/>
      <c r="C328" s="321" t="inlineStr">
        <is>
          <t>64.1.05.04-0059</t>
        </is>
      </c>
      <c r="D328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328" s="405" t="inlineStr">
        <is>
          <t>шт</t>
        </is>
      </c>
      <c r="F328" s="405" t="n">
        <v>2</v>
      </c>
      <c r="G328" s="318" t="n">
        <v>4728.04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01.7.15.03-0041</t>
        </is>
      </c>
      <c r="D329" s="322" t="inlineStr">
        <is>
          <t>Болты с гайками и шайбами строительные</t>
        </is>
      </c>
      <c r="E329" s="405" t="inlineStr">
        <is>
          <t>т</t>
        </is>
      </c>
      <c r="F329" s="405" t="n">
        <v>0.9891</v>
      </c>
      <c r="G329" s="318" t="n">
        <v>9040.01</v>
      </c>
      <c r="H329" s="318">
        <f>ROUND(F329*G329,2)</f>
        <v/>
      </c>
      <c r="K329" s="328" t="n"/>
    </row>
    <row r="330" ht="26.45" customHeight="1" s="290">
      <c r="A330" s="319">
        <f>A329+1</f>
        <v/>
      </c>
      <c r="B330" s="313" t="n"/>
      <c r="C330" s="321" t="inlineStr">
        <is>
          <t>05.1.07.28-0055</t>
        </is>
      </c>
      <c r="D330" s="322" t="inlineStr">
        <is>
          <t>Ступени лестничные: ЛС 15 /бетон В15 (М200), объем 0,066 м3, расход арматуры 0,8 кг/ (ГОСТ 8717.0-84)</t>
        </is>
      </c>
      <c r="E330" s="405" t="inlineStr">
        <is>
          <t>шт</t>
        </is>
      </c>
      <c r="F330" s="405" t="n">
        <v>83</v>
      </c>
      <c r="G330" s="318" t="n">
        <v>106.95</v>
      </c>
      <c r="H330" s="318">
        <f>ROUND(F330*G330,2)</f>
        <v/>
      </c>
      <c r="K330" s="328" t="n"/>
    </row>
    <row r="331" ht="26.45" customHeight="1" s="290">
      <c r="A331" s="319">
        <f>A330+1</f>
        <v/>
      </c>
      <c r="B331" s="313" t="n"/>
      <c r="C331" s="321" t="inlineStr">
        <is>
          <t>14.5.01.05-0001</t>
        </is>
      </c>
      <c r="D331" s="322" t="inlineStr">
        <is>
          <t>Герметик пенополиуретановый (пена монтажная) типа Makrofleks, Soudal в баллонах по 750 мл</t>
        </is>
      </c>
      <c r="E331" s="405" t="inlineStr">
        <is>
          <t>шт</t>
        </is>
      </c>
      <c r="F331" s="405" t="n">
        <v>131.685</v>
      </c>
      <c r="G331" s="318" t="n">
        <v>67</v>
      </c>
      <c r="H331" s="318">
        <f>ROUND(F331*G331,2)</f>
        <v/>
      </c>
      <c r="K331" s="328" t="n"/>
    </row>
    <row r="332" ht="39.6" customHeight="1" s="290">
      <c r="A332" s="319">
        <f>A331+1</f>
        <v/>
      </c>
      <c r="B332" s="313" t="n"/>
      <c r="C332" s="321" t="inlineStr">
        <is>
          <t>12.2.07.05-0121</t>
        </is>
      </c>
      <c r="D332" s="322" t="inlineStr">
        <is>
          <t>Трубки теплоизоляционные из вспененного полиэтилена типа THERMAFLEX FRZ толщиной: 13 мм, диаметром 18 мм</t>
        </is>
      </c>
      <c r="E332" s="405" t="inlineStr">
        <is>
          <t>10 м</t>
        </is>
      </c>
      <c r="F332" s="405" t="n">
        <v>57.2</v>
      </c>
      <c r="G332" s="318" t="n">
        <v>152.2</v>
      </c>
      <c r="H332" s="318">
        <f>ROUND(F332*G332,2)</f>
        <v/>
      </c>
      <c r="K332" s="328" t="n"/>
    </row>
    <row r="333" ht="66" customHeight="1" s="290">
      <c r="A333" s="319">
        <f>A332+1</f>
        <v/>
      </c>
      <c r="B333" s="313" t="n"/>
      <c r="C333" s="321" t="inlineStr">
        <is>
          <t>23.8.05.07-0022</t>
        </is>
      </c>
      <c r="D333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333" s="405" t="inlineStr">
        <is>
          <t>шт</t>
        </is>
      </c>
      <c r="F333" s="405" t="n">
        <v>12</v>
      </c>
      <c r="G333" s="318" t="n">
        <v>716.65</v>
      </c>
      <c r="H333" s="318">
        <f>ROUND(F333*G333,2)</f>
        <v/>
      </c>
      <c r="K333" s="328" t="n"/>
    </row>
    <row r="334" ht="26.45" customHeight="1" s="290">
      <c r="A334" s="319">
        <f>A333+1</f>
        <v/>
      </c>
      <c r="B334" s="313" t="n"/>
      <c r="C334" s="321" t="inlineStr">
        <is>
          <t>04.3.01.09-0023</t>
        </is>
      </c>
      <c r="D334" s="322" t="inlineStr">
        <is>
          <t>Раствор готовый отделочный тяжелый,: цементный 1:3</t>
        </is>
      </c>
      <c r="E334" s="405" t="inlineStr">
        <is>
          <t>м3</t>
        </is>
      </c>
      <c r="F334" s="405" t="n">
        <v>17.0179</v>
      </c>
      <c r="G334" s="318" t="n">
        <v>497</v>
      </c>
      <c r="H334" s="318">
        <f>ROUND(F334*G334,2)</f>
        <v/>
      </c>
      <c r="K334" s="328" t="n"/>
    </row>
    <row r="335" ht="26.45" customHeight="1" s="290">
      <c r="A335" s="319">
        <f>A334+1</f>
        <v/>
      </c>
      <c r="B335" s="313" t="n"/>
      <c r="C335" s="321" t="inlineStr">
        <is>
          <t>18.1.02.02-0004</t>
        </is>
      </c>
      <c r="D335" s="322" t="inlineStr">
        <is>
          <t>Задвижки клиновые разборные Hawle 4000Е2, диаметром 100 мм</t>
        </is>
      </c>
      <c r="E335" s="405" t="inlineStr">
        <is>
          <t>шт</t>
        </is>
      </c>
      <c r="F335" s="405" t="n">
        <v>5</v>
      </c>
      <c r="G335" s="318" t="n">
        <v>1562.71</v>
      </c>
      <c r="H335" s="318">
        <f>ROUND(F335*G335,2)</f>
        <v/>
      </c>
      <c r="K335" s="328" t="n"/>
    </row>
    <row r="336" ht="26.45" customHeight="1" s="290">
      <c r="A336" s="319">
        <f>A335+1</f>
        <v/>
      </c>
      <c r="B336" s="313" t="n"/>
      <c r="C336" s="321" t="inlineStr">
        <is>
          <t>21.2.01.02-0141</t>
        </is>
      </c>
      <c r="D336" s="322" t="inlineStr">
        <is>
          <t>Провода неизолированные для воздушных линий электропередачи медные марки: М, сечением 4 мм2</t>
        </is>
      </c>
      <c r="E336" s="405" t="inlineStr">
        <is>
          <t>т</t>
        </is>
      </c>
      <c r="F336" s="405" t="n">
        <v>0.0795</v>
      </c>
      <c r="G336" s="318" t="n">
        <v>96440</v>
      </c>
      <c r="H336" s="318">
        <f>ROUND(F336*G336,2)</f>
        <v/>
      </c>
      <c r="K336" s="328" t="n"/>
    </row>
    <row r="337" ht="30.75" customHeight="1" s="290">
      <c r="A337" s="319">
        <f>A336+1</f>
        <v/>
      </c>
      <c r="B337" s="313" t="n"/>
      <c r="C337" s="321" t="inlineStr">
        <is>
          <t>01.7.06.04-0007</t>
        </is>
      </c>
      <c r="D337" s="322" t="inlineStr">
        <is>
          <t>Лента разделительная для сопряжения потолка из ЛГК со стеной</t>
        </is>
      </c>
      <c r="E337" s="405" t="inlineStr">
        <is>
          <t>100 м</t>
        </is>
      </c>
      <c r="F337" s="405" t="n">
        <v>43.3819</v>
      </c>
      <c r="G337" s="318" t="n">
        <v>173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01.7.15.06-0111</t>
        </is>
      </c>
      <c r="D338" s="322" t="inlineStr">
        <is>
          <t>Гвозди строительные</t>
        </is>
      </c>
      <c r="E338" s="405" t="inlineStr">
        <is>
          <t>т</t>
        </is>
      </c>
      <c r="F338" s="405" t="n">
        <v>0.5925</v>
      </c>
      <c r="G338" s="318" t="n">
        <v>11978</v>
      </c>
      <c r="H338" s="318">
        <f>ROUND(F338*G338,2)</f>
        <v/>
      </c>
      <c r="K338" s="328" t="n"/>
    </row>
    <row r="339">
      <c r="A339" s="319">
        <f>A338+1</f>
        <v/>
      </c>
      <c r="B339" s="313" t="n"/>
      <c r="C339" s="321" t="inlineStr">
        <is>
          <t>14.4.01.02-0012</t>
        </is>
      </c>
      <c r="D339" s="322" t="inlineStr">
        <is>
          <t>Грунтовка: «Тифенгрунд», КНАУФ</t>
        </is>
      </c>
      <c r="E339" s="405" t="inlineStr">
        <is>
          <t>кг</t>
        </is>
      </c>
      <c r="F339" s="405" t="n">
        <v>538.876</v>
      </c>
      <c r="G339" s="318" t="n">
        <v>13.08</v>
      </c>
      <c r="H339" s="318">
        <f>ROUND(F339*G339,2)</f>
        <v/>
      </c>
      <c r="K339" s="328" t="n"/>
    </row>
    <row r="340" ht="39.6" customHeight="1" s="290">
      <c r="A340" s="319">
        <f>A339+1</f>
        <v/>
      </c>
      <c r="B340" s="313" t="n"/>
      <c r="C340" s="321" t="inlineStr">
        <is>
          <t>12.2.07.05-0120</t>
        </is>
      </c>
      <c r="D340" s="322" t="inlineStr">
        <is>
          <t>Трубки теплоизоляционные из вспененного полиэтилена типа THERMAFLEX FRZ толщиной: 13 мм, диаметром 15 мм</t>
        </is>
      </c>
      <c r="E340" s="405" t="inlineStr">
        <is>
          <t>10 м</t>
        </is>
      </c>
      <c r="F340" s="405" t="n">
        <v>48.4</v>
      </c>
      <c r="G340" s="318" t="n">
        <v>140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14.5.02.02-0002</t>
        </is>
      </c>
      <c r="D341" s="322" t="inlineStr">
        <is>
          <t>Замазка «Арзамит 5»: раствор</t>
        </is>
      </c>
      <c r="E341" s="405" t="inlineStr">
        <is>
          <t>т</t>
        </is>
      </c>
      <c r="F341" s="405" t="n">
        <v>0.3408</v>
      </c>
      <c r="G341" s="318" t="n">
        <v>19710.44</v>
      </c>
      <c r="H341" s="318">
        <f>ROUND(F341*G341,2)</f>
        <v/>
      </c>
      <c r="K341" s="328" t="n"/>
    </row>
    <row r="342">
      <c r="A342" s="319">
        <f>A341+1</f>
        <v/>
      </c>
      <c r="B342" s="313" t="n"/>
      <c r="C342" s="321" t="inlineStr">
        <is>
          <t>14.5.02.02-0001</t>
        </is>
      </c>
      <c r="D342" s="322" t="inlineStr">
        <is>
          <t>Замазка «Арзамит 5»: порошок</t>
        </is>
      </c>
      <c r="E342" s="405" t="inlineStr">
        <is>
          <t>т</t>
        </is>
      </c>
      <c r="F342" s="405" t="n">
        <v>0.4283</v>
      </c>
      <c r="G342" s="318" t="n">
        <v>15428.6</v>
      </c>
      <c r="H342" s="318">
        <f>ROUND(F342*G342,2)</f>
        <v/>
      </c>
      <c r="K342" s="328" t="n"/>
    </row>
    <row r="343">
      <c r="A343" s="319">
        <f>A342+1</f>
        <v/>
      </c>
      <c r="B343" s="313" t="n"/>
      <c r="C343" s="321" t="inlineStr">
        <is>
          <t>20.3.03.04-0481</t>
        </is>
      </c>
      <c r="D343" s="322" t="inlineStr">
        <is>
          <t>Светильники потолочные НПП 03-100-001-МУ3</t>
        </is>
      </c>
      <c r="E343" s="405" t="inlineStr">
        <is>
          <t>шт</t>
        </is>
      </c>
      <c r="F343" s="405" t="n">
        <v>45</v>
      </c>
      <c r="G343" s="318" t="n">
        <v>145.13</v>
      </c>
      <c r="H343" s="318">
        <f>ROUND(F343*G343,2)</f>
        <v/>
      </c>
      <c r="K343" s="328" t="n"/>
    </row>
    <row r="344" ht="39.6" customHeight="1" s="290">
      <c r="A344" s="319">
        <f>A343+1</f>
        <v/>
      </c>
      <c r="B344" s="313" t="n"/>
      <c r="C344" s="321" t="inlineStr">
        <is>
          <t>07.2.07.12-0024</t>
        </is>
      </c>
      <c r="D344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344" s="405" t="inlineStr">
        <is>
          <t>т</t>
        </is>
      </c>
      <c r="F344" s="405" t="n">
        <v>0.761</v>
      </c>
      <c r="G344" s="318" t="n">
        <v>8128</v>
      </c>
      <c r="H344" s="318">
        <f>ROUND(F344*G344,2)</f>
        <v/>
      </c>
      <c r="K344" s="328" t="n"/>
    </row>
    <row r="345" ht="26.45" customHeight="1" s="290">
      <c r="A345" s="319">
        <f>A344+1</f>
        <v/>
      </c>
      <c r="B345" s="313" t="n"/>
      <c r="C345" s="321" t="inlineStr">
        <is>
          <t>08.1.02.03-0071</t>
        </is>
      </c>
      <c r="D345" s="322" t="inlineStr">
        <is>
          <t>Нащельник стальной оцинкованный с покрытием «Полиэстер»</t>
        </is>
      </c>
      <c r="E345" s="405" t="inlineStr">
        <is>
          <t>п.м</t>
        </is>
      </c>
      <c r="F345" s="405" t="n">
        <v>94</v>
      </c>
      <c r="G345" s="318" t="n">
        <v>64.47</v>
      </c>
      <c r="H345" s="318">
        <f>ROUND(F345*G345,2)</f>
        <v/>
      </c>
      <c r="K345" s="328" t="n"/>
    </row>
    <row r="346" ht="26.45" customHeight="1" s="290">
      <c r="A346" s="319">
        <f>A345+1</f>
        <v/>
      </c>
      <c r="B346" s="313" t="n"/>
      <c r="C346" s="321" t="inlineStr">
        <is>
          <t>19.3.02.08-0032</t>
        </is>
      </c>
      <c r="D346" s="322" t="inlineStr">
        <is>
          <t>Трубки дренажные (шланги) гофрированные для систем кондиционирования, диаметром 20 мм</t>
        </is>
      </c>
      <c r="E346" s="405" t="inlineStr">
        <is>
          <t>10 м</t>
        </is>
      </c>
      <c r="F346" s="405" t="n">
        <v>62</v>
      </c>
      <c r="G346" s="318" t="n">
        <v>96.2</v>
      </c>
      <c r="H346" s="318">
        <f>ROUND(F346*G346,2)</f>
        <v/>
      </c>
      <c r="K346" s="328" t="n"/>
    </row>
    <row r="347">
      <c r="A347" s="319">
        <f>A346+1</f>
        <v/>
      </c>
      <c r="B347" s="313" t="n"/>
      <c r="C347" s="321" t="inlineStr">
        <is>
          <t>14.5.09.07-0022</t>
        </is>
      </c>
      <c r="D347" s="322" t="inlineStr">
        <is>
          <t>Растворитель марки: № 646</t>
        </is>
      </c>
      <c r="E347" s="405" t="inlineStr">
        <is>
          <t>т</t>
        </is>
      </c>
      <c r="F347" s="405" t="n">
        <v>0.5679</v>
      </c>
      <c r="G347" s="318" t="n">
        <v>10465</v>
      </c>
      <c r="H347" s="318">
        <f>ROUND(F347*G347,2)</f>
        <v/>
      </c>
      <c r="K347" s="328" t="n"/>
    </row>
    <row r="348" ht="26.45" customHeight="1" s="290">
      <c r="A348" s="319">
        <f>A347+1</f>
        <v/>
      </c>
      <c r="B348" s="313" t="n"/>
      <c r="C348" s="321" t="inlineStr">
        <is>
          <t>18.2.02.01-0013</t>
        </is>
      </c>
      <c r="D348" s="322" t="inlineStr">
        <is>
          <t>Ванна моечная односекционная удлиненная ВСМ-1/530/1010, размером 1010х630х870 мм</t>
        </is>
      </c>
      <c r="E348" s="405" t="inlineStr">
        <is>
          <t>шт</t>
        </is>
      </c>
      <c r="F348" s="405" t="n">
        <v>1</v>
      </c>
      <c r="G348" s="318" t="n">
        <v>5931.29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07.2.07.13-0071</t>
        </is>
      </c>
      <c r="D349" s="322" t="inlineStr">
        <is>
          <t>Конструкции стальные перил</t>
        </is>
      </c>
      <c r="E349" s="405" t="inlineStr">
        <is>
          <t>т</t>
        </is>
      </c>
      <c r="F349" s="405" t="n">
        <v>0.4839</v>
      </c>
      <c r="G349" s="318" t="n">
        <v>12091.04</v>
      </c>
      <c r="H349" s="318">
        <f>ROUND(F349*G349,2)</f>
        <v/>
      </c>
      <c r="K349" s="328" t="n"/>
    </row>
    <row r="350">
      <c r="A350" s="319">
        <f>A349+1</f>
        <v/>
      </c>
      <c r="B350" s="313" t="n"/>
      <c r="C350" s="321" t="inlineStr">
        <is>
          <t>01.7.07.12-0025</t>
        </is>
      </c>
      <c r="D350" s="322" t="inlineStr">
        <is>
          <t>Пленка полиэтиленовая толщиной: 0,15 мм</t>
        </is>
      </c>
      <c r="E350" s="405" t="inlineStr">
        <is>
          <t>1000 м2</t>
        </is>
      </c>
      <c r="F350" s="405" t="n">
        <v>1.602</v>
      </c>
      <c r="G350" s="318" t="n">
        <v>3620</v>
      </c>
      <c r="H350" s="318">
        <f>ROUND(F350*G350,2)</f>
        <v/>
      </c>
      <c r="K350" s="328" t="n"/>
    </row>
    <row r="351" ht="52.5" customHeight="1" s="290">
      <c r="A351" s="319">
        <f>A350+1</f>
        <v/>
      </c>
      <c r="B351" s="313" t="n"/>
      <c r="C351" s="321" t="inlineStr">
        <is>
          <t>14.5.11.03-0004</t>
        </is>
      </c>
      <c r="D351" s="322" t="inlineStr">
        <is>
          <t>Шпаклевка «Фугенфюллер», КНАУФ</t>
        </is>
      </c>
      <c r="E351" s="405" t="inlineStr">
        <is>
          <t>кг</t>
        </is>
      </c>
      <c r="F351" s="405" t="n">
        <v>2131.5</v>
      </c>
      <c r="G351" s="318" t="n">
        <v>2.7</v>
      </c>
      <c r="H351" s="318">
        <f>ROUND(F351*G351,2)</f>
        <v/>
      </c>
      <c r="K351" s="328" t="n"/>
    </row>
    <row r="352" ht="26.45" customHeight="1" s="290">
      <c r="A352" s="319">
        <f>A351+1</f>
        <v/>
      </c>
      <c r="B352" s="313" t="n"/>
      <c r="C352" s="321" t="inlineStr">
        <is>
          <t>01.7.17.11-0011</t>
        </is>
      </c>
      <c r="D352" s="322" t="inlineStr">
        <is>
          <t>Шкурка шлифовальная двухслойная с зернистостью 40-25</t>
        </is>
      </c>
      <c r="E352" s="405" t="inlineStr">
        <is>
          <t>м2</t>
        </is>
      </c>
      <c r="F352" s="405" t="n">
        <v>79.37</v>
      </c>
      <c r="G352" s="318" t="n">
        <v>72.31999999999999</v>
      </c>
      <c r="H352" s="318">
        <f>ROUND(F352*G352,2)</f>
        <v/>
      </c>
      <c r="K352" s="328" t="n"/>
    </row>
    <row r="353" ht="26.45" customHeight="1" s="290">
      <c r="A353" s="319">
        <f>A352+1</f>
        <v/>
      </c>
      <c r="B353" s="313" t="n"/>
      <c r="C353" s="321" t="inlineStr">
        <is>
          <t>07.2.03.06-0001</t>
        </is>
      </c>
      <c r="D353" s="322" t="inlineStr">
        <is>
          <t>Балки поддерживающие и подвески для путей подвесного транспорта из прокатных профилей</t>
        </is>
      </c>
      <c r="E353" s="405" t="inlineStr">
        <is>
          <t>т</t>
        </is>
      </c>
      <c r="F353" s="405" t="n">
        <v>0.9370000000000001</v>
      </c>
      <c r="G353" s="318" t="n">
        <v>6094</v>
      </c>
      <c r="H353" s="318">
        <f>ROUND(F353*G353,2)</f>
        <v/>
      </c>
      <c r="K353" s="328" t="n"/>
    </row>
    <row r="354" ht="26.45" customHeight="1" s="290">
      <c r="A354" s="319">
        <f>A353+1</f>
        <v/>
      </c>
      <c r="B354" s="313" t="n"/>
      <c r="C354" s="321" t="inlineStr">
        <is>
          <t>19.3.01.06-0051</t>
        </is>
      </c>
      <c r="D354" s="322" t="inlineStr">
        <is>
          <t>Клапаны воздушные под ручной или электропривод ВК, размер 150х150 мм (прим. Ф160)</t>
        </is>
      </c>
      <c r="E354" s="405" t="inlineStr">
        <is>
          <t>шт</t>
        </is>
      </c>
      <c r="F354" s="405" t="n">
        <v>5</v>
      </c>
      <c r="G354" s="318" t="n">
        <v>1133.84</v>
      </c>
      <c r="H354" s="318">
        <f>ROUND(F354*G354,2)</f>
        <v/>
      </c>
      <c r="K354" s="328" t="n"/>
    </row>
    <row r="355" ht="26.45" customHeight="1" s="290">
      <c r="A355" s="319">
        <f>A354+1</f>
        <v/>
      </c>
      <c r="B355" s="313" t="n"/>
      <c r="C355" s="321" t="inlineStr">
        <is>
          <t>06.1.01.05-0016</t>
        </is>
      </c>
      <c r="D355" s="322" t="inlineStr">
        <is>
          <t>Кирпич керамический лицевой, размером 250х120х65 мм, марка: 125</t>
        </is>
      </c>
      <c r="E355" s="405" t="inlineStr">
        <is>
          <t>1000 шт</t>
        </is>
      </c>
      <c r="F355" s="405" t="n">
        <v>2.797</v>
      </c>
      <c r="G355" s="318" t="n">
        <v>1952</v>
      </c>
      <c r="H355" s="318">
        <f>ROUND(F355*G355,2)</f>
        <v/>
      </c>
      <c r="K355" s="328" t="n"/>
    </row>
    <row r="356" ht="38.25" customHeight="1" s="290">
      <c r="A356" s="319">
        <f>A355+1</f>
        <v/>
      </c>
      <c r="B356" s="313" t="n"/>
      <c r="C356" s="321" t="inlineStr">
        <is>
          <t>08.4.02.06-0001</t>
        </is>
      </c>
      <c r="D356" s="322" t="inlineStr">
        <is>
          <t>Сетка из проволоки холоднотянутой</t>
        </is>
      </c>
      <c r="E356" s="405" t="inlineStr">
        <is>
          <t>т</t>
        </is>
      </c>
      <c r="F356" s="405" t="n">
        <v>0.616</v>
      </c>
      <c r="G356" s="318" t="n">
        <v>8800</v>
      </c>
      <c r="H356" s="318">
        <f>ROUND(F356*G356,2)</f>
        <v/>
      </c>
      <c r="K356" s="328" t="n"/>
    </row>
    <row r="357" ht="30.75" customHeight="1" s="290">
      <c r="A357" s="319">
        <f>A356+1</f>
        <v/>
      </c>
      <c r="B357" s="313" t="n"/>
      <c r="C357" s="321" t="inlineStr">
        <is>
          <t>11.1.03.01-0086</t>
        </is>
      </c>
      <c r="D357" s="322" t="inlineStr">
        <is>
          <t>Бруски обрезные хвойных пород длиной: 4-6,5 м, шириной 75-150 мм, толщиной 150 мм и более, II сорта</t>
        </is>
      </c>
      <c r="E357" s="405" t="inlineStr">
        <is>
          <t>м3</t>
        </is>
      </c>
      <c r="F357" s="405" t="n">
        <v>2.4942</v>
      </c>
      <c r="G357" s="318" t="n">
        <v>2156</v>
      </c>
      <c r="H357" s="318">
        <f>ROUND(F357*G357,2)</f>
        <v/>
      </c>
      <c r="K357" s="328" t="n"/>
    </row>
    <row r="358" ht="41.25" customHeight="1" s="290">
      <c r="A358" s="319">
        <f>A357+1</f>
        <v/>
      </c>
      <c r="B358" s="313" t="n"/>
      <c r="C358" s="321" t="inlineStr">
        <is>
          <t>06.2.04.01-0021</t>
        </is>
      </c>
      <c r="D358" s="322" t="inlineStr">
        <is>
          <t>Плитки кислотоупорные шамотные квадратные и прямоугольные толщиной: 20 мм</t>
        </is>
      </c>
      <c r="E358" s="405" t="inlineStr">
        <is>
          <t>м2</t>
        </is>
      </c>
      <c r="F358" s="405" t="n">
        <v>70.11</v>
      </c>
      <c r="G358" s="318" t="n">
        <v>76.59999999999999</v>
      </c>
      <c r="H358" s="318">
        <f>ROUND(F358*G358,2)</f>
        <v/>
      </c>
      <c r="K358" s="328" t="n"/>
    </row>
    <row r="359" ht="26.45" customHeight="1" s="290">
      <c r="A359" s="319">
        <f>A358+1</f>
        <v/>
      </c>
      <c r="B359" s="313" t="n"/>
      <c r="C359" s="321" t="inlineStr">
        <is>
          <t>18.3.01.02-0031</t>
        </is>
      </c>
      <c r="D359" s="322" t="inlineStr">
        <is>
          <t>Рукава пожарные льняные сухого прядения нормальные, диаметром 51 мм</t>
        </is>
      </c>
      <c r="E359" s="405" t="inlineStr">
        <is>
          <t>м</t>
        </is>
      </c>
      <c r="F359" s="405" t="n">
        <v>140</v>
      </c>
      <c r="G359" s="318" t="n">
        <v>36.2</v>
      </c>
      <c r="H359" s="318">
        <f>ROUND(F359*G359,2)</f>
        <v/>
      </c>
      <c r="K359" s="328" t="n"/>
    </row>
    <row r="360" ht="26.45" customHeight="1" s="290">
      <c r="A360" s="319">
        <f>A359+1</f>
        <v/>
      </c>
      <c r="B360" s="313" t="n"/>
      <c r="C360" s="321" t="inlineStr">
        <is>
          <t>18.3.01.02-0031</t>
        </is>
      </c>
      <c r="D360" s="322" t="inlineStr">
        <is>
          <t>Рукава пожарные льняные сухого прядения нормальные, диаметром 51 мм</t>
        </is>
      </c>
      <c r="E360" s="405" t="inlineStr">
        <is>
          <t>м</t>
        </is>
      </c>
      <c r="F360" s="405" t="n">
        <v>140</v>
      </c>
      <c r="G360" s="318" t="n">
        <v>36.2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11.2.13.06-0011</t>
        </is>
      </c>
      <c r="D361" s="322" t="inlineStr">
        <is>
          <t>Щиты: настила</t>
        </is>
      </c>
      <c r="E361" s="405" t="inlineStr">
        <is>
          <t>м2</t>
        </is>
      </c>
      <c r="F361" s="405" t="n">
        <v>140.4</v>
      </c>
      <c r="G361" s="318" t="n">
        <v>35.22</v>
      </c>
      <c r="H361" s="318">
        <f>ROUND(F361*G361,2)</f>
        <v/>
      </c>
      <c r="K361" s="328" t="n"/>
    </row>
    <row r="362" ht="26.45" customHeight="1" s="290">
      <c r="A362" s="319">
        <f>A361+1</f>
        <v/>
      </c>
      <c r="B362" s="313" t="n"/>
      <c r="C362" s="321" t="inlineStr">
        <is>
          <t>01.7.16.03-0011</t>
        </is>
      </c>
      <c r="D362" s="322" t="inlineStr">
        <is>
          <t>Стойки деревометаллические раздвижные инвентарные</t>
        </is>
      </c>
      <c r="E362" s="405" t="inlineStr">
        <is>
          <t>шт</t>
        </is>
      </c>
      <c r="F362" s="405" t="n">
        <v>4.816</v>
      </c>
      <c r="G362" s="318" t="n">
        <v>1010</v>
      </c>
      <c r="H362" s="318">
        <f>ROUND(F362*G362,2)</f>
        <v/>
      </c>
      <c r="K362" s="328" t="n"/>
    </row>
    <row r="363" ht="26.45" customHeight="1" s="290">
      <c r="A363" s="319">
        <f>A362+1</f>
        <v/>
      </c>
      <c r="B363" s="313" t="n"/>
      <c r="C363" s="321" t="inlineStr">
        <is>
          <t>19.3.01.06-0131</t>
        </is>
      </c>
      <c r="D363" s="322" t="inlineStr">
        <is>
          <t>Клапаны воздушные под ручной или электропривод ВК, размер 600х800 мм</t>
        </is>
      </c>
      <c r="E363" s="405" t="inlineStr">
        <is>
          <t>шт</t>
        </is>
      </c>
      <c r="F363" s="405" t="n">
        <v>4</v>
      </c>
      <c r="G363" s="318" t="n">
        <v>1213.83</v>
      </c>
      <c r="H363" s="318">
        <f>ROUND(F363*G363,2)</f>
        <v/>
      </c>
      <c r="K363" s="328" t="n"/>
    </row>
    <row r="364">
      <c r="A364" s="319">
        <f>A363+1</f>
        <v/>
      </c>
      <c r="B364" s="313" t="n"/>
      <c r="C364" s="321" t="inlineStr">
        <is>
          <t>18.2.01.06-0021</t>
        </is>
      </c>
      <c r="D364" s="322" t="inlineStr">
        <is>
          <t>Унитазы напольные керамические шамотированные</t>
        </is>
      </c>
      <c r="E364" s="405" t="inlineStr">
        <is>
          <t>компл.</t>
        </is>
      </c>
      <c r="F364" s="405" t="n">
        <v>5</v>
      </c>
      <c r="G364" s="318" t="n">
        <v>927.48</v>
      </c>
      <c r="H364" s="318">
        <f>ROUND(F364*G364,2)</f>
        <v/>
      </c>
      <c r="K364" s="328" t="n"/>
    </row>
    <row r="365">
      <c r="A365" s="319">
        <f>A364+1</f>
        <v/>
      </c>
      <c r="B365" s="313" t="n"/>
      <c r="C365" s="321" t="inlineStr">
        <is>
          <t>18.3.02.02-0011</t>
        </is>
      </c>
      <c r="D365" s="322" t="inlineStr">
        <is>
          <t>Шкаф пожарный: ШПК-320 навесной закрытый</t>
        </is>
      </c>
      <c r="E365" s="405" t="inlineStr">
        <is>
          <t>шт</t>
        </is>
      </c>
      <c r="F365" s="405" t="n">
        <v>14</v>
      </c>
      <c r="G365" s="318" t="n">
        <v>330.65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01.3.02.08-0001</t>
        </is>
      </c>
      <c r="D366" s="322" t="inlineStr">
        <is>
          <t>Кислород технический: газообразный</t>
        </is>
      </c>
      <c r="E366" s="405" t="inlineStr">
        <is>
          <t>м3</t>
        </is>
      </c>
      <c r="F366" s="405" t="n">
        <v>741.1836</v>
      </c>
      <c r="G366" s="318" t="n">
        <v>6.22</v>
      </c>
      <c r="H366" s="318">
        <f>ROUND(F366*G366,2)</f>
        <v/>
      </c>
      <c r="K366" s="328" t="n"/>
    </row>
    <row r="367" ht="52.9" customHeight="1" s="290">
      <c r="A367" s="319">
        <f>A366+1</f>
        <v/>
      </c>
      <c r="B367" s="313" t="n"/>
      <c r="C367" s="321" t="inlineStr">
        <is>
          <t>64.1.02.01-0093</t>
        </is>
      </c>
      <c r="D367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367" s="405" t="inlineStr">
        <is>
          <t>шт</t>
        </is>
      </c>
      <c r="F367" s="405" t="n">
        <v>2</v>
      </c>
      <c r="G367" s="318" t="n">
        <v>2257.05</v>
      </c>
      <c r="H367" s="318">
        <f>ROUND(F367*G367,2)</f>
        <v/>
      </c>
      <c r="K367" s="328" t="n"/>
    </row>
    <row r="368">
      <c r="A368" s="319">
        <f>A367+1</f>
        <v/>
      </c>
      <c r="B368" s="313" t="n"/>
      <c r="C368" s="321" t="inlineStr">
        <is>
          <t>01.6.01.02-0006</t>
        </is>
      </c>
      <c r="D368" s="322" t="inlineStr">
        <is>
          <t>Листы гипсокартонные: ГКЛ 12,5 мм</t>
        </is>
      </c>
      <c r="E368" s="405" t="inlineStr">
        <is>
          <t>м2</t>
        </is>
      </c>
      <c r="F368" s="405" t="n">
        <v>298.376</v>
      </c>
      <c r="G368" s="318" t="n">
        <v>15</v>
      </c>
      <c r="H368" s="318">
        <f>ROUND(F368*G368,2)</f>
        <v/>
      </c>
      <c r="K368" s="328" t="n"/>
    </row>
    <row r="369">
      <c r="A369" s="319">
        <f>A368+1</f>
        <v/>
      </c>
      <c r="B369" s="313" t="n"/>
      <c r="C369" s="321" t="inlineStr">
        <is>
          <t>08.3.11.01-0091</t>
        </is>
      </c>
      <c r="D369" s="322" t="inlineStr">
        <is>
          <t>Швеллеры № 40 из стали марки: Ст0</t>
        </is>
      </c>
      <c r="E369" s="405" t="inlineStr">
        <is>
          <t>т</t>
        </is>
      </c>
      <c r="F369" s="405" t="n">
        <v>0.906</v>
      </c>
      <c r="G369" s="318" t="n">
        <v>4920</v>
      </c>
      <c r="H369" s="318">
        <f>ROUND(F369*G369,2)</f>
        <v/>
      </c>
      <c r="K369" s="328" t="n"/>
    </row>
    <row r="370">
      <c r="A370" s="319">
        <f>A369+1</f>
        <v/>
      </c>
      <c r="B370" s="313" t="n"/>
      <c r="C370" s="321" t="inlineStr">
        <is>
          <t>01.3.02.09-0022</t>
        </is>
      </c>
      <c r="D370" s="322" t="inlineStr">
        <is>
          <t>Пропан-бутан, смесь техническая</t>
        </is>
      </c>
      <c r="E370" s="405" t="inlineStr">
        <is>
          <t>кг</t>
        </is>
      </c>
      <c r="F370" s="405" t="n">
        <v>723.1384</v>
      </c>
      <c r="G370" s="318" t="n">
        <v>6.09</v>
      </c>
      <c r="H370" s="318">
        <f>ROUND(F370*G370,2)</f>
        <v/>
      </c>
      <c r="K370" s="328" t="n"/>
    </row>
    <row r="371" ht="26.45" customHeight="1" s="290">
      <c r="A371" s="319">
        <f>A370+1</f>
        <v/>
      </c>
      <c r="B371" s="313" t="n"/>
      <c r="C371" s="321" t="inlineStr">
        <is>
          <t>19.3.01.06-0129</t>
        </is>
      </c>
      <c r="D371" s="322" t="inlineStr">
        <is>
          <t>Клапаны воздушные под ручной или электропривод ВК, размер 600х600 мм</t>
        </is>
      </c>
      <c r="E371" s="405" t="inlineStr">
        <is>
          <t>шт</t>
        </is>
      </c>
      <c r="F371" s="405" t="n">
        <v>4</v>
      </c>
      <c r="G371" s="318" t="n">
        <v>1083.88</v>
      </c>
      <c r="H371" s="318">
        <f>ROUND(F371*G371,2)</f>
        <v/>
      </c>
      <c r="K371" s="328" t="n"/>
    </row>
    <row r="372" ht="26.45" customHeight="1" s="290">
      <c r="A372" s="319">
        <f>A371+1</f>
        <v/>
      </c>
      <c r="B372" s="313" t="n"/>
      <c r="C372" s="321" t="inlineStr">
        <is>
          <t>14.4.02.04-0101</t>
        </is>
      </c>
      <c r="D372" s="322" t="inlineStr">
        <is>
          <t>Краски для внутренних работ масляные готовые к применению МА-15 БИО</t>
        </is>
      </c>
      <c r="E372" s="405" t="inlineStr">
        <is>
          <t>т</t>
        </is>
      </c>
      <c r="F372" s="405" t="n">
        <v>0.1014</v>
      </c>
      <c r="G372" s="318" t="n">
        <v>42508.19</v>
      </c>
      <c r="H372" s="318">
        <f>ROUND(F372*G372,2)</f>
        <v/>
      </c>
      <c r="K372" s="328" t="n"/>
    </row>
    <row r="373" ht="52.5" customHeight="1" s="290">
      <c r="A373" s="319">
        <f>A372+1</f>
        <v/>
      </c>
      <c r="B373" s="313" t="n"/>
      <c r="C373" s="321" t="inlineStr">
        <is>
          <t>19.3.01.13-0037</t>
        </is>
      </c>
      <c r="D373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73" s="405" t="inlineStr">
        <is>
          <t>шт</t>
        </is>
      </c>
      <c r="F373" s="405" t="n">
        <v>4</v>
      </c>
      <c r="G373" s="318" t="n">
        <v>1076.46</v>
      </c>
      <c r="H373" s="318">
        <f>ROUND(F373*G373,2)</f>
        <v/>
      </c>
      <c r="K373" s="328" t="n"/>
    </row>
    <row r="374" ht="39.6" customHeight="1" s="290">
      <c r="A374" s="319">
        <f>A373+1</f>
        <v/>
      </c>
      <c r="B374" s="313" t="n"/>
      <c r="C374" s="321" t="inlineStr">
        <is>
          <t>19.3.01.13-0036</t>
        </is>
      </c>
      <c r="D374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74" s="405" t="inlineStr">
        <is>
          <t>шт</t>
        </is>
      </c>
      <c r="F374" s="405" t="n">
        <v>4</v>
      </c>
      <c r="G374" s="318" t="n">
        <v>1076.46</v>
      </c>
      <c r="H374" s="318">
        <f>ROUND(F374*G374,2)</f>
        <v/>
      </c>
      <c r="K374" s="328" t="n"/>
    </row>
    <row r="375" ht="26.45" customHeight="1" s="290">
      <c r="A375" s="319">
        <f>A374+1</f>
        <v/>
      </c>
      <c r="B375" s="313" t="n"/>
      <c r="C375" s="321" t="inlineStr">
        <is>
          <t>06.2.05.03-0002</t>
        </is>
      </c>
      <c r="D375" s="322" t="inlineStr">
        <is>
          <t>Гранит керамический многоцветный неполированный, размером 300х600х10 мм, 600х600х10 мм</t>
        </is>
      </c>
      <c r="E375" s="405" t="inlineStr">
        <is>
          <t>м2</t>
        </is>
      </c>
      <c r="F375" s="405" t="n">
        <v>20.9</v>
      </c>
      <c r="G375" s="318" t="n">
        <v>201.9</v>
      </c>
      <c r="H375" s="318">
        <f>ROUND(F375*G375,2)</f>
        <v/>
      </c>
      <c r="K375" s="328" t="n"/>
    </row>
    <row r="376" ht="39.6" customHeight="1" s="290">
      <c r="A376" s="319">
        <f>A375+1</f>
        <v/>
      </c>
      <c r="B376" s="313" t="n"/>
      <c r="C376" s="321" t="inlineStr">
        <is>
          <t>04.1.02.03-0044</t>
        </is>
      </c>
      <c r="D376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76" s="405" t="inlineStr">
        <is>
          <t>м3</t>
        </is>
      </c>
      <c r="F376" s="405" t="n">
        <v>6.12</v>
      </c>
      <c r="G376" s="318" t="n">
        <v>680.7</v>
      </c>
      <c r="H376" s="318">
        <f>ROUND(F376*G376,2)</f>
        <v/>
      </c>
      <c r="K376" s="328" t="n"/>
    </row>
    <row r="377" ht="39.6" customHeight="1" s="290">
      <c r="A377" s="319">
        <f>A376+1</f>
        <v/>
      </c>
      <c r="B377" s="313" t="n"/>
      <c r="C377" s="321" t="inlineStr">
        <is>
          <t>20.5.03.03-0005</t>
        </is>
      </c>
      <c r="D377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77" s="405" t="inlineStr">
        <is>
          <t>кг</t>
        </is>
      </c>
      <c r="F377" s="405" t="n">
        <v>64.59999999999999</v>
      </c>
      <c r="G377" s="318" t="n">
        <v>62.65</v>
      </c>
      <c r="H377" s="318">
        <f>ROUND(F377*G377,2)</f>
        <v/>
      </c>
      <c r="K377" s="328" t="n"/>
    </row>
    <row r="378" ht="26.45" customHeight="1" s="290">
      <c r="A378" s="319">
        <f>A377+1</f>
        <v/>
      </c>
      <c r="B378" s="313" t="n"/>
      <c r="C378" s="321" t="inlineStr">
        <is>
          <t>11.1.03.06-0087</t>
        </is>
      </c>
      <c r="D378" s="322" t="inlineStr">
        <is>
          <t>Доски обрезные хвойных пород длиной: 4-6,5 м, шириной 75-150 мм, толщиной 25 мм, III сорта</t>
        </is>
      </c>
      <c r="E378" s="405" t="inlineStr">
        <is>
          <t>м3</t>
        </is>
      </c>
      <c r="F378" s="405" t="n">
        <v>3.6591</v>
      </c>
      <c r="G378" s="318" t="n">
        <v>1100</v>
      </c>
      <c r="H378" s="318">
        <f>ROUND(F378*G378,2)</f>
        <v/>
      </c>
      <c r="K378" s="328" t="n"/>
    </row>
    <row r="379" ht="26.45" customHeight="1" s="290">
      <c r="A379" s="319">
        <f>A378+1</f>
        <v/>
      </c>
      <c r="B379" s="313" t="n"/>
      <c r="C379" s="321" t="inlineStr">
        <is>
          <t>01.7.04.04-0011</t>
        </is>
      </c>
      <c r="D379" s="322" t="inlineStr">
        <is>
          <t>Замок врезной оцинкованный с цилиндровым: механизмом</t>
        </is>
      </c>
      <c r="E379" s="405" t="inlineStr">
        <is>
          <t>компл.</t>
        </is>
      </c>
      <c r="F379" s="405" t="n">
        <v>52</v>
      </c>
      <c r="G379" s="318" t="n">
        <v>75.7</v>
      </c>
      <c r="H379" s="318">
        <f>ROUND(F379*G379,2)</f>
        <v/>
      </c>
      <c r="K379" s="328" t="n"/>
    </row>
    <row r="380" ht="26.45" customHeight="1" s="290">
      <c r="A380" s="319">
        <f>A379+1</f>
        <v/>
      </c>
      <c r="B380" s="313" t="n"/>
      <c r="C380" s="321" t="inlineStr">
        <is>
          <t>01.7.19.04-0031</t>
        </is>
      </c>
      <c r="D380" s="322" t="inlineStr">
        <is>
          <t>Прокладки резиновые (пластина техническая прессованная)</t>
        </is>
      </c>
      <c r="E380" s="405" t="inlineStr">
        <is>
          <t>кг</t>
        </is>
      </c>
      <c r="F380" s="405" t="n">
        <v>164.5553</v>
      </c>
      <c r="G380" s="318" t="n">
        <v>23.09</v>
      </c>
      <c r="H380" s="318">
        <f>ROUND(F380*G380,2)</f>
        <v/>
      </c>
      <c r="K380" s="328" t="n"/>
    </row>
    <row r="381" ht="39.6" customHeight="1" s="290">
      <c r="A381" s="319">
        <f>A380+1</f>
        <v/>
      </c>
      <c r="B381" s="313" t="n"/>
      <c r="C381" s="321" t="inlineStr">
        <is>
          <t>19.3.01.13-0034</t>
        </is>
      </c>
      <c r="D381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81" s="405" t="inlineStr">
        <is>
          <t>шт</t>
        </is>
      </c>
      <c r="F381" s="405" t="n">
        <v>4</v>
      </c>
      <c r="G381" s="318" t="n">
        <v>945.74</v>
      </c>
      <c r="H381" s="318">
        <f>ROUND(F381*G381,2)</f>
        <v/>
      </c>
      <c r="K381" s="328" t="n"/>
    </row>
    <row r="382" ht="39.6" customHeight="1" s="290">
      <c r="A382" s="319">
        <f>A381+1</f>
        <v/>
      </c>
      <c r="B382" s="313" t="n"/>
      <c r="C382" s="321" t="inlineStr">
        <is>
          <t>12.2.01.09-0013</t>
        </is>
      </c>
      <c r="D382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82" s="405" t="inlineStr">
        <is>
          <t>м3</t>
        </is>
      </c>
      <c r="F382" s="405" t="n">
        <v>3.024</v>
      </c>
      <c r="G382" s="318" t="n">
        <v>1239.16</v>
      </c>
      <c r="H382" s="318">
        <f>ROUND(F382*G382,2)</f>
        <v/>
      </c>
      <c r="K382" s="328" t="n"/>
    </row>
    <row r="383" ht="52.9" customHeight="1" s="290">
      <c r="A383" s="319">
        <f>A382+1</f>
        <v/>
      </c>
      <c r="B383" s="313" t="n"/>
      <c r="C383" s="321" t="inlineStr">
        <is>
          <t>64.1.01.05-0001</t>
        </is>
      </c>
      <c r="D383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83" s="405" t="inlineStr">
        <is>
          <t>шт</t>
        </is>
      </c>
      <c r="F383" s="405" t="n">
        <v>6</v>
      </c>
      <c r="G383" s="318" t="n">
        <v>620.73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14.2.01.05-0003</t>
        </is>
      </c>
      <c r="D384" s="322" t="inlineStr">
        <is>
          <t>Композиция цинконаполненная "Цинол"</t>
        </is>
      </c>
      <c r="E384" s="405" t="inlineStr">
        <is>
          <t>кг</t>
        </is>
      </c>
      <c r="F384" s="405" t="n">
        <v>32.37</v>
      </c>
      <c r="G384" s="318" t="n">
        <v>114.42</v>
      </c>
      <c r="H384" s="318">
        <f>ROUND(F384*G384,2)</f>
        <v/>
      </c>
      <c r="K384" s="328" t="n"/>
    </row>
    <row r="385" ht="26.45" customHeight="1" s="290">
      <c r="A385" s="319">
        <f>A384+1</f>
        <v/>
      </c>
      <c r="B385" s="313" t="n"/>
      <c r="C385" s="321" t="inlineStr">
        <is>
          <t>20.2.09.08-0006</t>
        </is>
      </c>
      <c r="D385" s="322" t="inlineStr">
        <is>
          <t>Муфта кабельная концевая термоусаживаемая 3КВТп-1-120</t>
        </is>
      </c>
      <c r="E385" s="405" t="inlineStr">
        <is>
          <t>шт</t>
        </is>
      </c>
      <c r="F385" s="405" t="n">
        <v>15</v>
      </c>
      <c r="G385" s="318" t="n">
        <v>245.78</v>
      </c>
      <c r="H385" s="318">
        <f>ROUND(F385*G385,2)</f>
        <v/>
      </c>
      <c r="K385" s="328" t="n"/>
    </row>
    <row r="386" ht="26.45" customHeight="1" s="290">
      <c r="A386" s="319">
        <f>A385+1</f>
        <v/>
      </c>
      <c r="B386" s="313" t="n"/>
      <c r="C386" s="321" t="inlineStr">
        <is>
          <t>08.3.04.02-0096</t>
        </is>
      </c>
      <c r="D386" s="322" t="inlineStr">
        <is>
          <t>Сталь круглая углеродистая обыкновенного качества марки ВСт3пс5-1 диаметром: 18 мм</t>
        </is>
      </c>
      <c r="E386" s="405" t="inlineStr">
        <is>
          <t>т</t>
        </is>
      </c>
      <c r="F386" s="405" t="n">
        <v>0.7</v>
      </c>
      <c r="G386" s="318" t="n">
        <v>5230.01</v>
      </c>
      <c r="H386" s="318">
        <f>ROUND(F386*G386,2)</f>
        <v/>
      </c>
      <c r="K386" s="328" t="n"/>
    </row>
    <row r="387" ht="39.6" customHeight="1" s="290">
      <c r="A387" s="319">
        <f>A386+1</f>
        <v/>
      </c>
      <c r="B387" s="313" t="n"/>
      <c r="C387" s="321" t="inlineStr">
        <is>
          <t>19.3.01.13-0038</t>
        </is>
      </c>
      <c r="D387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87" s="405" t="inlineStr">
        <is>
          <t>шт</t>
        </is>
      </c>
      <c r="F387" s="405" t="n">
        <v>3</v>
      </c>
      <c r="G387" s="318" t="n">
        <v>1145.65</v>
      </c>
      <c r="H387" s="318">
        <f>ROUND(F387*G387,2)</f>
        <v/>
      </c>
      <c r="K387" s="328" t="n"/>
    </row>
    <row r="388" ht="26.45" customHeight="1" s="290">
      <c r="A388" s="319">
        <f>A387+1</f>
        <v/>
      </c>
      <c r="B388" s="313" t="n"/>
      <c r="C388" s="321" t="inlineStr">
        <is>
          <t>64.1.02.02-0032</t>
        </is>
      </c>
      <c r="D388" s="322" t="inlineStr">
        <is>
          <t>Вентиляторы канальные ВКП 60 30 4Е, мощность 1,25 кВт</t>
        </is>
      </c>
      <c r="E388" s="405" t="inlineStr">
        <is>
          <t>компл.</t>
        </is>
      </c>
      <c r="F388" s="405" t="n">
        <v>1</v>
      </c>
      <c r="G388" s="318" t="n">
        <v>3410.61</v>
      </c>
      <c r="H388" s="318">
        <f>ROUND(F388*G388,2)</f>
        <v/>
      </c>
      <c r="K388" s="328" t="n"/>
    </row>
    <row r="389" ht="30.75" customHeight="1" s="290">
      <c r="A389" s="319">
        <f>A388+1</f>
        <v/>
      </c>
      <c r="B389" s="313" t="n"/>
      <c r="C389" s="321" t="inlineStr">
        <is>
          <t>18.1.10.02-0002</t>
        </is>
      </c>
      <c r="D389" s="322" t="inlineStr">
        <is>
          <t>Вентили пожарные 50-10 для воды давлением 1 МПа (10 кгс/см2), диаметром 50 мм</t>
        </is>
      </c>
      <c r="E389" s="405" t="inlineStr">
        <is>
          <t>шт</t>
        </is>
      </c>
      <c r="F389" s="405" t="n">
        <v>14</v>
      </c>
      <c r="G389" s="318" t="n">
        <v>240</v>
      </c>
      <c r="H389" s="318">
        <f>ROUND(F389*G389,2)</f>
        <v/>
      </c>
      <c r="K389" s="328" t="n"/>
    </row>
    <row r="390" ht="26.45" customHeight="1" s="290">
      <c r="A390" s="319">
        <f>A389+1</f>
        <v/>
      </c>
      <c r="B390" s="313" t="n"/>
      <c r="C390" s="321" t="inlineStr">
        <is>
          <t>24.3.03.02-0001</t>
        </is>
      </c>
      <c r="D390" s="322" t="inlineStr">
        <is>
          <t>Трубопроводы канализации из полиэтиленовых труб высокой плотности с гильзами, диаметром: 50 мм</t>
        </is>
      </c>
      <c r="E390" s="405" t="inlineStr">
        <is>
          <t>м</t>
        </is>
      </c>
      <c r="F390" s="405" t="n">
        <v>83.83199999999999</v>
      </c>
      <c r="G390" s="318" t="n">
        <v>39.36</v>
      </c>
      <c r="H390" s="318">
        <f>ROUND(F390*G390,2)</f>
        <v/>
      </c>
      <c r="K390" s="328" t="n"/>
    </row>
    <row r="391">
      <c r="A391" s="319">
        <f>A390+1</f>
        <v/>
      </c>
      <c r="B391" s="313" t="n"/>
      <c r="C391" s="321" t="inlineStr">
        <is>
          <t>08.1.02.11-0013</t>
        </is>
      </c>
      <c r="D391" s="322" t="inlineStr">
        <is>
          <t>Поковки оцинкованные, масса: 2,825 кг</t>
        </is>
      </c>
      <c r="E391" s="405" t="inlineStr">
        <is>
          <t>т</t>
        </is>
      </c>
      <c r="F391" s="405" t="n">
        <v>0.385</v>
      </c>
      <c r="G391" s="318" t="n">
        <v>7977</v>
      </c>
      <c r="H391" s="318">
        <f>ROUND(F391*G391,2)</f>
        <v/>
      </c>
      <c r="K391" s="328" t="n"/>
    </row>
    <row r="392">
      <c r="A392" s="319">
        <f>A391+1</f>
        <v/>
      </c>
      <c r="B392" s="313" t="n"/>
      <c r="C392" s="321" t="inlineStr">
        <is>
          <t>12.2.03.11-0023</t>
        </is>
      </c>
      <c r="D392" s="322" t="inlineStr">
        <is>
          <t>Ткань стеклянная конструкционная марки: Т-11</t>
        </is>
      </c>
      <c r="E392" s="405" t="inlineStr">
        <is>
          <t>м2</t>
        </is>
      </c>
      <c r="F392" s="405" t="n">
        <v>143</v>
      </c>
      <c r="G392" s="318" t="n">
        <v>20.9</v>
      </c>
      <c r="H392" s="318">
        <f>ROUND(F392*G392,2)</f>
        <v/>
      </c>
      <c r="K392" s="328" t="n"/>
    </row>
    <row r="393">
      <c r="A393" s="319">
        <f>A392+1</f>
        <v/>
      </c>
      <c r="B393" s="313" t="n"/>
      <c r="C393" s="321" t="inlineStr">
        <is>
          <t>11.2.13.04-0012</t>
        </is>
      </c>
      <c r="D393" s="322" t="inlineStr">
        <is>
          <t>Щиты: из досок толщиной 40 мм</t>
        </is>
      </c>
      <c r="E393" s="405" t="inlineStr">
        <is>
          <t>м2</t>
        </is>
      </c>
      <c r="F393" s="405" t="n">
        <v>48.69</v>
      </c>
      <c r="G393" s="318" t="n">
        <v>57.63</v>
      </c>
      <c r="H393" s="318">
        <f>ROUND(F393*G393,2)</f>
        <v/>
      </c>
      <c r="K393" s="328" t="n"/>
    </row>
    <row r="394" ht="39.6" customHeight="1" s="290">
      <c r="A394" s="319">
        <f>A393+1</f>
        <v/>
      </c>
      <c r="B394" s="313" t="n"/>
      <c r="C394" s="321" t="inlineStr">
        <is>
          <t>64.1.02.01-0087</t>
        </is>
      </c>
      <c r="D394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94" s="405" t="inlineStr">
        <is>
          <t>шт</t>
        </is>
      </c>
      <c r="F394" s="405" t="n">
        <v>2</v>
      </c>
      <c r="G394" s="318" t="n">
        <v>1321.49</v>
      </c>
      <c r="H394" s="318">
        <f>ROUND(F394*G394,2)</f>
        <v/>
      </c>
      <c r="K394" s="328" t="n"/>
    </row>
    <row r="395" ht="66" customHeight="1" s="290">
      <c r="A395" s="319">
        <f>A394+1</f>
        <v/>
      </c>
      <c r="B395" s="313" t="n"/>
      <c r="C395" s="321" t="inlineStr">
        <is>
          <t>18.2.01.05-0109</t>
        </is>
      </c>
      <c r="D395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95" s="405" t="inlineStr">
        <is>
          <t>компл.</t>
        </is>
      </c>
      <c r="F395" s="405" t="n">
        <v>9</v>
      </c>
      <c r="G395" s="318" t="n">
        <v>287.88</v>
      </c>
      <c r="H395" s="318">
        <f>ROUND(F395*G395,2)</f>
        <v/>
      </c>
      <c r="K395" s="328" t="n"/>
    </row>
    <row r="396" ht="26.45" customHeight="1" s="290">
      <c r="A396" s="319">
        <f>A395+1</f>
        <v/>
      </c>
      <c r="B396" s="313" t="n"/>
      <c r="C396" s="321" t="inlineStr">
        <is>
          <t>07.2.07.04-0007</t>
        </is>
      </c>
      <c r="D396" s="322" t="inlineStr">
        <is>
          <t>Конструкции стальные индивидуальные: решетчатые сварные массой до 0,1 т</t>
        </is>
      </c>
      <c r="E396" s="405" t="inlineStr">
        <is>
          <t>т</t>
        </is>
      </c>
      <c r="F396" s="405" t="n">
        <v>0.225</v>
      </c>
      <c r="G396" s="318" t="n">
        <v>11500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01.7.15.07-0022</t>
        </is>
      </c>
      <c r="D397" s="322" t="inlineStr">
        <is>
          <t>Дюбели распорные полиэтиленовые: 6х40 мм</t>
        </is>
      </c>
      <c r="E397" s="405" t="inlineStr">
        <is>
          <t>1000 шт</t>
        </is>
      </c>
      <c r="F397" s="405" t="n">
        <v>14</v>
      </c>
      <c r="G397" s="318" t="n">
        <v>180</v>
      </c>
      <c r="H397" s="318">
        <f>ROUND(F397*G397,2)</f>
        <v/>
      </c>
      <c r="K397" s="328" t="n"/>
    </row>
    <row r="398">
      <c r="A398" s="319">
        <f>A397+1</f>
        <v/>
      </c>
      <c r="B398" s="313" t="n"/>
      <c r="C398" s="321" t="inlineStr">
        <is>
          <t>14.1.04.02-0002</t>
        </is>
      </c>
      <c r="D398" s="322" t="inlineStr">
        <is>
          <t>Клей 88-СА</t>
        </is>
      </c>
      <c r="E398" s="405" t="inlineStr">
        <is>
          <t>кг</t>
        </is>
      </c>
      <c r="F398" s="405" t="n">
        <v>86.1591</v>
      </c>
      <c r="G398" s="318" t="n">
        <v>28.93</v>
      </c>
      <c r="H398" s="318">
        <f>ROUND(F398*G398,2)</f>
        <v/>
      </c>
      <c r="K398" s="328" t="n"/>
    </row>
    <row r="399" ht="26.45" customHeight="1" s="290">
      <c r="A399" s="319">
        <f>A398+1</f>
        <v/>
      </c>
      <c r="B399" s="313" t="n"/>
      <c r="C399" s="321" t="inlineStr">
        <is>
          <t>19.3.01.06-0103</t>
        </is>
      </c>
      <c r="D399" s="322" t="inlineStr">
        <is>
          <t>Клапаны воздушные под ручной или электропривод ВК, размер 400х400 мм (прим. Ф400)</t>
        </is>
      </c>
      <c r="E399" s="405" t="inlineStr">
        <is>
          <t>шт</t>
        </is>
      </c>
      <c r="F399" s="405" t="n">
        <v>2</v>
      </c>
      <c r="G399" s="318" t="n">
        <v>1224.73</v>
      </c>
      <c r="H399" s="318">
        <f>ROUND(F399*G399,2)</f>
        <v/>
      </c>
      <c r="K399" s="328" t="n"/>
    </row>
    <row r="400" ht="26.45" customHeight="1" s="290">
      <c r="A400" s="319">
        <f>A399+1</f>
        <v/>
      </c>
      <c r="B400" s="313" t="n"/>
      <c r="C400" s="321" t="inlineStr">
        <is>
          <t>08.3.03.06-0002</t>
        </is>
      </c>
      <c r="D400" s="322" t="inlineStr">
        <is>
          <t>Проволока горячекатаная в мотках, диаметром 6,3-6,5 мм</t>
        </is>
      </c>
      <c r="E400" s="405" t="inlineStr">
        <is>
          <t>т</t>
        </is>
      </c>
      <c r="F400" s="405" t="n">
        <v>0.5359</v>
      </c>
      <c r="G400" s="318" t="n">
        <v>4455.2</v>
      </c>
      <c r="H400" s="318">
        <f>ROUND(F400*G400,2)</f>
        <v/>
      </c>
      <c r="K400" s="328" t="n"/>
    </row>
    <row r="401" ht="26.45" customHeight="1" s="290">
      <c r="A401" s="319">
        <f>A400+1</f>
        <v/>
      </c>
      <c r="B401" s="313" t="n"/>
      <c r="C401" s="321" t="inlineStr">
        <is>
          <t>08.3.09.04-0045</t>
        </is>
      </c>
      <c r="D401" s="322" t="inlineStr">
        <is>
          <t>Профнастил оцинкованный с покрытием: полиэстер НС35-1000-0,7</t>
        </is>
      </c>
      <c r="E401" s="405" t="inlineStr">
        <is>
          <t>м2</t>
        </is>
      </c>
      <c r="F401" s="405" t="n">
        <v>29.6</v>
      </c>
      <c r="G401" s="318" t="n">
        <v>79.64</v>
      </c>
      <c r="H401" s="318">
        <f>ROUND(F401*G401,2)</f>
        <v/>
      </c>
      <c r="K401" s="328" t="n"/>
    </row>
    <row r="402" ht="52.5" customHeight="1" s="290">
      <c r="A402" s="319">
        <f>A401+1</f>
        <v/>
      </c>
      <c r="B402" s="313" t="n"/>
      <c r="C402" s="321" t="inlineStr">
        <is>
          <t>07.2.07.12-0019</t>
        </is>
      </c>
      <c r="D402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402" s="405" t="inlineStr">
        <is>
          <t>т</t>
        </is>
      </c>
      <c r="F402" s="405" t="n">
        <v>0.286</v>
      </c>
      <c r="G402" s="318" t="n">
        <v>8060</v>
      </c>
      <c r="H402" s="318">
        <f>ROUND(F402*G402,2)</f>
        <v/>
      </c>
      <c r="K402" s="328" t="n"/>
    </row>
    <row r="403" ht="26.45" customHeight="1" s="290">
      <c r="A403" s="319">
        <f>A402+1</f>
        <v/>
      </c>
      <c r="B403" s="313" t="n"/>
      <c r="C403" s="321" t="inlineStr">
        <is>
          <t>18.5.02.01-0013</t>
        </is>
      </c>
      <c r="D403" s="322" t="inlineStr">
        <is>
          <t>Бак металлический для воды, емкость 5 м3, масса до 1 т (прим. Стоимость полиэтиленовой емкости 1000л)</t>
        </is>
      </c>
      <c r="E403" s="405" t="inlineStr">
        <is>
          <t>шт</t>
        </is>
      </c>
      <c r="F403" s="405" t="n">
        <v>2</v>
      </c>
      <c r="G403" s="318" t="n">
        <v>1150.4</v>
      </c>
      <c r="H403" s="318">
        <f>ROUND(F403*G403,2)</f>
        <v/>
      </c>
      <c r="K403" s="328" t="n"/>
    </row>
    <row r="404">
      <c r="A404" s="319">
        <f>A403+1</f>
        <v/>
      </c>
      <c r="B404" s="313" t="n"/>
      <c r="C404" s="321" t="inlineStr">
        <is>
          <t>14.4.01.01-0003</t>
        </is>
      </c>
      <c r="D404" s="322" t="inlineStr">
        <is>
          <t>Грунтовка: ГФ-021 красно-коричневая</t>
        </is>
      </c>
      <c r="E404" s="405" t="inlineStr">
        <is>
          <t>т</t>
        </is>
      </c>
      <c r="F404" s="405" t="n">
        <v>0.1398</v>
      </c>
      <c r="G404" s="318" t="n">
        <v>15620</v>
      </c>
      <c r="H404" s="318">
        <f>ROUND(F404*G404,2)</f>
        <v/>
      </c>
      <c r="K404" s="328" t="n"/>
    </row>
    <row r="405">
      <c r="A405" s="319">
        <f>A404+1</f>
        <v/>
      </c>
      <c r="B405" s="313" t="n"/>
      <c r="C405" s="321" t="inlineStr">
        <is>
          <t>14.5.09.07-0029</t>
        </is>
      </c>
      <c r="D405" s="322" t="inlineStr">
        <is>
          <t>Растворитель марки: Р-4</t>
        </is>
      </c>
      <c r="E405" s="405" t="inlineStr">
        <is>
          <t>т</t>
        </is>
      </c>
      <c r="F405" s="405" t="n">
        <v>0.2261</v>
      </c>
      <c r="G405" s="318" t="n">
        <v>9420</v>
      </c>
      <c r="H405" s="318">
        <f>ROUND(F405*G405,2)</f>
        <v/>
      </c>
      <c r="K405" s="328" t="n"/>
    </row>
    <row r="406">
      <c r="A406" s="319">
        <f>A405+1</f>
        <v/>
      </c>
      <c r="B406" s="313" t="n"/>
      <c r="C406" s="321" t="inlineStr">
        <is>
          <t>08.3.03.04-0012</t>
        </is>
      </c>
      <c r="D406" s="322" t="inlineStr">
        <is>
          <t>Проволока светлая диаметром: 1,1 мм</t>
        </is>
      </c>
      <c r="E406" s="405" t="inlineStr">
        <is>
          <t>т</t>
        </is>
      </c>
      <c r="F406" s="405" t="n">
        <v>0.2084</v>
      </c>
      <c r="G406" s="318" t="n">
        <v>10200</v>
      </c>
      <c r="H406" s="318">
        <f>ROUND(F406*G406,2)</f>
        <v/>
      </c>
      <c r="K406" s="328" t="n"/>
    </row>
    <row r="407" ht="26.45" customHeight="1" s="290">
      <c r="A407" s="319">
        <f>A406+1</f>
        <v/>
      </c>
      <c r="B407" s="313" t="n"/>
      <c r="C407" s="321" t="inlineStr">
        <is>
          <t>19.3.03.02-0027</t>
        </is>
      </c>
      <c r="D407" s="322" t="inlineStr">
        <is>
          <t>Корпус фильтра прямоугольного из оцинкованной стали ФВП-70-40</t>
        </is>
      </c>
      <c r="E407" s="405" t="inlineStr">
        <is>
          <t>шт</t>
        </is>
      </c>
      <c r="F407" s="405" t="n">
        <v>4</v>
      </c>
      <c r="G407" s="318" t="n">
        <v>530.11</v>
      </c>
      <c r="H407" s="318">
        <f>ROUND(F407*G407,2)</f>
        <v/>
      </c>
      <c r="K407" s="328" t="n"/>
    </row>
    <row r="408">
      <c r="A408" s="319">
        <f>A407+1</f>
        <v/>
      </c>
      <c r="B408" s="313" t="n"/>
      <c r="C408" s="321" t="inlineStr">
        <is>
          <t>01.7.15.07-0014</t>
        </is>
      </c>
      <c r="D408" s="322" t="inlineStr">
        <is>
          <t>Дюбели распорные полипропиленовые</t>
        </is>
      </c>
      <c r="E408" s="405" t="inlineStr">
        <is>
          <t>100 шт</t>
        </is>
      </c>
      <c r="F408" s="405" t="n">
        <v>24.654</v>
      </c>
      <c r="G408" s="318" t="n">
        <v>86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01.3.01.03-0002</t>
        </is>
      </c>
      <c r="D409" s="322" t="inlineStr">
        <is>
          <t>Керосин для технических целей марок КТ-1, КТ-2</t>
        </is>
      </c>
      <c r="E409" s="405" t="inlineStr">
        <is>
          <t>т</t>
        </is>
      </c>
      <c r="F409" s="405" t="n">
        <v>0.8079</v>
      </c>
      <c r="G409" s="318" t="n">
        <v>2606.9</v>
      </c>
      <c r="H409" s="318">
        <f>ROUND(F409*G409,2)</f>
        <v/>
      </c>
      <c r="K409" s="328" t="n"/>
    </row>
    <row r="410" ht="39.6" customHeight="1" s="290">
      <c r="A410" s="319">
        <f>A409+1</f>
        <v/>
      </c>
      <c r="B410" s="313" t="n"/>
      <c r="C410" s="321" t="inlineStr">
        <is>
          <t>05.1.07.28-0051</t>
        </is>
      </c>
      <c r="D410" s="322" t="inlineStr">
        <is>
          <t>Ступени лестничные: ЛС 12.17 /бетон В15 (М200), объем 0,053 м3, расход арматуры 0,69 кг/ (ГОСТ 8717.0-84)</t>
        </is>
      </c>
      <c r="E410" s="405" t="inlineStr">
        <is>
          <t>шт</t>
        </is>
      </c>
      <c r="F410" s="405" t="n">
        <v>25</v>
      </c>
      <c r="G410" s="318" t="n">
        <v>83.68000000000001</v>
      </c>
      <c r="H410" s="318">
        <f>ROUND(F410*G410,2)</f>
        <v/>
      </c>
      <c r="K410" s="328" t="n"/>
    </row>
    <row r="411" ht="26.45" customHeight="1" s="290">
      <c r="A411" s="319">
        <f>A410+1</f>
        <v/>
      </c>
      <c r="B411" s="313" t="n"/>
      <c r="C411" s="321" t="inlineStr">
        <is>
          <t>999-9950</t>
        </is>
      </c>
      <c r="D411" s="322" t="inlineStr">
        <is>
          <t>Вспомогательные ненормируемые ресурсы (2% от Оплаты труда рабочих)</t>
        </is>
      </c>
      <c r="E411" s="405" t="inlineStr">
        <is>
          <t>руб</t>
        </is>
      </c>
      <c r="F411" s="405" t="n">
        <v>2081.777</v>
      </c>
      <c r="G411" s="318" t="n">
        <v>1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14.5.11.03-0001</t>
        </is>
      </c>
      <c r="D412" s="322" t="inlineStr">
        <is>
          <t>Шпаклевка «Унифлот», КНАУФ</t>
        </is>
      </c>
      <c r="E412" s="405" t="inlineStr">
        <is>
          <t>кг</t>
        </is>
      </c>
      <c r="F412" s="405" t="n">
        <v>277.8</v>
      </c>
      <c r="G412" s="318" t="n">
        <v>7.46</v>
      </c>
      <c r="H412" s="318">
        <f>ROUND(F412*G412,2)</f>
        <v/>
      </c>
      <c r="K412" s="328" t="n"/>
    </row>
    <row r="413" ht="39.6" customHeight="1" s="290">
      <c r="A413" s="319">
        <f>A412+1</f>
        <v/>
      </c>
      <c r="B413" s="313" t="n"/>
      <c r="C413" s="321" t="inlineStr">
        <is>
          <t>01.7.07.04-0003</t>
        </is>
      </c>
      <c r="D413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413" s="405" t="inlineStr">
        <is>
          <t>т</t>
        </is>
      </c>
      <c r="F413" s="405" t="n">
        <v>0.124</v>
      </c>
      <c r="G413" s="318" t="n">
        <v>16385</v>
      </c>
      <c r="H413" s="318">
        <f>ROUND(F413*G413,2)</f>
        <v/>
      </c>
      <c r="K413" s="328" t="n"/>
    </row>
    <row r="414" ht="26.45" customHeight="1" s="290">
      <c r="A414" s="319">
        <f>A413+1</f>
        <v/>
      </c>
      <c r="B414" s="313" t="n"/>
      <c r="C414" s="321" t="inlineStr">
        <is>
          <t>19.3.01.06-0091</t>
        </is>
      </c>
      <c r="D414" s="322" t="inlineStr">
        <is>
          <t>Клапаны воздушные под ручной или электропривод ВК, размер 300х400 мм</t>
        </is>
      </c>
      <c r="E414" s="405" t="inlineStr">
        <is>
          <t>шт</t>
        </is>
      </c>
      <c r="F414" s="405" t="n">
        <v>4</v>
      </c>
      <c r="G414" s="318" t="n">
        <v>496.44</v>
      </c>
      <c r="H414" s="318">
        <f>ROUND(F414*G414,2)</f>
        <v/>
      </c>
      <c r="K414" s="328" t="n"/>
    </row>
    <row r="415" ht="26.45" customHeight="1" s="290">
      <c r="A415" s="319">
        <f>A414+1</f>
        <v/>
      </c>
      <c r="B415" s="313" t="n"/>
      <c r="C415" s="321" t="inlineStr">
        <is>
          <t>19.1.01.03-0073</t>
        </is>
      </c>
      <c r="D415" s="322" t="inlineStr">
        <is>
          <t>Воздуховоды из оцинкованной стали толщиной: 0,6 мм, диаметром до 250 мм</t>
        </is>
      </c>
      <c r="E415" s="405" t="inlineStr">
        <is>
          <t>м2</t>
        </is>
      </c>
      <c r="F415" s="405" t="n">
        <v>21.2</v>
      </c>
      <c r="G415" s="318" t="n">
        <v>93.52</v>
      </c>
      <c r="H415" s="318">
        <f>ROUND(F415*G415,2)</f>
        <v/>
      </c>
      <c r="K415" s="328" t="n"/>
    </row>
    <row r="416" ht="39.6" customHeight="1" s="290">
      <c r="A416" s="319">
        <f>A415+1</f>
        <v/>
      </c>
      <c r="B416" s="313" t="n"/>
      <c r="C416" s="321" t="inlineStr">
        <is>
          <t>01.7.19.09-0023</t>
        </is>
      </c>
      <c r="D416" s="322" t="inlineStr">
        <is>
          <t>Рукава резинотканевые напорно-всасывающие для воды давлением 1 МПа (10 кгс/см2), диаметром: 25 мм</t>
        </is>
      </c>
      <c r="E416" s="405" t="inlineStr">
        <is>
          <t>м</t>
        </is>
      </c>
      <c r="F416" s="405" t="n">
        <v>40</v>
      </c>
      <c r="G416" s="318" t="n">
        <v>49.06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14.5.11.01-0001</t>
        </is>
      </c>
      <c r="D417" s="322" t="inlineStr">
        <is>
          <t>Шпатлевка клеевая</t>
        </is>
      </c>
      <c r="E417" s="405" t="inlineStr">
        <is>
          <t>т</t>
        </is>
      </c>
      <c r="F417" s="405" t="n">
        <v>0.4489</v>
      </c>
      <c r="G417" s="318" t="n">
        <v>4294</v>
      </c>
      <c r="H417" s="318">
        <f>ROUND(F417*G417,2)</f>
        <v/>
      </c>
      <c r="K417" s="328" t="n"/>
    </row>
    <row r="418" ht="39.6" customHeight="1" s="290">
      <c r="A418" s="319">
        <f>A417+1</f>
        <v/>
      </c>
      <c r="B418" s="313" t="n"/>
      <c r="C418" s="321" t="inlineStr">
        <is>
          <t>08.4.01.02-0011</t>
        </is>
      </c>
      <c r="D418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418" s="405" t="inlineStr">
        <is>
          <t>т</t>
        </is>
      </c>
      <c r="F418" s="405" t="n">
        <v>0.3288</v>
      </c>
      <c r="G418" s="318" t="n">
        <v>5804</v>
      </c>
      <c r="H418" s="318">
        <f>ROUND(F418*G418,2)</f>
        <v/>
      </c>
      <c r="K418" s="328" t="n"/>
    </row>
    <row r="419" ht="30.75" customHeight="1" s="290">
      <c r="A419" s="319">
        <f>A418+1</f>
        <v/>
      </c>
      <c r="B419" s="313" t="n"/>
      <c r="C419" s="321" t="inlineStr">
        <is>
          <t>20.3.02.03-0042</t>
        </is>
      </c>
      <c r="D419" s="322" t="inlineStr">
        <is>
          <t>Лампы накаливания газопольные в прозрачной колбе: МО 40-100</t>
        </is>
      </c>
      <c r="E419" s="405" t="inlineStr">
        <is>
          <t>10 шт.</t>
        </is>
      </c>
      <c r="F419" s="405" t="n">
        <v>25.5</v>
      </c>
      <c r="G419" s="318" t="n">
        <v>74.69</v>
      </c>
      <c r="H419" s="318">
        <f>ROUND(F419*G419,2)</f>
        <v/>
      </c>
      <c r="K419" s="328" t="n"/>
    </row>
    <row r="420" ht="26.45" customHeight="1" s="290">
      <c r="A420" s="319">
        <f>A419+1</f>
        <v/>
      </c>
      <c r="B420" s="313" t="n"/>
      <c r="C420" s="321" t="inlineStr">
        <is>
          <t>11.1.03.05-0084</t>
        </is>
      </c>
      <c r="D420" s="322" t="inlineStr">
        <is>
          <t>Доски необрезные хвойных пород длиной: 4-6,5 м, все ширины, толщиной 44 мм и более, II сорта</t>
        </is>
      </c>
      <c r="E420" s="405" t="inlineStr">
        <is>
          <t>м3</t>
        </is>
      </c>
      <c r="F420" s="405" t="n">
        <v>2.2715</v>
      </c>
      <c r="G420" s="318" t="n">
        <v>832.7</v>
      </c>
      <c r="H420" s="318">
        <f>ROUND(F420*G420,2)</f>
        <v/>
      </c>
      <c r="K420" s="328" t="n"/>
    </row>
    <row r="421" ht="26.45" customHeight="1" s="290">
      <c r="A421" s="319">
        <f>A420+1</f>
        <v/>
      </c>
      <c r="B421" s="313" t="n"/>
      <c r="C421" s="321" t="inlineStr">
        <is>
          <t>08.3.02.01-0041</t>
        </is>
      </c>
      <c r="D421" s="322" t="inlineStr">
        <is>
          <t>Лента стальная упаковочная, мягкая, нормальной точности 0,7х20-50 мм</t>
        </is>
      </c>
      <c r="E421" s="405" t="inlineStr">
        <is>
          <t>т</t>
        </is>
      </c>
      <c r="F421" s="405" t="n">
        <v>0.2471</v>
      </c>
      <c r="G421" s="318" t="n">
        <v>7590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01.7.15.14-0044</t>
        </is>
      </c>
      <c r="D422" s="322" t="inlineStr">
        <is>
          <t>Шуруп самонарезающий: (TN) 3,5/25 мм</t>
        </is>
      </c>
      <c r="E422" s="405" t="inlineStr">
        <is>
          <t>100 шт</t>
        </is>
      </c>
      <c r="F422" s="405" t="n">
        <v>932.17</v>
      </c>
      <c r="G422" s="318" t="n">
        <v>2</v>
      </c>
      <c r="H422" s="318">
        <f>ROUND(F422*G422,2)</f>
        <v/>
      </c>
      <c r="K422" s="328" t="n"/>
    </row>
    <row r="423" ht="29.25" customHeight="1" s="290">
      <c r="A423" s="319">
        <f>A422+1</f>
        <v/>
      </c>
      <c r="B423" s="313" t="n"/>
      <c r="C423" s="321" t="inlineStr">
        <is>
          <t>01.3.01.07-0003</t>
        </is>
      </c>
      <c r="D423" s="322" t="inlineStr">
        <is>
          <t>Спирт изопропиловый</t>
        </is>
      </c>
      <c r="E423" s="405" t="inlineStr">
        <is>
          <t>л</t>
        </is>
      </c>
      <c r="F423" s="405" t="n">
        <v>33.2</v>
      </c>
      <c r="G423" s="318" t="n">
        <v>55.6</v>
      </c>
      <c r="H423" s="318">
        <f>ROUND(F423*G423,2)</f>
        <v/>
      </c>
      <c r="K423" s="328" t="n"/>
    </row>
    <row r="424" ht="26.45" customHeight="1" s="290">
      <c r="A424" s="319">
        <f>A423+1</f>
        <v/>
      </c>
      <c r="B424" s="313" t="n"/>
      <c r="C424" s="321" t="inlineStr">
        <is>
          <t>21.1.06.04-0017</t>
        </is>
      </c>
      <c r="D424" s="322" t="inlineStr">
        <is>
          <t>Кабель монтажный МКВВЭнг(A)-LS 10х0,5-500 (МКЭШ 10х0,75)</t>
        </is>
      </c>
      <c r="E424" s="405" t="inlineStr">
        <is>
          <t>1000 м</t>
        </is>
      </c>
      <c r="F424" s="405" t="n">
        <v>0.03</v>
      </c>
      <c r="G424" s="318" t="n">
        <v>61309.23</v>
      </c>
      <c r="H424" s="318">
        <f>ROUND(F424*G424,2)</f>
        <v/>
      </c>
      <c r="K424" s="328" t="n"/>
    </row>
    <row r="425" ht="26.45" customHeight="1" s="290">
      <c r="A425" s="319">
        <f>A424+1</f>
        <v/>
      </c>
      <c r="B425" s="313" t="n"/>
      <c r="C425" s="321" t="inlineStr">
        <is>
          <t>18.1.02.02-0001</t>
        </is>
      </c>
      <c r="D425" s="322" t="inlineStr">
        <is>
          <t>Задвижки клиновые разборные Hawle 4000Е2, диаметром 50 мм</t>
        </is>
      </c>
      <c r="E425" s="405" t="inlineStr">
        <is>
          <t>шт</t>
        </is>
      </c>
      <c r="F425" s="405" t="n">
        <v>2</v>
      </c>
      <c r="G425" s="318" t="n">
        <v>911.39</v>
      </c>
      <c r="H425" s="318">
        <f>ROUND(F425*G425,2)</f>
        <v/>
      </c>
      <c r="K425" s="328" t="n"/>
    </row>
    <row r="426" ht="26.45" customHeight="1" s="290">
      <c r="A426" s="319">
        <f>A425+1</f>
        <v/>
      </c>
      <c r="B426" s="313" t="n"/>
      <c r="C426" s="321" t="inlineStr">
        <is>
          <t>24.3.03.13-0272</t>
        </is>
      </c>
      <c r="D426" s="322" t="inlineStr">
        <is>
          <t>Труба: ПЭ 100 SDR 11, наружный диаметр 110 мм (ГОСТ Р 50838- 95)</t>
        </is>
      </c>
      <c r="E426" s="405" t="inlineStr">
        <is>
          <t>10 м</t>
        </is>
      </c>
      <c r="F426" s="405" t="n">
        <v>0.996</v>
      </c>
      <c r="G426" s="318" t="n">
        <v>1825</v>
      </c>
      <c r="H426" s="318">
        <f>ROUND(F426*G426,2)</f>
        <v/>
      </c>
      <c r="K426" s="328" t="n"/>
    </row>
    <row r="427" ht="26.45" customHeight="1" s="290">
      <c r="A427" s="319">
        <f>A426+1</f>
        <v/>
      </c>
      <c r="B427" s="313" t="n"/>
      <c r="C427" s="321" t="inlineStr">
        <is>
          <t>64.1.02.01-0075</t>
        </is>
      </c>
      <c r="D427" s="322" t="inlineStr">
        <is>
          <t>Вентиляторы канальные: ВК-250Б, мощностью 0,18 кВт(прим. вентилятор канальный ВК250Б)</t>
        </is>
      </c>
      <c r="E427" s="405" t="inlineStr">
        <is>
          <t>шт</t>
        </is>
      </c>
      <c r="F427" s="405" t="n">
        <v>3</v>
      </c>
      <c r="G427" s="318" t="n">
        <v>604.46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01.7.20.08-0071</t>
        </is>
      </c>
      <c r="D428" s="322" t="inlineStr">
        <is>
          <t>Канаты пеньковые пропитанные</t>
        </is>
      </c>
      <c r="E428" s="405" t="inlineStr">
        <is>
          <t>т</t>
        </is>
      </c>
      <c r="F428" s="405" t="n">
        <v>0.0469</v>
      </c>
      <c r="G428" s="318" t="n">
        <v>37900</v>
      </c>
      <c r="H428" s="318">
        <f>ROUND(F428*G428,2)</f>
        <v/>
      </c>
      <c r="K428" s="328" t="n"/>
    </row>
    <row r="429">
      <c r="A429" s="319">
        <f>A428+1</f>
        <v/>
      </c>
      <c r="B429" s="313" t="n"/>
      <c r="C429" s="321" t="inlineStr">
        <is>
          <t>20.4.03.05-0004</t>
        </is>
      </c>
      <c r="D429" s="322" t="inlineStr">
        <is>
          <t>Розетка открытой проводки с заземлением</t>
        </is>
      </c>
      <c r="E429" s="405" t="inlineStr">
        <is>
          <t>100 шт</t>
        </is>
      </c>
      <c r="F429" s="405" t="n">
        <v>1.9</v>
      </c>
      <c r="G429" s="318" t="n">
        <v>899</v>
      </c>
      <c r="H429" s="318">
        <f>ROUND(F429*G429,2)</f>
        <v/>
      </c>
      <c r="K429" s="328" t="n"/>
    </row>
    <row r="430">
      <c r="A430" s="319">
        <f>A429+1</f>
        <v/>
      </c>
      <c r="B430" s="313" t="n"/>
      <c r="C430" s="321" t="inlineStr">
        <is>
          <t>ТСЦ-301-1065</t>
        </is>
      </c>
      <c r="D430" s="322" t="inlineStr">
        <is>
          <t>Клапан вытяжной, диаметр 100 мм</t>
        </is>
      </c>
      <c r="E430" s="405" t="inlineStr">
        <is>
          <t>шт.</t>
        </is>
      </c>
      <c r="F430" s="405" t="n">
        <v>10</v>
      </c>
      <c r="G430" s="318" t="n">
        <v>166.56</v>
      </c>
      <c r="H430" s="318">
        <f>ROUND(F430*G430,2)</f>
        <v/>
      </c>
      <c r="K430" s="328" t="n"/>
    </row>
    <row r="431">
      <c r="A431" s="319">
        <f>A430+1</f>
        <v/>
      </c>
      <c r="B431" s="313" t="n"/>
      <c r="C431" s="321" t="inlineStr">
        <is>
          <t>04.3.01.09-0001</t>
        </is>
      </c>
      <c r="D431" s="322" t="inlineStr">
        <is>
          <t>Раствор готовый кладочный тяжелый цементный</t>
        </is>
      </c>
      <c r="E431" s="405" t="inlineStr">
        <is>
          <t>м3</t>
        </is>
      </c>
      <c r="F431" s="405" t="n">
        <v>3.912</v>
      </c>
      <c r="G431" s="318" t="n">
        <v>424.88</v>
      </c>
      <c r="H431" s="318">
        <f>ROUND(F431*G431,2)</f>
        <v/>
      </c>
      <c r="K431" s="328" t="n"/>
    </row>
    <row r="432" ht="52.5" customHeight="1" s="290">
      <c r="A432" s="319">
        <f>A431+1</f>
        <v/>
      </c>
      <c r="B432" s="313" t="n"/>
      <c r="C432" s="321" t="inlineStr">
        <is>
          <t>19.2.01.02-1014</t>
        </is>
      </c>
      <c r="D432" s="322" t="inlineStr">
        <is>
          <t>Вставки гибкие к канальным вентиляторам из оцинкованной стали с тканевой лентой, размер 700х400 мм</t>
        </is>
      </c>
      <c r="E432" s="405" t="inlineStr">
        <is>
          <t>шт</t>
        </is>
      </c>
      <c r="F432" s="405" t="n">
        <v>8</v>
      </c>
      <c r="G432" s="318" t="n">
        <v>203.7</v>
      </c>
      <c r="H432" s="318">
        <f>ROUND(F432*G432,2)</f>
        <v/>
      </c>
      <c r="K432" s="328" t="n"/>
    </row>
    <row r="433" ht="26.45" customHeight="1" s="290">
      <c r="A433" s="319">
        <f>A432+1</f>
        <v/>
      </c>
      <c r="B433" s="313" t="n"/>
      <c r="C433" s="321" t="inlineStr">
        <is>
          <t>19.1.01.11-0011</t>
        </is>
      </c>
      <c r="D433" s="322" t="inlineStr">
        <is>
          <t>Крепления для воздуховодов: подвески СТД6208, СТД6209, СТД6210</t>
        </is>
      </c>
      <c r="E433" s="405" t="inlineStr">
        <is>
          <t>т</t>
        </is>
      </c>
      <c r="F433" s="405" t="n">
        <v>0.2</v>
      </c>
      <c r="G433" s="318" t="n">
        <v>8136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01.7.20.08-0102</t>
        </is>
      </c>
      <c r="D434" s="322" t="inlineStr">
        <is>
          <t>Миткаль «Т-2» суровый (суровье)</t>
        </is>
      </c>
      <c r="E434" s="405" t="inlineStr">
        <is>
          <t>10 м</t>
        </is>
      </c>
      <c r="F434" s="405" t="n">
        <v>21</v>
      </c>
      <c r="G434" s="318" t="n">
        <v>73.65000000000001</v>
      </c>
      <c r="H434" s="318">
        <f>ROUND(F434*G434,2)</f>
        <v/>
      </c>
      <c r="K434" s="328" t="n"/>
    </row>
    <row r="435" ht="26.45" customHeight="1" s="290">
      <c r="A435" s="319">
        <f>A434+1</f>
        <v/>
      </c>
      <c r="B435" s="313" t="n"/>
      <c r="C435" s="321" t="inlineStr">
        <is>
          <t>24.1.01.01-0001</t>
        </is>
      </c>
      <c r="D435" s="322" t="inlineStr">
        <is>
          <t>Адаптер фланцевый "System 2000" Hawle для ПЭ и ПВХ труб диаметром: 50 мм</t>
        </is>
      </c>
      <c r="E435" s="405" t="inlineStr">
        <is>
          <t>шт</t>
        </is>
      </c>
      <c r="F435" s="405" t="n">
        <v>4</v>
      </c>
      <c r="G435" s="318" t="n">
        <v>383.43</v>
      </c>
      <c r="H435" s="318">
        <f>ROUND(F435*G435,2)</f>
        <v/>
      </c>
      <c r="K435" s="328" t="n"/>
    </row>
    <row r="436" ht="39.6" customHeight="1" s="290">
      <c r="A436" s="319">
        <f>A435+1</f>
        <v/>
      </c>
      <c r="B436" s="313" t="n"/>
      <c r="C436" s="321" t="inlineStr">
        <is>
          <t>24.1.02.01-0111</t>
        </is>
      </c>
      <c r="D436" s="322" t="inlineStr">
        <is>
          <t>Хомуты для крепления: канализационных и водосточных пластмассовых трубопроводов, диаметром 50 мм</t>
        </is>
      </c>
      <c r="E436" s="405" t="inlineStr">
        <is>
          <t>т</t>
        </is>
      </c>
      <c r="F436" s="405" t="n">
        <v>0.0567</v>
      </c>
      <c r="G436" s="318" t="n">
        <v>26729.37</v>
      </c>
      <c r="H436" s="318">
        <f>ROUND(F436*G436,2)</f>
        <v/>
      </c>
      <c r="K436" s="328" t="n"/>
    </row>
    <row r="437" ht="39.6" customHeight="1" s="290">
      <c r="A437" s="319">
        <f>A436+1</f>
        <v/>
      </c>
      <c r="B437" s="313" t="n"/>
      <c r="C437" s="321" t="inlineStr">
        <is>
          <t>19.3.01.13-0042</t>
        </is>
      </c>
      <c r="D437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437" s="405" t="inlineStr">
        <is>
          <t>шт</t>
        </is>
      </c>
      <c r="F437" s="405" t="n">
        <v>1</v>
      </c>
      <c r="G437" s="318" t="n">
        <v>1481.41</v>
      </c>
      <c r="H437" s="318">
        <f>ROUND(F437*G437,2)</f>
        <v/>
      </c>
      <c r="K437" s="328" t="n"/>
    </row>
    <row r="438" ht="26.45" customHeight="1" s="290">
      <c r="A438" s="319">
        <f>A437+1</f>
        <v/>
      </c>
      <c r="B438" s="313" t="n"/>
      <c r="C438" s="321" t="inlineStr">
        <is>
          <t>23.2.02.04-0009</t>
        </is>
      </c>
      <c r="D438" s="322" t="inlineStr">
        <is>
          <t>Трубы медные: отожженные (мягкие) универсальные в бухтах, размером 15х1 мм</t>
        </is>
      </c>
      <c r="E438" s="405" t="inlineStr">
        <is>
          <t>м</t>
        </is>
      </c>
      <c r="F438" s="405" t="n">
        <v>26</v>
      </c>
      <c r="G438" s="318" t="n">
        <v>53.3</v>
      </c>
      <c r="H438" s="318">
        <f>ROUND(F438*G438,2)</f>
        <v/>
      </c>
      <c r="K438" s="328" t="n"/>
    </row>
    <row r="439">
      <c r="A439" s="319">
        <f>A438+1</f>
        <v/>
      </c>
      <c r="B439" s="313" t="n"/>
      <c r="C439" s="321" t="inlineStr">
        <is>
          <t>25.1.01.04-0031</t>
        </is>
      </c>
      <c r="D439" s="322" t="inlineStr">
        <is>
          <t>Шпалы непропитанные для железных дорог: 1 тип</t>
        </is>
      </c>
      <c r="E439" s="405" t="inlineStr">
        <is>
          <t>шт</t>
        </is>
      </c>
      <c r="F439" s="405" t="n">
        <v>5.092</v>
      </c>
      <c r="G439" s="318" t="n">
        <v>266.67</v>
      </c>
      <c r="H439" s="318">
        <f>ROUND(F439*G439,2)</f>
        <v/>
      </c>
      <c r="K439" s="328" t="n"/>
    </row>
    <row r="440" ht="26.45" customHeight="1" s="290">
      <c r="A440" s="319">
        <f>A439+1</f>
        <v/>
      </c>
      <c r="B440" s="313" t="n"/>
      <c r="C440" s="321" t="inlineStr">
        <is>
          <t>19.1.01.03-0082</t>
        </is>
      </c>
      <c r="D440" s="322" t="inlineStr">
        <is>
          <t>Воздуховоды из оцинкованной стали толщиной: 1,0 мм, диаметром до 1000 мм</t>
        </is>
      </c>
      <c r="E440" s="405" t="inlineStr">
        <is>
          <t>м2</t>
        </is>
      </c>
      <c r="F440" s="405" t="n">
        <v>13</v>
      </c>
      <c r="G440" s="318" t="n">
        <v>102.06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01.7.11.07-0035</t>
        </is>
      </c>
      <c r="D441" s="322" t="inlineStr">
        <is>
          <t>Электроды диаметром: 4 мм Э46</t>
        </is>
      </c>
      <c r="E441" s="405" t="inlineStr">
        <is>
          <t>т</t>
        </is>
      </c>
      <c r="F441" s="405" t="n">
        <v>0.1227</v>
      </c>
      <c r="G441" s="318" t="n">
        <v>10749</v>
      </c>
      <c r="H441" s="318">
        <f>ROUND(F441*G441,2)</f>
        <v/>
      </c>
      <c r="K441" s="328" t="n"/>
    </row>
    <row r="442" ht="26.45" customHeight="1" s="290">
      <c r="A442" s="319">
        <f>A441+1</f>
        <v/>
      </c>
      <c r="B442" s="313" t="n"/>
      <c r="C442" s="321" t="inlineStr">
        <is>
          <t>19.3.01.12-0001</t>
        </is>
      </c>
      <c r="D442" s="322" t="inlineStr">
        <is>
          <t>Клапаны перекидные искробезопасные периметром: 1000 мм, АЗЕ024.000-01</t>
        </is>
      </c>
      <c r="E442" s="405" t="inlineStr">
        <is>
          <t>шт</t>
        </is>
      </c>
      <c r="F442" s="405" t="n">
        <v>1</v>
      </c>
      <c r="G442" s="318" t="n">
        <v>1303.2</v>
      </c>
      <c r="H442" s="318">
        <f>ROUND(F442*G442,2)</f>
        <v/>
      </c>
      <c r="K442" s="328" t="n"/>
    </row>
    <row r="443" ht="26.45" customHeight="1" s="290">
      <c r="A443" s="319">
        <f>A442+1</f>
        <v/>
      </c>
      <c r="B443" s="313" t="n"/>
      <c r="C443" s="321" t="inlineStr">
        <is>
          <t>19.3.01.06-0103</t>
        </is>
      </c>
      <c r="D443" s="322" t="inlineStr">
        <is>
          <t>Клапаны воздушные под ручной или электропривод ВК, размер 400х400 мм</t>
        </is>
      </c>
      <c r="E443" s="405" t="inlineStr">
        <is>
          <t>шт</t>
        </is>
      </c>
      <c r="F443" s="405" t="n">
        <v>2</v>
      </c>
      <c r="G443" s="318" t="n">
        <v>650.48</v>
      </c>
      <c r="H443" s="318">
        <f>ROUND(F443*G443,2)</f>
        <v/>
      </c>
      <c r="K443" s="328" t="n"/>
    </row>
    <row r="444" ht="26.45" customHeight="1" s="290">
      <c r="A444" s="319">
        <f>A443+1</f>
        <v/>
      </c>
      <c r="B444" s="313" t="n"/>
      <c r="C444" s="321" t="inlineStr">
        <is>
          <t>64.1.02.01-0071</t>
        </is>
      </c>
      <c r="D444" s="322" t="inlineStr">
        <is>
          <t>Вентиляторы канальные: ВК-100Б, мощностью 0,08 кВт (прим. вентилятор канальный ВК100Б)</t>
        </is>
      </c>
      <c r="E444" s="405" t="inlineStr">
        <is>
          <t>шт</t>
        </is>
      </c>
      <c r="F444" s="405" t="n">
        <v>3</v>
      </c>
      <c r="G444" s="318" t="n">
        <v>433.16</v>
      </c>
      <c r="H444" s="318">
        <f>ROUND(F444*G444,2)</f>
        <v/>
      </c>
      <c r="K444" s="328" t="n"/>
    </row>
    <row r="445">
      <c r="A445" s="319">
        <f>A444+1</f>
        <v/>
      </c>
      <c r="B445" s="313" t="n"/>
      <c r="C445" s="321" t="inlineStr">
        <is>
          <t>01.3.01.01-0009</t>
        </is>
      </c>
      <c r="D445" s="322" t="inlineStr">
        <is>
          <t>Бензин растворитель</t>
        </is>
      </c>
      <c r="E445" s="405" t="inlineStr">
        <is>
          <t>т</t>
        </is>
      </c>
      <c r="F445" s="405" t="n">
        <v>0.2099</v>
      </c>
      <c r="G445" s="318" t="n">
        <v>6143.8</v>
      </c>
      <c r="H445" s="318">
        <f>ROUND(F445*G445,2)</f>
        <v/>
      </c>
      <c r="K445" s="328" t="n"/>
    </row>
    <row r="446" ht="26.45" customHeight="1" s="290">
      <c r="A446" s="319">
        <f>A445+1</f>
        <v/>
      </c>
      <c r="B446" s="313" t="n"/>
      <c r="C446" s="321" t="inlineStr">
        <is>
          <t>21.1.06.04-0013</t>
        </is>
      </c>
      <c r="D446" s="322" t="inlineStr">
        <is>
          <t>Кабель монтажный МКВВЭнг(A)-LS 3х0,75-500 (МКЭШ 3х0,75)</t>
        </is>
      </c>
      <c r="E446" s="405" t="inlineStr">
        <is>
          <t>1000 м</t>
        </is>
      </c>
      <c r="F446" s="405" t="n">
        <v>0.03</v>
      </c>
      <c r="G446" s="318" t="n">
        <v>42801.29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01.7.06.02-0001</t>
        </is>
      </c>
      <c r="D447" s="322" t="inlineStr">
        <is>
          <t>Лента бутиловая</t>
        </is>
      </c>
      <c r="E447" s="405" t="inlineStr">
        <is>
          <t>м</t>
        </is>
      </c>
      <c r="F447" s="405" t="n">
        <v>200.88</v>
      </c>
      <c r="G447" s="318" t="n">
        <v>6.38</v>
      </c>
      <c r="H447" s="318">
        <f>ROUND(F447*G447,2)</f>
        <v/>
      </c>
      <c r="K447" s="328" t="n"/>
    </row>
    <row r="448" ht="39.6" customHeight="1" s="290">
      <c r="A448" s="319">
        <f>A447+1</f>
        <v/>
      </c>
      <c r="B448" s="313" t="n"/>
      <c r="C448" s="321" t="inlineStr">
        <is>
          <t>19.3.01.13-0041</t>
        </is>
      </c>
      <c r="D448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448" s="405" t="inlineStr">
        <is>
          <t>шт</t>
        </is>
      </c>
      <c r="F448" s="405" t="n">
        <v>1</v>
      </c>
      <c r="G448" s="318" t="n">
        <v>1281.49</v>
      </c>
      <c r="H448" s="318">
        <f>ROUND(F448*G448,2)</f>
        <v/>
      </c>
      <c r="K448" s="328" t="n"/>
    </row>
    <row r="449">
      <c r="A449" s="319">
        <f>A448+1</f>
        <v/>
      </c>
      <c r="B449" s="313" t="n"/>
      <c r="C449" s="321" t="inlineStr">
        <is>
          <t>201-0928</t>
        </is>
      </c>
      <c r="D449" s="322" t="inlineStr">
        <is>
          <t>Металлоконструкции щитов оцинкованные</t>
        </is>
      </c>
      <c r="E449" s="405" t="inlineStr">
        <is>
          <t>т</t>
        </is>
      </c>
      <c r="F449" s="405" t="n">
        <v>0.079</v>
      </c>
      <c r="G449" s="318" t="n">
        <v>16214.04</v>
      </c>
      <c r="H449" s="318">
        <f>ROUND(F449*G449,2)</f>
        <v/>
      </c>
      <c r="K449" s="328" t="n"/>
    </row>
    <row r="450" ht="26.45" customHeight="1" s="290">
      <c r="A450" s="319">
        <f>A449+1</f>
        <v/>
      </c>
      <c r="B450" s="313" t="n"/>
      <c r="C450" s="321" t="inlineStr">
        <is>
          <t>19.3.01.06-0103</t>
        </is>
      </c>
      <c r="D450" s="322" t="inlineStr">
        <is>
          <t>Клапаны воздушные под ручной или электропривод ВК, размер 400х400 мм (прим. Ф450)</t>
        </is>
      </c>
      <c r="E450" s="405" t="inlineStr">
        <is>
          <t>шт</t>
        </is>
      </c>
      <c r="F450" s="405" t="n">
        <v>1</v>
      </c>
      <c r="G450" s="318" t="n">
        <v>1273.57</v>
      </c>
      <c r="H450" s="318">
        <f>ROUND(F450*G450,2)</f>
        <v/>
      </c>
      <c r="K450" s="328" t="n"/>
    </row>
    <row r="451">
      <c r="A451" s="319">
        <f>A450+1</f>
        <v/>
      </c>
      <c r="B451" s="313" t="n"/>
      <c r="C451" s="321" t="inlineStr">
        <is>
          <t>01.7.15.07-0082</t>
        </is>
      </c>
      <c r="D451" s="322" t="inlineStr">
        <is>
          <t>Дюбель-гвоздь 6/39 мм</t>
        </is>
      </c>
      <c r="E451" s="405" t="inlineStr">
        <is>
          <t>100 шт</t>
        </is>
      </c>
      <c r="F451" s="405" t="n">
        <v>18.075</v>
      </c>
      <c r="G451" s="318" t="n">
        <v>70</v>
      </c>
      <c r="H451" s="318">
        <f>ROUND(F451*G451,2)</f>
        <v/>
      </c>
      <c r="K451" s="328" t="n"/>
    </row>
    <row r="452">
      <c r="A452" s="319">
        <f>A451+1</f>
        <v/>
      </c>
      <c r="B452" s="313" t="n"/>
      <c r="C452" s="321" t="inlineStr">
        <is>
          <t>14.2.06.05-0001</t>
        </is>
      </c>
      <c r="D452" s="322" t="inlineStr">
        <is>
          <t>Герметик Компаунд КЛД-ЗОМФ</t>
        </is>
      </c>
      <c r="E452" s="405" t="inlineStr">
        <is>
          <t>кг</t>
        </is>
      </c>
      <c r="F452" s="405" t="n">
        <v>4.96</v>
      </c>
      <c r="G452" s="318" t="n">
        <v>254.25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20.3.03.03-0036</t>
        </is>
      </c>
      <c r="D453" s="322" t="inlineStr">
        <is>
          <t>Светильник НПО 22х100</t>
        </is>
      </c>
      <c r="E453" s="405" t="inlineStr">
        <is>
          <t>шт</t>
        </is>
      </c>
      <c r="F453" s="405" t="n">
        <v>60</v>
      </c>
      <c r="G453" s="318" t="n">
        <v>20.83</v>
      </c>
      <c r="H453" s="318">
        <f>ROUND(F453*G453,2)</f>
        <v/>
      </c>
      <c r="K453" s="328" t="n"/>
    </row>
    <row r="454" ht="39.6" customHeight="1" s="290">
      <c r="A454" s="319">
        <f>A453+1</f>
        <v/>
      </c>
      <c r="B454" s="313" t="n"/>
      <c r="C454" s="321" t="inlineStr">
        <is>
          <t>18.2.07.01-0009</t>
        </is>
      </c>
      <c r="D454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454" s="405" t="inlineStr">
        <is>
          <t>м</t>
        </is>
      </c>
      <c r="F454" s="405" t="n">
        <v>20.5</v>
      </c>
      <c r="G454" s="318" t="n">
        <v>60.37</v>
      </c>
      <c r="H454" s="318">
        <f>ROUND(F454*G454,2)</f>
        <v/>
      </c>
      <c r="K454" s="328" t="n"/>
    </row>
    <row r="455" ht="30.75" customHeight="1" s="290">
      <c r="A455" s="319">
        <f>A454+1</f>
        <v/>
      </c>
      <c r="B455" s="313" t="n"/>
      <c r="C455" s="321" t="inlineStr">
        <is>
          <t>01.7.11.07-0041</t>
        </is>
      </c>
      <c r="D455" s="322" t="inlineStr">
        <is>
          <t>Электроды диаметром: 4 мм Э55</t>
        </is>
      </c>
      <c r="E455" s="405" t="inlineStr">
        <is>
          <t>т</t>
        </is>
      </c>
      <c r="F455" s="405" t="n">
        <v>0.09760000000000001</v>
      </c>
      <c r="G455" s="318" t="n">
        <v>12650</v>
      </c>
      <c r="H455" s="318">
        <f>ROUND(F455*G455,2)</f>
        <v/>
      </c>
      <c r="K455" s="328" t="n"/>
    </row>
    <row r="456" ht="26.45" customHeight="1" s="290">
      <c r="A456" s="319">
        <f>A455+1</f>
        <v/>
      </c>
      <c r="B456" s="313" t="n"/>
      <c r="C456" s="321" t="inlineStr">
        <is>
          <t>24.1.01.01-0004</t>
        </is>
      </c>
      <c r="D456" s="322" t="inlineStr">
        <is>
          <t>Адаптер фланцевый "System 2000" Hawle для ПЭ и ПВХ труб диаметром: 100 мм</t>
        </is>
      </c>
      <c r="E456" s="405" t="inlineStr">
        <is>
          <t>шт</t>
        </is>
      </c>
      <c r="F456" s="405" t="n">
        <v>2</v>
      </c>
      <c r="G456" s="318" t="n">
        <v>609.41</v>
      </c>
      <c r="H456" s="318">
        <f>ROUND(F456*G456,2)</f>
        <v/>
      </c>
      <c r="K456" s="328" t="n"/>
    </row>
    <row r="457" ht="39.6" customHeight="1" s="290">
      <c r="A457" s="319">
        <f>A456+1</f>
        <v/>
      </c>
      <c r="B457" s="313" t="n"/>
      <c r="C457" s="321" t="inlineStr">
        <is>
          <t>18.1.08.05-0001</t>
        </is>
      </c>
      <c r="D457" s="322" t="inlineStr">
        <is>
          <t>Фланец специальный (ISO) для присоединения приводов на краны, диаметр 10-32 мм (прим. Фланцы ФОВ(ФОН)-2-Н)</t>
        </is>
      </c>
      <c r="E457" s="405" t="inlineStr">
        <is>
          <t>шт.</t>
        </is>
      </c>
      <c r="F457" s="405" t="n">
        <v>4</v>
      </c>
      <c r="G457" s="318" t="n">
        <v>298.19</v>
      </c>
      <c r="H457" s="318">
        <f>ROUND(F457*G457,2)</f>
        <v/>
      </c>
      <c r="K457" s="328" t="n"/>
    </row>
    <row r="458" ht="26.45" customHeight="1" s="290">
      <c r="A458" s="319">
        <f>A457+1</f>
        <v/>
      </c>
      <c r="B458" s="313" t="n"/>
      <c r="C458" s="321" t="inlineStr">
        <is>
          <t>19.3.01.06-0077</t>
        </is>
      </c>
      <c r="D458" s="322" t="inlineStr">
        <is>
          <t>Клапаны воздушные под ручной или электропривод ВК, размер 250х250 мм</t>
        </is>
      </c>
      <c r="E458" s="405" t="inlineStr">
        <is>
          <t>шт</t>
        </is>
      </c>
      <c r="F458" s="405" t="n">
        <v>3</v>
      </c>
      <c r="G458" s="318" t="n">
        <v>393.67</v>
      </c>
      <c r="H458" s="318">
        <f>ROUND(F458*G458,2)</f>
        <v/>
      </c>
      <c r="K458" s="328" t="n"/>
    </row>
    <row r="459" ht="26.45" customHeight="1" s="290">
      <c r="A459" s="319">
        <f>A458+1</f>
        <v/>
      </c>
      <c r="B459" s="313" t="n"/>
      <c r="C459" s="321" t="inlineStr">
        <is>
          <t>19.1.01.03-0076</t>
        </is>
      </c>
      <c r="D459" s="322" t="inlineStr">
        <is>
          <t>Воздуховоды из оцинкованной стали толщиной: 0,7 мм, диаметром от 500 до 560 мм</t>
        </is>
      </c>
      <c r="E459" s="405" t="inlineStr">
        <is>
          <t>м2</t>
        </is>
      </c>
      <c r="F459" s="405" t="n">
        <v>13</v>
      </c>
      <c r="G459" s="318" t="n">
        <v>90.67</v>
      </c>
      <c r="H459" s="318">
        <f>ROUND(F459*G459,2)</f>
        <v/>
      </c>
      <c r="K459" s="328" t="n"/>
    </row>
    <row r="460" ht="39.6" customHeight="1" s="290">
      <c r="A460" s="319">
        <f>A459+1</f>
        <v/>
      </c>
      <c r="B460" s="313" t="n"/>
      <c r="C460" s="321" t="inlineStr">
        <is>
          <t>18.2.06.12-0021</t>
        </is>
      </c>
      <c r="D460" s="322" t="inlineStr">
        <is>
          <t>Пьедесталы для умывальников полуфарфоровые и фарфоровые размером 640х215х200, 670-630х240-180, 200-175 мм</t>
        </is>
      </c>
      <c r="E460" s="405" t="inlineStr">
        <is>
          <t>шт</t>
        </is>
      </c>
      <c r="F460" s="405" t="n">
        <v>9</v>
      </c>
      <c r="G460" s="318" t="n">
        <v>130.53</v>
      </c>
      <c r="H460" s="318">
        <f>ROUND(F460*G460,2)</f>
        <v/>
      </c>
      <c r="K460" s="328" t="n"/>
    </row>
    <row r="461" ht="26.45" customHeight="1" s="290">
      <c r="A461" s="319">
        <f>A460+1</f>
        <v/>
      </c>
      <c r="B461" s="313" t="n"/>
      <c r="C461" s="321" t="inlineStr">
        <is>
          <t>20.4.01.01-0032</t>
        </is>
      </c>
      <c r="D461" s="322" t="inlineStr">
        <is>
          <t>Выключатель одноклавишный для открытой проводки брызгозащищенный</t>
        </is>
      </c>
      <c r="E461" s="405" t="inlineStr">
        <is>
          <t>10 шт.</t>
        </is>
      </c>
      <c r="F461" s="405" t="n">
        <v>12.5</v>
      </c>
      <c r="G461" s="318" t="n">
        <v>93.09999999999999</v>
      </c>
      <c r="H461" s="318">
        <f>ROUND(F461*G461,2)</f>
        <v/>
      </c>
      <c r="K461" s="328" t="n"/>
    </row>
    <row r="462">
      <c r="A462" s="319">
        <f>A461+1</f>
        <v/>
      </c>
      <c r="B462" s="313" t="n"/>
      <c r="C462" s="321" t="inlineStr">
        <is>
          <t>18.3.01.04-0001</t>
        </is>
      </c>
      <c r="D462" s="322" t="inlineStr">
        <is>
          <t>Стволы пожарные ручные марки РС, диаметр 50 мм</t>
        </is>
      </c>
      <c r="E462" s="405" t="inlineStr">
        <is>
          <t>шт</t>
        </is>
      </c>
      <c r="F462" s="405" t="n">
        <v>14</v>
      </c>
      <c r="G462" s="318" t="n">
        <v>82.56999999999999</v>
      </c>
      <c r="H462" s="318">
        <f>ROUND(F462*G462,2)</f>
        <v/>
      </c>
      <c r="K462" s="328" t="n"/>
    </row>
    <row r="463" ht="39.6" customHeight="1" s="290">
      <c r="A463" s="319">
        <f>A462+1</f>
        <v/>
      </c>
      <c r="B463" s="313" t="n"/>
      <c r="C463" s="321" t="inlineStr">
        <is>
          <t>19.3.01.13-0039</t>
        </is>
      </c>
      <c r="D463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463" s="405" t="inlineStr">
        <is>
          <t>шт</t>
        </is>
      </c>
      <c r="F463" s="405" t="n">
        <v>1</v>
      </c>
      <c r="G463" s="318" t="n">
        <v>1145.65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14.5.09.11-0101</t>
        </is>
      </c>
      <c r="D464" s="322" t="inlineStr">
        <is>
          <t>Уайт-спирит</t>
        </is>
      </c>
      <c r="E464" s="405" t="inlineStr">
        <is>
          <t>т</t>
        </is>
      </c>
      <c r="F464" s="405" t="n">
        <v>0.1713</v>
      </c>
      <c r="G464" s="318" t="n">
        <v>6667</v>
      </c>
      <c r="H464" s="318">
        <f>ROUND(F464*G464,2)</f>
        <v/>
      </c>
      <c r="K464" s="328" t="n"/>
    </row>
    <row r="465">
      <c r="A465" s="319">
        <f>A464+1</f>
        <v/>
      </c>
      <c r="B465" s="313" t="n"/>
      <c r="C465" s="321" t="inlineStr">
        <is>
          <t>01.6.01.02-0009</t>
        </is>
      </c>
      <c r="D465" s="322" t="inlineStr">
        <is>
          <t>Листы гипсокартонные: ГКЛО 12,5 мм</t>
        </is>
      </c>
      <c r="E465" s="405" t="inlineStr">
        <is>
          <t>м2</t>
        </is>
      </c>
      <c r="F465" s="405" t="n">
        <v>68.476</v>
      </c>
      <c r="G465" s="318" t="n">
        <v>16.6</v>
      </c>
      <c r="H465" s="318">
        <f>ROUND(F465*G465,2)</f>
        <v/>
      </c>
      <c r="K465" s="328" t="n"/>
    </row>
    <row r="466" ht="26.45" customHeight="1" s="290">
      <c r="A466" s="319">
        <f>A465+1</f>
        <v/>
      </c>
      <c r="B466" s="313" t="n"/>
      <c r="C466" s="321" t="inlineStr">
        <is>
          <t>23.8.03.06-0009</t>
        </is>
      </c>
      <c r="D466" s="322" t="inlineStr">
        <is>
          <t>Сгоны стальные с муфтой и контргайкой, диаметром: 40 мм</t>
        </is>
      </c>
      <c r="E466" s="405" t="inlineStr">
        <is>
          <t>шт</t>
        </is>
      </c>
      <c r="F466" s="405" t="n">
        <v>60</v>
      </c>
      <c r="G466" s="318" t="n">
        <v>18.88</v>
      </c>
      <c r="H466" s="318">
        <f>ROUND(F466*G466,2)</f>
        <v/>
      </c>
      <c r="K466" s="328" t="n"/>
    </row>
    <row r="467" ht="26.45" customHeight="1" s="290">
      <c r="A467" s="319">
        <f>A466+1</f>
        <v/>
      </c>
      <c r="B467" s="313" t="n"/>
      <c r="C467" s="321" t="inlineStr">
        <is>
          <t>04.1.02.05-0061</t>
        </is>
      </c>
      <c r="D467" s="322" t="inlineStr">
        <is>
          <t>Бетон тяжелый, крупность заполнителя: 40 мм, класс В20 (М250)</t>
        </is>
      </c>
      <c r="E467" s="405" t="inlineStr">
        <is>
          <t>м3</t>
        </is>
      </c>
      <c r="F467" s="405" t="n">
        <v>1.654</v>
      </c>
      <c r="G467" s="318" t="n">
        <v>667.83</v>
      </c>
      <c r="H467" s="318">
        <f>ROUND(F467*G467,2)</f>
        <v/>
      </c>
      <c r="K467" s="328" t="n"/>
    </row>
    <row r="468">
      <c r="A468" s="319">
        <f>A467+1</f>
        <v/>
      </c>
      <c r="B468" s="313" t="n"/>
      <c r="C468" s="321" t="inlineStr">
        <is>
          <t>01.7.11.07-0034</t>
        </is>
      </c>
      <c r="D468" s="322" t="inlineStr">
        <is>
          <t>Электроды диаметром: 4 мм Э42А</t>
        </is>
      </c>
      <c r="E468" s="405" t="inlineStr">
        <is>
          <t>кг</t>
        </is>
      </c>
      <c r="F468" s="405" t="n">
        <v>104.17</v>
      </c>
      <c r="G468" s="318" t="n">
        <v>10.57</v>
      </c>
      <c r="H468" s="318">
        <f>ROUND(F468*G468,2)</f>
        <v/>
      </c>
      <c r="K468" s="328" t="n"/>
    </row>
    <row r="469" ht="52.5" customHeight="1" s="290">
      <c r="A469" s="319">
        <f>A468+1</f>
        <v/>
      </c>
      <c r="B469" s="313" t="n"/>
      <c r="C469" s="321" t="inlineStr">
        <is>
          <t>08.1.06.03-0001</t>
        </is>
      </c>
      <c r="D469" s="322" t="inlineStr">
        <is>
          <t>Панели металлические сетчатые</t>
        </is>
      </c>
      <c r="E469" s="405" t="inlineStr">
        <is>
          <t>м2</t>
        </is>
      </c>
      <c r="F469" s="405" t="n">
        <v>24.6</v>
      </c>
      <c r="G469" s="318" t="n">
        <v>42</v>
      </c>
      <c r="H469" s="318">
        <f>ROUND(F469*G469,2)</f>
        <v/>
      </c>
      <c r="K469" s="328" t="n"/>
    </row>
    <row r="470" ht="39.6" customHeight="1" s="290">
      <c r="A470" s="319">
        <f>A469+1</f>
        <v/>
      </c>
      <c r="B470" s="313" t="n"/>
      <c r="C470" s="321" t="inlineStr">
        <is>
          <t>19.3.01.13-0035</t>
        </is>
      </c>
      <c r="D470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70" s="405" t="inlineStr">
        <is>
          <t>шт</t>
        </is>
      </c>
      <c r="F470" s="405" t="n">
        <v>1</v>
      </c>
      <c r="G470" s="318" t="n">
        <v>1009.83</v>
      </c>
      <c r="H470" s="318">
        <f>ROUND(F470*G470,2)</f>
        <v/>
      </c>
      <c r="K470" s="328" t="n"/>
    </row>
    <row r="471" ht="26.45" customHeight="1" s="290">
      <c r="A471" s="319">
        <f>A470+1</f>
        <v/>
      </c>
      <c r="B471" s="313" t="n"/>
      <c r="C471" s="321" t="inlineStr">
        <is>
          <t>07.2.06.04-0011</t>
        </is>
      </c>
      <c r="D471" s="322" t="inlineStr">
        <is>
          <t>Верхний уголок для крепления несущих элементов двери 100x123 мм</t>
        </is>
      </c>
      <c r="E471" s="405" t="inlineStr">
        <is>
          <t>100 шт</t>
        </is>
      </c>
      <c r="F471" s="405" t="n">
        <v>3.616</v>
      </c>
      <c r="G471" s="318" t="n">
        <v>279</v>
      </c>
      <c r="H471" s="318">
        <f>ROUND(F471*G471,2)</f>
        <v/>
      </c>
      <c r="K471" s="328" t="n"/>
    </row>
    <row r="472" ht="26.45" customHeight="1" s="290">
      <c r="A472" s="319">
        <f>A471+1</f>
        <v/>
      </c>
      <c r="B472" s="313" t="n"/>
      <c r="C472" s="321" t="inlineStr">
        <is>
          <t>07.2.06.04-0061</t>
        </is>
      </c>
      <c r="D472" s="322" t="inlineStr">
        <is>
          <t>Нижний уголок для крепления несущих элементов двери 100x123 мм</t>
        </is>
      </c>
      <c r="E472" s="405" t="inlineStr">
        <is>
          <t>100 шт</t>
        </is>
      </c>
      <c r="F472" s="405" t="n">
        <v>3.616</v>
      </c>
      <c r="G472" s="318" t="n">
        <v>279</v>
      </c>
      <c r="H472" s="318">
        <f>ROUND(F472*G472,2)</f>
        <v/>
      </c>
      <c r="K472" s="328" t="n"/>
    </row>
    <row r="473" ht="27" customHeight="1" s="290">
      <c r="A473" s="319">
        <f>A472+1</f>
        <v/>
      </c>
      <c r="B473" s="313" t="n"/>
      <c r="C473" s="321" t="inlineStr">
        <is>
          <t>23.2.02.04-0007</t>
        </is>
      </c>
      <c r="D473" s="322" t="inlineStr">
        <is>
          <t>Трубы медные: отожженные (мягкие) универсальные в бухтах, размером 10х1 мм</t>
        </is>
      </c>
      <c r="E473" s="405" t="inlineStr">
        <is>
          <t>м</t>
        </is>
      </c>
      <c r="F473" s="405" t="n">
        <v>26</v>
      </c>
      <c r="G473" s="318" t="n">
        <v>37.12</v>
      </c>
      <c r="H473" s="318">
        <f>ROUND(F473*G473,2)</f>
        <v/>
      </c>
      <c r="K473" s="328" t="n"/>
    </row>
    <row r="474" ht="38.25" customHeight="1" s="290">
      <c r="A474" s="319">
        <f>A473+1</f>
        <v/>
      </c>
      <c r="B474" s="313" t="n"/>
      <c r="C474" s="321" t="inlineStr">
        <is>
          <t>23.2.02.04-0008</t>
        </is>
      </c>
      <c r="D474" s="322" t="inlineStr">
        <is>
          <t>Трубы медные: отожженные (мягкие) универсальные в бухтах, размером 12х1 мм</t>
        </is>
      </c>
      <c r="E474" s="405" t="inlineStr">
        <is>
          <t>м</t>
        </is>
      </c>
      <c r="F474" s="405" t="n">
        <v>22</v>
      </c>
      <c r="G474" s="318" t="n">
        <v>43.3</v>
      </c>
      <c r="H474" s="318">
        <f>ROUND(F474*G474,2)</f>
        <v/>
      </c>
      <c r="K474" s="328" t="n"/>
    </row>
    <row r="475" ht="30.75" customHeight="1" s="290">
      <c r="A475" s="319">
        <f>A474+1</f>
        <v/>
      </c>
      <c r="B475" s="313" t="n"/>
      <c r="C475" s="321" t="inlineStr">
        <is>
          <t>19.3.01.06-0090</t>
        </is>
      </c>
      <c r="D475" s="322" t="inlineStr">
        <is>
          <t>Клапаны воздушные под ручной или электропривод ВК, размер 300х300 мм (прим. Ф355)</t>
        </is>
      </c>
      <c r="E475" s="405" t="inlineStr">
        <is>
          <t>шт</t>
        </is>
      </c>
      <c r="F475" s="405" t="n">
        <v>2</v>
      </c>
      <c r="G475" s="318" t="n">
        <v>458.52</v>
      </c>
      <c r="H475" s="318">
        <f>ROUND(F475*G475,2)</f>
        <v/>
      </c>
      <c r="K475" s="328" t="n"/>
    </row>
    <row r="476" ht="41.25" customHeight="1" s="290">
      <c r="A476" s="319">
        <f>A475+1</f>
        <v/>
      </c>
      <c r="B476" s="313" t="n"/>
      <c r="C476" s="321" t="inlineStr">
        <is>
          <t>64.1.02.01-0076</t>
        </is>
      </c>
      <c r="D476" s="322" t="inlineStr">
        <is>
          <t>Вентиляторы канальные: ВК-315Б, мощностью 0,32 кВт (вентилятор канальный ВК315Б)</t>
        </is>
      </c>
      <c r="E476" s="405" t="inlineStr">
        <is>
          <t>шт</t>
        </is>
      </c>
      <c r="F476" s="405" t="n">
        <v>1</v>
      </c>
      <c r="G476" s="318" t="n">
        <v>882.09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01.7.20.08-0051</t>
        </is>
      </c>
      <c r="D477" s="322" t="inlineStr">
        <is>
          <t>Ветошь</t>
        </is>
      </c>
      <c r="E477" s="405" t="inlineStr">
        <is>
          <t>кг</t>
        </is>
      </c>
      <c r="F477" s="405" t="n">
        <v>478.1531</v>
      </c>
      <c r="G477" s="318" t="n">
        <v>1.82</v>
      </c>
      <c r="H477" s="318">
        <f>ROUND(F477*G477,2)</f>
        <v/>
      </c>
      <c r="K477" s="328" t="n"/>
    </row>
    <row r="478" ht="26.45" customHeight="1" s="290">
      <c r="A478" s="319">
        <f>A477+1</f>
        <v/>
      </c>
      <c r="B478" s="313" t="n"/>
      <c r="C478" s="321" t="inlineStr">
        <is>
          <t>64.1.02.01-0072</t>
        </is>
      </c>
      <c r="D478" s="322" t="inlineStr">
        <is>
          <t>Вентиляторы канальные: ВК-125Б, мощностью 0,08 кВт (вентилятор канальный ВК125Б)</t>
        </is>
      </c>
      <c r="E478" s="405" t="inlineStr">
        <is>
          <t>шт</t>
        </is>
      </c>
      <c r="F478" s="405" t="n">
        <v>2</v>
      </c>
      <c r="G478" s="318" t="n">
        <v>433.44</v>
      </c>
      <c r="H478" s="318">
        <f>ROUND(F478*G478,2)</f>
        <v/>
      </c>
      <c r="K478" s="328" t="n"/>
    </row>
    <row r="479" ht="26.45" customHeight="1" s="290">
      <c r="A479" s="319">
        <f>A478+1</f>
        <v/>
      </c>
      <c r="B479" s="313" t="n"/>
      <c r="C479" s="321" t="inlineStr">
        <is>
          <t>04.3.01.12-0002</t>
        </is>
      </c>
      <c r="D479" s="322" t="inlineStr">
        <is>
          <t>Раствор готовый кладочный цементно-известковый марки: 25</t>
        </is>
      </c>
      <c r="E479" s="405" t="inlineStr">
        <is>
          <t>м3</t>
        </is>
      </c>
      <c r="F479" s="405" t="n">
        <v>1.704</v>
      </c>
      <c r="G479" s="318" t="n">
        <v>497</v>
      </c>
      <c r="H479" s="318">
        <f>ROUND(F479*G479,2)</f>
        <v/>
      </c>
      <c r="K479" s="328" t="n"/>
    </row>
    <row r="480">
      <c r="A480" s="319">
        <f>A479+1</f>
        <v/>
      </c>
      <c r="B480" s="313" t="n"/>
      <c r="C480" s="321" t="inlineStr">
        <is>
          <t>11.3.03.01-0003</t>
        </is>
      </c>
      <c r="D480" s="322" t="inlineStr">
        <is>
          <t>Доски подоконные ПВХ, шириной: 200 мм</t>
        </is>
      </c>
      <c r="E480" s="405" t="inlineStr">
        <is>
          <t>м</t>
        </is>
      </c>
      <c r="F480" s="405" t="n">
        <v>32.2</v>
      </c>
      <c r="G480" s="318" t="n">
        <v>25.93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ТСЦ-301-1069</t>
        </is>
      </c>
      <c r="D481" s="322" t="inlineStr">
        <is>
          <t>Клапан приточный, диаметр 100 мм</t>
        </is>
      </c>
      <c r="E481" s="405" t="inlineStr">
        <is>
          <t>шт.</t>
        </is>
      </c>
      <c r="F481" s="405" t="n">
        <v>5</v>
      </c>
      <c r="G481" s="318" t="n">
        <v>166.56</v>
      </c>
      <c r="H481" s="318">
        <f>ROUND(F481*G481,2)</f>
        <v/>
      </c>
      <c r="K481" s="328" t="n"/>
    </row>
    <row r="482">
      <c r="A482" s="319">
        <f>A481+1</f>
        <v/>
      </c>
      <c r="B482" s="313" t="n"/>
      <c r="C482" s="321" t="inlineStr">
        <is>
          <t>14.4.03.09-0002</t>
        </is>
      </c>
      <c r="D482" s="322" t="inlineStr">
        <is>
          <t>Лак ХС-724</t>
        </is>
      </c>
      <c r="E482" s="405" t="inlineStr">
        <is>
          <t>т</t>
        </is>
      </c>
      <c r="F482" s="405" t="n">
        <v>0.029097</v>
      </c>
      <c r="G482" s="318" t="n">
        <v>28475.15</v>
      </c>
      <c r="H482" s="318">
        <f>ROUND(F482*G482,2)</f>
        <v/>
      </c>
      <c r="K482" s="328" t="n"/>
    </row>
    <row r="483" ht="26.45" customHeight="1" s="290">
      <c r="A483" s="319">
        <f>A482+1</f>
        <v/>
      </c>
      <c r="B483" s="313" t="n"/>
      <c r="C483" s="321" t="inlineStr">
        <is>
          <t>01.7.06.04-0002</t>
        </is>
      </c>
      <c r="D483" s="322" t="inlineStr">
        <is>
          <t>Лента бумажная для повышения трещиностойкости стыков ГКЛ и ГВЛ</t>
        </is>
      </c>
      <c r="E483" s="405" t="inlineStr">
        <is>
          <t>м</t>
        </is>
      </c>
      <c r="F483" s="405" t="n">
        <v>4849.02</v>
      </c>
      <c r="G483" s="318" t="n">
        <v>0.17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04.3.01.09-0017</t>
        </is>
      </c>
      <c r="D484" s="322" t="inlineStr">
        <is>
          <t>Раствор готовый кладочный цементный марки: 250</t>
        </is>
      </c>
      <c r="E484" s="405" t="inlineStr">
        <is>
          <t>м3</t>
        </is>
      </c>
      <c r="F484" s="405" t="n">
        <v>1.264</v>
      </c>
      <c r="G484" s="318" t="n">
        <v>651.78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11.3.03.06-0001</t>
        </is>
      </c>
      <c r="D485" s="322" t="inlineStr">
        <is>
          <t>Плинтуса для полов пластиковые, 19х48 мм</t>
        </is>
      </c>
      <c r="E485" s="405" t="inlineStr">
        <is>
          <t>м</t>
        </is>
      </c>
      <c r="F485" s="405" t="n">
        <v>66.66</v>
      </c>
      <c r="G485" s="318" t="n">
        <v>12.3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08.3.03.05-0002</t>
        </is>
      </c>
      <c r="D486" s="322" t="inlineStr">
        <is>
          <t>Проволока канатная оцинкованная, диаметром: 3 мм</t>
        </is>
      </c>
      <c r="E486" s="405" t="inlineStr">
        <is>
          <t>т</t>
        </is>
      </c>
      <c r="F486" s="405" t="n">
        <v>0.0997</v>
      </c>
      <c r="G486" s="318" t="n">
        <v>8190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01.7.06.11-0001</t>
        </is>
      </c>
      <c r="D487" s="322" t="inlineStr">
        <is>
          <t>Лента ПСУЛ</t>
        </is>
      </c>
      <c r="E487" s="405" t="inlineStr">
        <is>
          <t>10 м</t>
        </is>
      </c>
      <c r="F487" s="405" t="n">
        <v>12.7075</v>
      </c>
      <c r="G487" s="318" t="n">
        <v>64.09999999999999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01.2.01.02-0054</t>
        </is>
      </c>
      <c r="D488" s="322" t="inlineStr">
        <is>
          <t>Битумы нефтяные строительные марки: БН-90/10</t>
        </is>
      </c>
      <c r="E488" s="405" t="inlineStr">
        <is>
          <t>т</t>
        </is>
      </c>
      <c r="F488" s="405" t="n">
        <v>0.5782</v>
      </c>
      <c r="G488" s="318" t="n">
        <v>1383.1</v>
      </c>
      <c r="H488" s="318">
        <f>ROUND(F488*G488,2)</f>
        <v/>
      </c>
      <c r="K488" s="328" t="n"/>
    </row>
    <row r="489" ht="26.45" customHeight="1" s="290">
      <c r="A489" s="319">
        <f>A488+1</f>
        <v/>
      </c>
      <c r="B489" s="313" t="n"/>
      <c r="C489" s="321" t="inlineStr">
        <is>
          <t>14.5.01.10-0025</t>
        </is>
      </c>
      <c r="D489" s="322" t="inlineStr">
        <is>
          <t>Пена монтажная: для герметизации стыков в баллончике емкостью 0,85 л</t>
        </is>
      </c>
      <c r="E489" s="405" t="inlineStr">
        <is>
          <t>шт</t>
        </is>
      </c>
      <c r="F489" s="405" t="n">
        <v>10.96</v>
      </c>
      <c r="G489" s="318" t="n">
        <v>72.8</v>
      </c>
      <c r="H489" s="318">
        <f>ROUND(F489*G489,2)</f>
        <v/>
      </c>
      <c r="K489" s="328" t="n"/>
    </row>
    <row r="490">
      <c r="A490" s="319">
        <f>A489+1</f>
        <v/>
      </c>
      <c r="B490" s="313" t="n"/>
      <c r="C490" s="321" t="inlineStr">
        <is>
          <t>01.7.15.14-0165</t>
        </is>
      </c>
      <c r="D490" s="322" t="inlineStr">
        <is>
          <t>Шурупы с полукруглой головкой: 4x40 мм</t>
        </is>
      </c>
      <c r="E490" s="405" t="inlineStr">
        <is>
          <t>т</t>
        </is>
      </c>
      <c r="F490" s="405" t="n">
        <v>0.064</v>
      </c>
      <c r="G490" s="318" t="n">
        <v>12430</v>
      </c>
      <c r="H490" s="318">
        <f>ROUND(F490*G490,2)</f>
        <v/>
      </c>
      <c r="K490" s="328" t="n"/>
    </row>
    <row r="491" ht="52.5" customHeight="1" s="290">
      <c r="A491" s="319">
        <f>A490+1</f>
        <v/>
      </c>
      <c r="B491" s="313" t="n"/>
      <c r="C491" s="321" t="inlineStr">
        <is>
          <t>16.1.01.03-0011</t>
        </is>
      </c>
      <c r="D491" s="322" t="inlineStr">
        <is>
          <t>Шланг спиральный OASE черный, диаметром 1 1/2"</t>
        </is>
      </c>
      <c r="E491" s="405" t="inlineStr">
        <is>
          <t>м</t>
        </is>
      </c>
      <c r="F491" s="405" t="n">
        <v>19.56</v>
      </c>
      <c r="G491" s="318" t="n">
        <v>40.57</v>
      </c>
      <c r="H491" s="318">
        <f>ROUND(F491*G491,2)</f>
        <v/>
      </c>
      <c r="K491" s="328" t="n"/>
    </row>
    <row r="492" ht="52.9" customHeight="1" s="290">
      <c r="A492" s="319">
        <f>A491+1</f>
        <v/>
      </c>
      <c r="B492" s="313" t="n"/>
      <c r="C492" s="321" t="inlineStr">
        <is>
          <t>24.3.02.01-0013</t>
        </is>
      </c>
      <c r="D492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92" s="405" t="inlineStr">
        <is>
          <t>м</t>
        </is>
      </c>
      <c r="F492" s="405" t="n">
        <v>55.93</v>
      </c>
      <c r="G492" s="318" t="n">
        <v>13.99</v>
      </c>
      <c r="H492" s="318">
        <f>ROUND(F492*G492,2)</f>
        <v/>
      </c>
      <c r="K492" s="328" t="n"/>
    </row>
    <row r="493" ht="26.45" customHeight="1" s="290">
      <c r="A493" s="319">
        <f>A492+1</f>
        <v/>
      </c>
      <c r="B493" s="313" t="n"/>
      <c r="C493" s="321" t="inlineStr">
        <is>
          <t>11.1.03.01-0077</t>
        </is>
      </c>
      <c r="D493" s="322" t="inlineStr">
        <is>
          <t>Бруски обрезные хвойных пород длиной: 4-6,5 м, шириной 75-150 мм, толщиной 40-75 мм, I сорта</t>
        </is>
      </c>
      <c r="E493" s="405" t="inlineStr">
        <is>
          <t>м3</t>
        </is>
      </c>
      <c r="F493" s="405" t="n">
        <v>0.4585</v>
      </c>
      <c r="G493" s="318" t="n">
        <v>1700</v>
      </c>
      <c r="H493" s="318">
        <f>ROUND(F493*G493,2)</f>
        <v/>
      </c>
      <c r="K493" s="328" t="n"/>
    </row>
    <row r="494" ht="26.45" customHeight="1" s="290">
      <c r="A494" s="319">
        <f>A493+1</f>
        <v/>
      </c>
      <c r="B494" s="313" t="n"/>
      <c r="C494" s="321" t="inlineStr">
        <is>
          <t>08.3.05.02-0101</t>
        </is>
      </c>
      <c r="D494" s="322" t="inlineStr">
        <is>
          <t>Сталь листовая углеродистая обыкновенного качества марки ВСт3пс5 толщиной: 4-6 мм</t>
        </is>
      </c>
      <c r="E494" s="405" t="inlineStr">
        <is>
          <t>т</t>
        </is>
      </c>
      <c r="F494" s="405" t="n">
        <v>0.132</v>
      </c>
      <c r="G494" s="318" t="n">
        <v>5763</v>
      </c>
      <c r="H494" s="318">
        <f>ROUND(F494*G494,2)</f>
        <v/>
      </c>
      <c r="K494" s="328" t="n"/>
    </row>
    <row r="495" ht="26.45" customHeight="1" s="290">
      <c r="A495" s="319">
        <f>A494+1</f>
        <v/>
      </c>
      <c r="B495" s="313" t="n"/>
      <c r="C495" s="321" t="inlineStr">
        <is>
          <t>24.3.03.13-0271</t>
        </is>
      </c>
      <c r="D495" s="322" t="inlineStr">
        <is>
          <t>Труба: ПЭ 100 SDR 11, наружный диаметр 63 мм (ГОСТ Р 50838- 95)</t>
        </is>
      </c>
      <c r="E495" s="405" t="inlineStr">
        <is>
          <t>10 м</t>
        </is>
      </c>
      <c r="F495" s="405" t="n">
        <v>1.192</v>
      </c>
      <c r="G495" s="318" t="n">
        <v>629.2</v>
      </c>
      <c r="H495" s="318">
        <f>ROUND(F495*G495,2)</f>
        <v/>
      </c>
      <c r="K495" s="328" t="n"/>
    </row>
    <row r="496">
      <c r="A496" s="319">
        <f>A495+1</f>
        <v/>
      </c>
      <c r="B496" s="313" t="n"/>
      <c r="C496" s="321" t="inlineStr">
        <is>
          <t>ТСЦ-301-1070</t>
        </is>
      </c>
      <c r="D496" s="322" t="inlineStr">
        <is>
          <t>Клапан приточный, диаметр 125 мм</t>
        </is>
      </c>
      <c r="E496" s="405" t="inlineStr">
        <is>
          <t>шт.</t>
        </is>
      </c>
      <c r="F496" s="405" t="n">
        <v>4</v>
      </c>
      <c r="G496" s="318" t="n">
        <v>186.41</v>
      </c>
      <c r="H496" s="318">
        <f>ROUND(F496*G496,2)</f>
        <v/>
      </c>
      <c r="K496" s="328" t="n"/>
    </row>
    <row r="497" ht="26.45" customHeight="1" s="290">
      <c r="A497" s="319">
        <f>A496+1</f>
        <v/>
      </c>
      <c r="B497" s="313" t="n"/>
      <c r="C497" s="321" t="inlineStr">
        <is>
          <t>04.3.02.09-0821</t>
        </is>
      </c>
      <c r="D497" s="322" t="inlineStr">
        <is>
          <t>Смесь сухая: гидроизоляционная проникающая капиллярная марка "Пенетрон"</t>
        </is>
      </c>
      <c r="E497" s="405" t="inlineStr">
        <is>
          <t>кг</t>
        </is>
      </c>
      <c r="F497" s="405" t="n">
        <v>9.4</v>
      </c>
      <c r="G497" s="318" t="n">
        <v>78.95</v>
      </c>
      <c r="H497" s="318">
        <f>ROUND(F497*G497,2)</f>
        <v/>
      </c>
      <c r="K497" s="328" t="n"/>
    </row>
    <row r="498" ht="26.45" customHeight="1" s="290">
      <c r="A498" s="319">
        <f>A497+1</f>
        <v/>
      </c>
      <c r="B498" s="313" t="n"/>
      <c r="C498" s="321" t="inlineStr">
        <is>
          <t>14.2.01.05-0001</t>
        </is>
      </c>
      <c r="D498" s="322" t="inlineStr">
        <is>
          <t>Композиция "Алпол" (на основе термопластичных полимеров)</t>
        </is>
      </c>
      <c r="E498" s="405" t="inlineStr">
        <is>
          <t>кг</t>
        </is>
      </c>
      <c r="F498" s="405" t="n">
        <v>13.29</v>
      </c>
      <c r="G498" s="318" t="n">
        <v>54.99</v>
      </c>
      <c r="H498" s="318">
        <f>ROUND(F498*G498,2)</f>
        <v/>
      </c>
      <c r="K498" s="328" t="n"/>
    </row>
    <row r="499" ht="26.45" customHeight="1" s="290">
      <c r="A499" s="319">
        <f>A498+1</f>
        <v/>
      </c>
      <c r="B499" s="313" t="n"/>
      <c r="C499" s="321" t="inlineStr">
        <is>
          <t>19.3.01.06-0104</t>
        </is>
      </c>
      <c r="D499" s="322" t="inlineStr">
        <is>
          <t>Клапаны воздушные под ручной или электропривод ВК, размер 400х500 мм</t>
        </is>
      </c>
      <c r="E499" s="405" t="inlineStr">
        <is>
          <t>шт</t>
        </is>
      </c>
      <c r="F499" s="405" t="n">
        <v>1</v>
      </c>
      <c r="G499" s="318" t="n">
        <v>697.89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07.2.07.13-0171</t>
        </is>
      </c>
      <c r="D500" s="322" t="inlineStr">
        <is>
          <t>Подкладки металлические</t>
        </is>
      </c>
      <c r="E500" s="405" t="inlineStr">
        <is>
          <t>кг</t>
        </is>
      </c>
      <c r="F500" s="405" t="n">
        <v>55.2</v>
      </c>
      <c r="G500" s="318" t="n">
        <v>12.6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20.5.04.10-0011</t>
        </is>
      </c>
      <c r="D501" s="322" t="inlineStr">
        <is>
          <t>Сжимы соединительные</t>
        </is>
      </c>
      <c r="E501" s="405" t="inlineStr">
        <is>
          <t>100 шт</t>
        </is>
      </c>
      <c r="F501" s="405" t="n">
        <v>6.885</v>
      </c>
      <c r="G501" s="318" t="n">
        <v>100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12.2.03.12-0008</t>
        </is>
      </c>
      <c r="D502" s="322" t="inlineStr">
        <is>
          <t>Фольга алюминиевая: дублированная фольгоизолом</t>
        </is>
      </c>
      <c r="E502" s="405" t="inlineStr">
        <is>
          <t>10 м2</t>
        </is>
      </c>
      <c r="F502" s="405" t="n">
        <v>2.56</v>
      </c>
      <c r="G502" s="318" t="n">
        <v>266.57</v>
      </c>
      <c r="H502" s="318">
        <f>ROUND(F502*G502,2)</f>
        <v/>
      </c>
      <c r="K502" s="328" t="n"/>
    </row>
    <row r="503">
      <c r="A503" s="319">
        <f>A502+1</f>
        <v/>
      </c>
      <c r="B503" s="313" t="n"/>
      <c r="C503" s="321" t="inlineStr">
        <is>
          <t>11.3.03.15-0021</t>
        </is>
      </c>
      <c r="D503" s="322" t="inlineStr">
        <is>
          <t>Клинья пластиковые монтажные</t>
        </is>
      </c>
      <c r="E503" s="405" t="inlineStr">
        <is>
          <t>100 шт</t>
        </is>
      </c>
      <c r="F503" s="405" t="n">
        <v>12.9912</v>
      </c>
      <c r="G503" s="318" t="n">
        <v>50</v>
      </c>
      <c r="H503" s="318">
        <f>ROUND(F503*G503,2)</f>
        <v/>
      </c>
      <c r="K503" s="328" t="n"/>
    </row>
    <row r="504">
      <c r="A504" s="319">
        <f>A503+1</f>
        <v/>
      </c>
      <c r="B504" s="313" t="n"/>
      <c r="C504" s="321" t="inlineStr">
        <is>
          <t>14.5.09.13-0103</t>
        </is>
      </c>
      <c r="D504" s="322" t="inlineStr">
        <is>
          <t>Эфир этиловый технический</t>
        </is>
      </c>
      <c r="E504" s="405" t="inlineStr">
        <is>
          <t>т</t>
        </is>
      </c>
      <c r="F504" s="405" t="n">
        <v>0.015</v>
      </c>
      <c r="G504" s="318" t="n">
        <v>43070</v>
      </c>
      <c r="H504" s="318">
        <f>ROUND(F504*G504,2)</f>
        <v/>
      </c>
      <c r="K504" s="328" t="n"/>
    </row>
    <row r="505">
      <c r="A505" s="319">
        <f>A504+1</f>
        <v/>
      </c>
      <c r="B505" s="313" t="n"/>
      <c r="C505" s="321" t="inlineStr">
        <is>
          <t>14.4.04.11-0011</t>
        </is>
      </c>
      <c r="D505" s="322" t="inlineStr">
        <is>
          <t>Эмаль ХС-759 белая</t>
        </is>
      </c>
      <c r="E505" s="405" t="inlineStr">
        <is>
          <t>т</t>
        </is>
      </c>
      <c r="F505" s="405" t="n">
        <v>0.024</v>
      </c>
      <c r="G505" s="318" t="n">
        <v>26640</v>
      </c>
      <c r="H505" s="318">
        <f>ROUND(F505*G505,2)</f>
        <v/>
      </c>
      <c r="K505" s="328" t="n"/>
    </row>
    <row r="506" ht="26.45" customHeight="1" s="290">
      <c r="A506" s="319">
        <f>A505+1</f>
        <v/>
      </c>
      <c r="B506" s="313" t="n"/>
      <c r="C506" s="321" t="inlineStr">
        <is>
          <t>01.7.15.03-0034</t>
        </is>
      </c>
      <c r="D506" s="322" t="inlineStr">
        <is>
          <t>Болты с гайками и шайбами оцинкованные, диаметр: 12 мм</t>
        </is>
      </c>
      <c r="E506" s="405" t="inlineStr">
        <is>
          <t>кг</t>
        </is>
      </c>
      <c r="F506" s="405" t="n">
        <v>24.8</v>
      </c>
      <c r="G506" s="318" t="n">
        <v>25.76</v>
      </c>
      <c r="H506" s="318">
        <f>ROUND(F506*G506,2)</f>
        <v/>
      </c>
      <c r="K506" s="328" t="n"/>
    </row>
    <row r="507" ht="30.75" customHeight="1" s="290">
      <c r="A507" s="319">
        <f>A506+1</f>
        <v/>
      </c>
      <c r="B507" s="313" t="n"/>
      <c r="C507" s="321" t="inlineStr">
        <is>
          <t>18.1.02.02-0103</t>
        </is>
      </c>
      <c r="D507" s="322" t="inlineStr">
        <is>
          <t>Штурвал № 7800 для задвижек Hawle диаметром 100 мм</t>
        </is>
      </c>
      <c r="E507" s="405" t="inlineStr">
        <is>
          <t>шт</t>
        </is>
      </c>
      <c r="F507" s="405" t="n">
        <v>5</v>
      </c>
      <c r="G507" s="318" t="n">
        <v>127.29</v>
      </c>
      <c r="H507" s="318">
        <f>ROUND(F507*G507,2)</f>
        <v/>
      </c>
      <c r="K507" s="328" t="n"/>
    </row>
    <row r="508" ht="26.45" customHeight="1" s="290">
      <c r="A508" s="319">
        <f>A507+1</f>
        <v/>
      </c>
      <c r="B508" s="313" t="n"/>
      <c r="C508" s="321" t="inlineStr">
        <is>
          <t>62.1.02.22-0033</t>
        </is>
      </c>
      <c r="D508" s="322" t="inlineStr">
        <is>
          <t>Ящики с понижающим трансформатором автомат. выключателем,: 36в ЯТП-0,25-1</t>
        </is>
      </c>
      <c r="E508" s="405" t="inlineStr">
        <is>
          <t>шт</t>
        </is>
      </c>
      <c r="F508" s="405" t="n">
        <v>3</v>
      </c>
      <c r="G508" s="318" t="n">
        <v>211.43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01.7.20.08-0162</t>
        </is>
      </c>
      <c r="D509" s="322" t="inlineStr">
        <is>
          <t>Ткань мешочная</t>
        </is>
      </c>
      <c r="E509" s="405" t="inlineStr">
        <is>
          <t>10 м2</t>
        </is>
      </c>
      <c r="F509" s="405" t="n">
        <v>7.379</v>
      </c>
      <c r="G509" s="318" t="n">
        <v>84.75</v>
      </c>
      <c r="H509" s="318">
        <f>ROUND(F509*G509,2)</f>
        <v/>
      </c>
      <c r="K509" s="328" t="n"/>
    </row>
    <row r="510" ht="26.45" customHeight="1" s="290">
      <c r="A510" s="319">
        <f>A509+1</f>
        <v/>
      </c>
      <c r="B510" s="313" t="n"/>
      <c r="C510" s="321" t="inlineStr">
        <is>
          <t>08.3.05.05-0054</t>
        </is>
      </c>
      <c r="D510" s="322" t="inlineStr">
        <is>
          <t>Сталь листовая оцинкованная толщиной листа: 0,8 мм</t>
        </is>
      </c>
      <c r="E510" s="405" t="inlineStr">
        <is>
          <t>т</t>
        </is>
      </c>
      <c r="F510" s="405" t="n">
        <v>0.0557</v>
      </c>
      <c r="G510" s="318" t="n">
        <v>11000</v>
      </c>
      <c r="H510" s="318">
        <f>ROUND(F510*G510,2)</f>
        <v/>
      </c>
      <c r="K510" s="328" t="n"/>
    </row>
    <row r="511">
      <c r="A511" s="319">
        <f>A510+1</f>
        <v/>
      </c>
      <c r="B511" s="313" t="n"/>
      <c r="C511" s="321" t="inlineStr">
        <is>
          <t>01.7.03.01-0001</t>
        </is>
      </c>
      <c r="D511" s="322" t="inlineStr">
        <is>
          <t>Вода</t>
        </is>
      </c>
      <c r="E511" s="405" t="inlineStr">
        <is>
          <t>м3</t>
        </is>
      </c>
      <c r="F511" s="405" t="n">
        <v>250.1061</v>
      </c>
      <c r="G511" s="318" t="n">
        <v>2.44</v>
      </c>
      <c r="H511" s="318">
        <f>ROUND(F511*G511,2)</f>
        <v/>
      </c>
      <c r="K511" s="328" t="n"/>
    </row>
    <row r="512" ht="52.9" customHeight="1" s="290">
      <c r="A512" s="319">
        <f>A511+1</f>
        <v/>
      </c>
      <c r="B512" s="313" t="n"/>
      <c r="C512" s="321" t="inlineStr">
        <is>
          <t>18.1.02.01-0081</t>
        </is>
      </c>
      <c r="D512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512" s="405" t="inlineStr">
        <is>
          <t>шт.</t>
        </is>
      </c>
      <c r="F512" s="405" t="n">
        <v>1</v>
      </c>
      <c r="G512" s="318" t="n">
        <v>609.27</v>
      </c>
      <c r="H512" s="318">
        <f>ROUND(F512*G512,2)</f>
        <v/>
      </c>
      <c r="K512" s="328" t="n"/>
    </row>
    <row r="513" ht="39.6" customHeight="1" s="290">
      <c r="A513" s="319">
        <f>A512+1</f>
        <v/>
      </c>
      <c r="B513" s="313" t="n"/>
      <c r="C513" s="321" t="inlineStr">
        <is>
          <t>64.1.02.01-0075</t>
        </is>
      </c>
      <c r="D513" s="322" t="inlineStr">
        <is>
          <t>Вентиляторы канальные: ВК-250Б, мощностью 0,18 кВт(прим. вентилятор ОСА 300-4,5/200-52-Н-У-0,55х1410-380-01)</t>
        </is>
      </c>
      <c r="E513" s="405" t="inlineStr">
        <is>
          <t>шт</t>
        </is>
      </c>
      <c r="F513" s="405" t="n">
        <v>1</v>
      </c>
      <c r="G513" s="318" t="n">
        <v>604.46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14.5.04.03-0002</t>
        </is>
      </c>
      <c r="D514" s="322" t="inlineStr">
        <is>
          <t>Мастика герметизирующая нетвердеющая: «Гэлан»</t>
        </is>
      </c>
      <c r="E514" s="405" t="inlineStr">
        <is>
          <t>т</t>
        </is>
      </c>
      <c r="F514" s="405" t="n">
        <v>0.0339</v>
      </c>
      <c r="G514" s="318" t="n">
        <v>17183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03.1.02.03-0011</t>
        </is>
      </c>
      <c r="D515" s="322" t="inlineStr">
        <is>
          <t>Известь строительная: негашеная комовая, сорт I</t>
        </is>
      </c>
      <c r="E515" s="405" t="inlineStr">
        <is>
          <t>т</t>
        </is>
      </c>
      <c r="F515" s="405" t="n">
        <v>0.7915</v>
      </c>
      <c r="G515" s="318" t="n">
        <v>734.5</v>
      </c>
      <c r="H515" s="318">
        <f>ROUND(F515*G515,2)</f>
        <v/>
      </c>
      <c r="K515" s="328" t="n"/>
    </row>
    <row r="516" ht="26.45" customHeight="1" s="290">
      <c r="A516" s="319">
        <f>A515+1</f>
        <v/>
      </c>
      <c r="B516" s="313" t="n"/>
      <c r="C516" s="321" t="inlineStr">
        <is>
          <t>01.2.03.03-0107</t>
        </is>
      </c>
      <c r="D516" s="322" t="inlineStr">
        <is>
          <t>Мастика клеящая морозостойкая битумно-масляная МБ-50</t>
        </is>
      </c>
      <c r="E516" s="405" t="inlineStr">
        <is>
          <t>т</t>
        </is>
      </c>
      <c r="F516" s="405" t="n">
        <v>0.144</v>
      </c>
      <c r="G516" s="318" t="n">
        <v>3960</v>
      </c>
      <c r="H516" s="318">
        <f>ROUND(F516*G516,2)</f>
        <v/>
      </c>
      <c r="K516" s="328" t="n"/>
    </row>
    <row r="517" ht="26.45" customHeight="1" s="290">
      <c r="A517" s="319">
        <f>A516+1</f>
        <v/>
      </c>
      <c r="B517" s="313" t="n"/>
      <c r="C517" s="321" t="inlineStr">
        <is>
          <t>07.2.07.04-0001</t>
        </is>
      </c>
      <c r="D517" s="322" t="inlineStr">
        <is>
          <t>Конструкции стальные индивидуальные: листовые сварные из стали толщиной 3-10 мм массой 0,1- 0,5 т</t>
        </is>
      </c>
      <c r="E517" s="405" t="inlineStr">
        <is>
          <t>т</t>
        </is>
      </c>
      <c r="F517" s="405" t="n">
        <v>0.056</v>
      </c>
      <c r="G517" s="318" t="n">
        <v>10046</v>
      </c>
      <c r="H517" s="318">
        <f>ROUND(F517*G517,2)</f>
        <v/>
      </c>
      <c r="K517" s="328" t="n"/>
    </row>
    <row r="518" ht="26.45" customHeight="1" s="290">
      <c r="A518" s="319">
        <f>A517+1</f>
        <v/>
      </c>
      <c r="B518" s="313" t="n"/>
      <c r="C518" s="321" t="inlineStr">
        <is>
          <t>64.1.02.01-0074</t>
        </is>
      </c>
      <c r="D518" s="322" t="inlineStr">
        <is>
          <t>Вентиляторы канальные: ВК-200Б, мощностью 0,18 кВт(прим. вентилятора канального ВК200Б)</t>
        </is>
      </c>
      <c r="E518" s="405" t="inlineStr">
        <is>
          <t>шт</t>
        </is>
      </c>
      <c r="F518" s="405" t="n">
        <v>1</v>
      </c>
      <c r="G518" s="318" t="n">
        <v>560.95</v>
      </c>
      <c r="H518" s="318">
        <f>ROUND(F518*G518,2)</f>
        <v/>
      </c>
      <c r="K518" s="328" t="n"/>
    </row>
    <row r="519" ht="26.45" customHeight="1" s="290">
      <c r="A519" s="319">
        <f>A518+1</f>
        <v/>
      </c>
      <c r="B519" s="313" t="n"/>
      <c r="C519" s="321" t="inlineStr">
        <is>
          <t>23.2.02.04-0005</t>
        </is>
      </c>
      <c r="D519" s="322" t="inlineStr">
        <is>
          <t>Трубы медные: отожженные (мягкие) универсальные в бухтах, размером 6х1 мм</t>
        </is>
      </c>
      <c r="E519" s="405" t="inlineStr">
        <is>
          <t>м</t>
        </is>
      </c>
      <c r="F519" s="405" t="n">
        <v>22</v>
      </c>
      <c r="G519" s="318" t="n">
        <v>24.27</v>
      </c>
      <c r="H519" s="318">
        <f>ROUND(F519*G519,2)</f>
        <v/>
      </c>
      <c r="K519" s="328" t="n"/>
    </row>
    <row r="520" ht="52.5" customHeight="1" s="290">
      <c r="A520" s="319">
        <f>A519+1</f>
        <v/>
      </c>
      <c r="B520" s="313" t="n"/>
      <c r="C520" s="321" t="inlineStr">
        <is>
          <t>01.2.01.02-0041</t>
        </is>
      </c>
      <c r="D520" s="322" t="inlineStr">
        <is>
          <t>Битумы нефтяные строительные кровельные марки: БНК-45/190, БНК-45/180</t>
        </is>
      </c>
      <c r="E520" s="405" t="inlineStr">
        <is>
          <t>т</t>
        </is>
      </c>
      <c r="F520" s="405" t="n">
        <v>0.3483</v>
      </c>
      <c r="G520" s="318" t="n">
        <v>1530</v>
      </c>
      <c r="H520" s="318">
        <f>ROUND(F520*G520,2)</f>
        <v/>
      </c>
      <c r="K520" s="328" t="n"/>
    </row>
    <row r="521">
      <c r="A521" s="319">
        <f>A520+1</f>
        <v/>
      </c>
      <c r="B521" s="313" t="n"/>
      <c r="C521" s="321" t="inlineStr">
        <is>
          <t>14.5.11.03-0003</t>
        </is>
      </c>
      <c r="D521" s="322" t="inlineStr">
        <is>
          <t>Шпаклевка «Фугенфюллер ГВ», КНАУФ</t>
        </is>
      </c>
      <c r="E521" s="405" t="inlineStr">
        <is>
          <t>кг</t>
        </is>
      </c>
      <c r="F521" s="405" t="n">
        <v>165.07</v>
      </c>
      <c r="G521" s="318" t="n">
        <v>2.94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01.7.20.08-0021</t>
        </is>
      </c>
      <c r="D522" s="322" t="inlineStr">
        <is>
          <t>Брезент</t>
        </is>
      </c>
      <c r="E522" s="405" t="inlineStr">
        <is>
          <t>м2</t>
        </is>
      </c>
      <c r="F522" s="405" t="n">
        <v>12.6</v>
      </c>
      <c r="G522" s="318" t="n">
        <v>37.43</v>
      </c>
      <c r="H522" s="318">
        <f>ROUND(F522*G522,2)</f>
        <v/>
      </c>
      <c r="K522" s="328" t="n"/>
    </row>
    <row r="523" ht="26.45" customHeight="1" s="290">
      <c r="A523" s="319">
        <f>A522+1</f>
        <v/>
      </c>
      <c r="B523" s="313" t="n"/>
      <c r="C523" s="321" t="inlineStr">
        <is>
          <t>19.3.01.06-0090</t>
        </is>
      </c>
      <c r="D523" s="322" t="inlineStr">
        <is>
          <t>Клапаны воздушные под ручной или электропривод ВК, размер 300х300 мм (прим. Ф315)</t>
        </is>
      </c>
      <c r="E523" s="405" t="inlineStr">
        <is>
          <t>шт</t>
        </is>
      </c>
      <c r="F523" s="405" t="n">
        <v>1</v>
      </c>
      <c r="G523" s="318" t="n">
        <v>458.52</v>
      </c>
      <c r="H523" s="318">
        <f>ROUND(F523*G523,2)</f>
        <v/>
      </c>
      <c r="K523" s="328" t="n"/>
    </row>
    <row r="524" ht="52.9" customHeight="1" s="290">
      <c r="A524" s="319">
        <f>A523+1</f>
        <v/>
      </c>
      <c r="B524" s="313" t="n"/>
      <c r="C524" s="321" t="inlineStr">
        <is>
          <t>24.3.02.01-0011</t>
        </is>
      </c>
      <c r="D5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524" s="405" t="inlineStr">
        <is>
          <t>м</t>
        </is>
      </c>
      <c r="F524" s="405" t="n">
        <v>69.22</v>
      </c>
      <c r="G524" s="318" t="n">
        <v>6.59</v>
      </c>
      <c r="H524" s="318">
        <f>ROUND(F524*G524,2)</f>
        <v/>
      </c>
      <c r="K524" s="328" t="n"/>
    </row>
    <row r="525" ht="26.45" customHeight="1" s="290">
      <c r="A525" s="319">
        <f>A524+1</f>
        <v/>
      </c>
      <c r="B525" s="313" t="n"/>
      <c r="C525" s="321" t="inlineStr">
        <is>
          <t>18.5.08.18-0071</t>
        </is>
      </c>
      <c r="D525" s="322" t="inlineStr">
        <is>
          <t>Кронштейны и подставки под оборудование из сортовой стали</t>
        </is>
      </c>
      <c r="E525" s="405" t="inlineStr">
        <is>
          <t>кг</t>
        </is>
      </c>
      <c r="F525" s="405" t="n">
        <v>53</v>
      </c>
      <c r="G525" s="318" t="n">
        <v>8.52</v>
      </c>
      <c r="H525" s="318">
        <f>ROUND(F525*G525,2)</f>
        <v/>
      </c>
      <c r="K525" s="328" t="n"/>
    </row>
    <row r="526">
      <c r="A526" s="319">
        <f>A525+1</f>
        <v/>
      </c>
      <c r="B526" s="313" t="n"/>
      <c r="C526" s="321" t="inlineStr">
        <is>
          <t>01.7.06.14-0036</t>
        </is>
      </c>
      <c r="D526" s="322" t="inlineStr">
        <is>
          <t>Лента самоклеящаяся «Армофлекс» 3х50 мм</t>
        </is>
      </c>
      <c r="E526" s="405" t="inlineStr">
        <is>
          <t>10 м</t>
        </is>
      </c>
      <c r="F526" s="405" t="n">
        <v>14.4</v>
      </c>
      <c r="G526" s="318" t="n">
        <v>30</v>
      </c>
      <c r="H526" s="318">
        <f>ROUND(F526*G526,2)</f>
        <v/>
      </c>
      <c r="K526" s="328" t="n"/>
    </row>
    <row r="527" ht="26.45" customHeight="1" s="290">
      <c r="A527" s="319">
        <f>A526+1</f>
        <v/>
      </c>
      <c r="B527" s="313" t="n"/>
      <c r="C527" s="321" t="inlineStr">
        <is>
          <t>11.1.03.05-0085</t>
        </is>
      </c>
      <c r="D527" s="322" t="inlineStr">
        <is>
          <t>Доски необрезные хвойных пород длиной: 4-6,5 м, все ширины, толщиной 44 мм и более, III сорта</t>
        </is>
      </c>
      <c r="E527" s="405" t="inlineStr">
        <is>
          <t>м3</t>
        </is>
      </c>
      <c r="F527" s="405" t="n">
        <v>0.63</v>
      </c>
      <c r="G527" s="318" t="n">
        <v>684</v>
      </c>
      <c r="H527" s="318">
        <f>ROUND(F527*G527,2)</f>
        <v/>
      </c>
      <c r="K527" s="328" t="n"/>
    </row>
    <row r="528" ht="26.45" customHeight="1" s="290">
      <c r="A528" s="319">
        <f>A527+1</f>
        <v/>
      </c>
      <c r="B528" s="313" t="n"/>
      <c r="C528" s="321" t="inlineStr">
        <is>
          <t>10.3.02.03-0011</t>
        </is>
      </c>
      <c r="D528" s="322" t="inlineStr">
        <is>
          <t>Припои оловянно-свинцовые бессурьмянистые марки: ПОС30</t>
        </is>
      </c>
      <c r="E528" s="405" t="inlineStr">
        <is>
          <t>кг</t>
        </is>
      </c>
      <c r="F528" s="405" t="n">
        <v>6.3</v>
      </c>
      <c r="G528" s="318" t="n">
        <v>68.05</v>
      </c>
      <c r="H528" s="318">
        <f>ROUND(F528*G528,2)</f>
        <v/>
      </c>
      <c r="K528" s="328" t="n"/>
    </row>
    <row r="529" ht="52.9" customHeight="1" s="290">
      <c r="A529" s="319">
        <f>A528+1</f>
        <v/>
      </c>
      <c r="B529" s="313" t="n"/>
      <c r="C529" s="321" t="inlineStr">
        <is>
          <t>07.2.07.12-0001</t>
        </is>
      </c>
      <c r="D529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529" s="405" t="inlineStr">
        <is>
          <t>т</t>
        </is>
      </c>
      <c r="F529" s="405" t="n">
        <v>0.065</v>
      </c>
      <c r="G529" s="318" t="n">
        <v>6550</v>
      </c>
      <c r="H529" s="318">
        <f>ROUND(F529*G529,2)</f>
        <v/>
      </c>
      <c r="K529" s="328" t="n"/>
    </row>
    <row r="530" ht="39.6" customHeight="1" s="290">
      <c r="A530" s="319">
        <f>A529+1</f>
        <v/>
      </c>
      <c r="B530" s="313" t="n"/>
      <c r="C530" s="321" t="inlineStr">
        <is>
          <t>18.3.01.01-0041</t>
        </is>
      </c>
      <c r="D530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530" s="405" t="inlineStr">
        <is>
          <t>шт</t>
        </is>
      </c>
      <c r="F530" s="405" t="n">
        <v>28</v>
      </c>
      <c r="G530" s="318" t="n">
        <v>14.2</v>
      </c>
      <c r="H530" s="318">
        <f>ROUND(F530*G530,2)</f>
        <v/>
      </c>
      <c r="K530" s="328" t="n"/>
    </row>
    <row r="531" ht="52.9" customHeight="1" s="290">
      <c r="A531" s="319">
        <f>A530+1</f>
        <v/>
      </c>
      <c r="B531" s="313" t="n"/>
      <c r="C531" s="321" t="inlineStr">
        <is>
          <t>24.3.02.01-0014</t>
        </is>
      </c>
      <c r="D531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531" s="405" t="inlineStr">
        <is>
          <t>м</t>
        </is>
      </c>
      <c r="F531" s="405" t="n">
        <v>17.63</v>
      </c>
      <c r="G531" s="318" t="n">
        <v>22.38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14.5.05.02-0001</t>
        </is>
      </c>
      <c r="D532" s="322" t="inlineStr">
        <is>
          <t>Олифа натуральная</t>
        </is>
      </c>
      <c r="E532" s="405" t="inlineStr">
        <is>
          <t>кг</t>
        </is>
      </c>
      <c r="F532" s="405" t="n">
        <v>11.735</v>
      </c>
      <c r="G532" s="318" t="n">
        <v>32.6</v>
      </c>
      <c r="H532" s="318">
        <f>ROUND(F532*G532,2)</f>
        <v/>
      </c>
      <c r="K532" s="328" t="n"/>
    </row>
    <row r="533" ht="39.6" customHeight="1" s="290">
      <c r="A533" s="319">
        <f>A532+1</f>
        <v/>
      </c>
      <c r="B533" s="313" t="n"/>
      <c r="C533" s="321" t="inlineStr">
        <is>
          <t>21.2.02.01-0024</t>
        </is>
      </c>
      <c r="D533" s="322" t="inlineStr">
        <is>
          <t>Провода неизолированные медные гибкие для электрических установок и антенн марки: МГ, сечением 6 мм2</t>
        </is>
      </c>
      <c r="E533" s="405" t="inlineStr">
        <is>
          <t>т</t>
        </is>
      </c>
      <c r="F533" s="405" t="n">
        <v>0.00508</v>
      </c>
      <c r="G533" s="318" t="n">
        <v>74944.42999999999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04.3.02.09-0102</t>
        </is>
      </c>
      <c r="D534" s="322" t="inlineStr">
        <is>
          <t>Затирка «Старатели» (разной цветности)</t>
        </is>
      </c>
      <c r="E534" s="405" t="inlineStr">
        <is>
          <t>т</t>
        </is>
      </c>
      <c r="F534" s="405" t="n">
        <v>0.0583</v>
      </c>
      <c r="G534" s="318" t="n">
        <v>6513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18.1.09.06-0026</t>
        </is>
      </c>
      <c r="D535" s="322" t="inlineStr">
        <is>
          <t>Кран шаровой муфтовый 11Б27П1, диаметром: 50 мм</t>
        </is>
      </c>
      <c r="E535" s="405" t="inlineStr">
        <is>
          <t>шт</t>
        </is>
      </c>
      <c r="F535" s="405" t="n">
        <v>2</v>
      </c>
      <c r="G535" s="318" t="n">
        <v>188.87</v>
      </c>
      <c r="H535" s="318">
        <f>ROUND(F535*G535,2)</f>
        <v/>
      </c>
      <c r="K535" s="328" t="n"/>
    </row>
    <row r="536" ht="52.9" customHeight="1" s="290">
      <c r="A536" s="319">
        <f>A535+1</f>
        <v/>
      </c>
      <c r="B536" s="313" t="n"/>
      <c r="C536" s="321" t="inlineStr">
        <is>
          <t>08.2.02.11-0007</t>
        </is>
      </c>
      <c r="D536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536" s="405" t="inlineStr">
        <is>
          <t>10 м</t>
        </is>
      </c>
      <c r="F536" s="405" t="n">
        <v>7.5026</v>
      </c>
      <c r="G536" s="318" t="n">
        <v>50.24</v>
      </c>
      <c r="H536" s="318">
        <f>ROUND(F536*G536,2)</f>
        <v/>
      </c>
      <c r="K536" s="328" t="n"/>
    </row>
    <row r="537" ht="30.75" customHeight="1" s="290">
      <c r="A537" s="319">
        <f>A536+1</f>
        <v/>
      </c>
      <c r="B537" s="313" t="n"/>
      <c r="C537" s="321" t="inlineStr">
        <is>
          <t>19.3.01.06-0066</t>
        </is>
      </c>
      <c r="D537" s="322" t="inlineStr">
        <is>
          <t>Клапаны воздушные под ручной или электропривод ВК, размер 200х300 мм</t>
        </is>
      </c>
      <c r="E537" s="405" t="inlineStr">
        <is>
          <t>шт</t>
        </is>
      </c>
      <c r="F537" s="405" t="n">
        <v>1</v>
      </c>
      <c r="G537" s="318" t="n">
        <v>374.2</v>
      </c>
      <c r="H537" s="318">
        <f>ROUND(F537*G537,2)</f>
        <v/>
      </c>
      <c r="K537" s="328" t="n"/>
    </row>
    <row r="538" ht="39.6" customHeight="1" s="290">
      <c r="A538" s="319">
        <f>A537+1</f>
        <v/>
      </c>
      <c r="B538" s="313" t="n"/>
      <c r="C538" s="321" t="inlineStr">
        <is>
          <t>19.2.01.02-1010</t>
        </is>
      </c>
      <c r="D538" s="322" t="inlineStr">
        <is>
          <t>Вставки гибкие к канальным вентиляторам из оцинкованной стали с тканевой лентой, размер 600х300 мм</t>
        </is>
      </c>
      <c r="E538" s="405" t="inlineStr">
        <is>
          <t>шт</t>
        </is>
      </c>
      <c r="F538" s="405" t="n">
        <v>2</v>
      </c>
      <c r="G538" s="318" t="n">
        <v>181.06</v>
      </c>
      <c r="H538" s="318">
        <f>ROUND(F538*G538,2)</f>
        <v/>
      </c>
      <c r="K538" s="328" t="n"/>
    </row>
    <row r="539">
      <c r="A539" s="319">
        <f>A538+1</f>
        <v/>
      </c>
      <c r="B539" s="313" t="n"/>
      <c r="C539" s="321" t="inlineStr">
        <is>
          <t>01.7.15.07-0152</t>
        </is>
      </c>
      <c r="D539" s="322" t="inlineStr">
        <is>
          <t>Дюбель с шурупом 6/35 мм</t>
        </is>
      </c>
      <c r="E539" s="405" t="inlineStr">
        <is>
          <t>100 шт</t>
        </is>
      </c>
      <c r="F539" s="405" t="n">
        <v>44.9782</v>
      </c>
      <c r="G539" s="318" t="n">
        <v>8</v>
      </c>
      <c r="H539" s="318">
        <f>ROUND(F539*G539,2)</f>
        <v/>
      </c>
      <c r="K539" s="328" t="n"/>
    </row>
    <row r="540" ht="26.45" customHeight="1" s="290">
      <c r="A540" s="319">
        <f>A539+1</f>
        <v/>
      </c>
      <c r="B540" s="313" t="n"/>
      <c r="C540" s="321" t="inlineStr">
        <is>
          <t>11.1.03.01-0075</t>
        </is>
      </c>
      <c r="D540" s="322" t="inlineStr">
        <is>
          <t>Бруски обрезные хвойных пород длиной: 2-6,5 м, толщиной 40-60 мм, II сорта</t>
        </is>
      </c>
      <c r="E540" s="405" t="inlineStr">
        <is>
          <t>м3</t>
        </is>
      </c>
      <c r="F540" s="405" t="n">
        <v>0.2847</v>
      </c>
      <c r="G540" s="318" t="n">
        <v>1250</v>
      </c>
      <c r="H540" s="318">
        <f>ROUND(F540*G540,2)</f>
        <v/>
      </c>
      <c r="K540" s="328" t="n"/>
    </row>
    <row r="541" ht="26.45" customHeight="1" s="290">
      <c r="A541" s="319">
        <f>A540+1</f>
        <v/>
      </c>
      <c r="B541" s="313" t="n"/>
      <c r="C541" s="321" t="inlineStr">
        <is>
          <t>19.3.01.06-0064</t>
        </is>
      </c>
      <c r="D541" s="322" t="inlineStr">
        <is>
          <t>Клапаны воздушные под ручной или электропривод ВК, размер 200х200 мм</t>
        </is>
      </c>
      <c r="E541" s="405" t="inlineStr">
        <is>
          <t>шт</t>
        </is>
      </c>
      <c r="F541" s="405" t="n">
        <v>1</v>
      </c>
      <c r="G541" s="318" t="n">
        <v>351.14</v>
      </c>
      <c r="H541" s="318">
        <f>ROUND(F541*G541,2)</f>
        <v/>
      </c>
      <c r="K541" s="328" t="n"/>
    </row>
    <row r="542" ht="26.45" customHeight="1" s="290">
      <c r="A542" s="319">
        <f>A541+1</f>
        <v/>
      </c>
      <c r="B542" s="313" t="n"/>
      <c r="C542" s="321" t="inlineStr">
        <is>
          <t>19.3.01.06-0064</t>
        </is>
      </c>
      <c r="D542" s="322" t="inlineStr">
        <is>
          <t>Клапаны воздушные под ручной или электропривод ВК, размер 200х200 мм (прим. Ф200)</t>
        </is>
      </c>
      <c r="E542" s="405" t="inlineStr">
        <is>
          <t>шт</t>
        </is>
      </c>
      <c r="F542" s="405" t="n">
        <v>1</v>
      </c>
      <c r="G542" s="318" t="n">
        <v>351.14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01.3.01.07-0008</t>
        </is>
      </c>
      <c r="D543" s="322" t="inlineStr">
        <is>
          <t>Спирт этиловый ректификованный технический, сорт I</t>
        </is>
      </c>
      <c r="E543" s="405" t="inlineStr">
        <is>
          <t>т</t>
        </is>
      </c>
      <c r="F543" s="405" t="n">
        <v>0.008800000000000001</v>
      </c>
      <c r="G543" s="318" t="n">
        <v>38890</v>
      </c>
      <c r="H543" s="318">
        <f>ROUND(F543*G543,2)</f>
        <v/>
      </c>
      <c r="K543" s="328" t="n"/>
    </row>
    <row r="544" ht="26.45" customHeight="1" s="290">
      <c r="A544" s="319">
        <f>A543+1</f>
        <v/>
      </c>
      <c r="B544" s="313" t="n"/>
      <c r="C544" s="321" t="inlineStr">
        <is>
          <t>01.7.15.03-0031</t>
        </is>
      </c>
      <c r="D544" s="322" t="inlineStr">
        <is>
          <t>Болты с гайками и шайбами оцинкованные, диаметр: 6 мм</t>
        </is>
      </c>
      <c r="E544" s="405" t="inlineStr">
        <is>
          <t>кг</t>
        </is>
      </c>
      <c r="F544" s="405" t="n">
        <v>11.9</v>
      </c>
      <c r="G544" s="318" t="n">
        <v>28.22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14.1.06.01-0001</t>
        </is>
      </c>
      <c r="D545" s="322" t="inlineStr">
        <is>
          <t>Клей «Перлфикс», КНАУФ</t>
        </is>
      </c>
      <c r="E545" s="405" t="inlineStr">
        <is>
          <t>кг</t>
        </is>
      </c>
      <c r="F545" s="405" t="n">
        <v>205.86</v>
      </c>
      <c r="G545" s="318" t="n">
        <v>1.58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01.7.07.13-0001</t>
        </is>
      </c>
      <c r="D546" s="322" t="inlineStr">
        <is>
          <t>Мука андезитовая кислотоупорная, марка: А</t>
        </is>
      </c>
      <c r="E546" s="405" t="inlineStr">
        <is>
          <t>т</t>
        </is>
      </c>
      <c r="F546" s="405" t="n">
        <v>0.4604</v>
      </c>
      <c r="G546" s="318" t="n">
        <v>688.8</v>
      </c>
      <c r="H546" s="318">
        <f>ROUND(F546*G546,2)</f>
        <v/>
      </c>
      <c r="K546" s="328" t="n"/>
    </row>
    <row r="547" ht="39.6" customHeight="1" s="290">
      <c r="A547" s="319">
        <f>A546+1</f>
        <v/>
      </c>
      <c r="B547" s="313" t="n"/>
      <c r="C547" s="321" t="inlineStr">
        <is>
          <t>19.2.02.02-0018</t>
        </is>
      </c>
      <c r="D547" s="322" t="inlineStr">
        <is>
          <t>Зонты вентиляционных систем из листовой оцинкованной стали,: круглые, диаметром шахты 710 мм</t>
        </is>
      </c>
      <c r="E547" s="405" t="inlineStr">
        <is>
          <t>шт</t>
        </is>
      </c>
      <c r="F547" s="405" t="n">
        <v>1</v>
      </c>
      <c r="G547" s="318" t="n">
        <v>299.1</v>
      </c>
      <c r="H547" s="318">
        <f>ROUND(F547*G547,2)</f>
        <v/>
      </c>
      <c r="K547" s="328" t="n"/>
    </row>
    <row r="548" ht="52.9" customHeight="1" s="290">
      <c r="A548" s="319">
        <f>A547+1</f>
        <v/>
      </c>
      <c r="B548" s="313" t="n"/>
      <c r="C548" s="321" t="inlineStr">
        <is>
          <t>18.1.04.02-0004</t>
        </is>
      </c>
      <c r="D548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548" s="405" t="inlineStr">
        <is>
          <t>1шт.</t>
        </is>
      </c>
      <c r="F548" s="405" t="n">
        <v>2</v>
      </c>
      <c r="G548" s="318" t="n">
        <v>149.54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01.7.15.06-0146</t>
        </is>
      </c>
      <c r="D549" s="322" t="inlineStr">
        <is>
          <t>Гвозди толевые круглые: 3,0х40 мм</t>
        </is>
      </c>
      <c r="E549" s="405" t="inlineStr">
        <is>
          <t>т</t>
        </is>
      </c>
      <c r="F549" s="405" t="n">
        <v>0.0352</v>
      </c>
      <c r="G549" s="318" t="n">
        <v>8475</v>
      </c>
      <c r="H549" s="318">
        <f>ROUND(F549*G549,2)</f>
        <v/>
      </c>
      <c r="K549" s="328" t="n"/>
    </row>
    <row r="550" ht="52.5" customHeight="1" s="290">
      <c r="A550" s="319">
        <f>A549+1</f>
        <v/>
      </c>
      <c r="B550" s="313" t="n"/>
      <c r="C550" s="321" t="inlineStr">
        <is>
          <t>01.7.15.03-0014</t>
        </is>
      </c>
      <c r="D550" s="322" t="inlineStr">
        <is>
          <t>Болты с гайками и шайбами для санитарно-технических работ диаметром: 16 мм</t>
        </is>
      </c>
      <c r="E550" s="405" t="inlineStr">
        <is>
          <t>т</t>
        </is>
      </c>
      <c r="F550" s="405" t="n">
        <v>0.0193</v>
      </c>
      <c r="G550" s="318" t="n">
        <v>14830</v>
      </c>
      <c r="H550" s="318">
        <f>ROUND(F550*G550,2)</f>
        <v/>
      </c>
      <c r="K550" s="328" t="n"/>
    </row>
    <row r="551">
      <c r="A551" s="319">
        <f>A550+1</f>
        <v/>
      </c>
      <c r="B551" s="313" t="n"/>
      <c r="C551" s="321" t="inlineStr">
        <is>
          <t>01.3.04.01-0001</t>
        </is>
      </c>
      <c r="D551" s="322" t="inlineStr">
        <is>
          <t>Масло веретенное</t>
        </is>
      </c>
      <c r="E551" s="405" t="inlineStr">
        <is>
          <t>т</t>
        </is>
      </c>
      <c r="F551" s="405" t="n">
        <v>0.0073</v>
      </c>
      <c r="G551" s="318" t="n">
        <v>39042</v>
      </c>
      <c r="H551" s="318">
        <f>ROUND(F551*G551,2)</f>
        <v/>
      </c>
      <c r="K551" s="328" t="n"/>
    </row>
    <row r="552">
      <c r="A552" s="319">
        <f>A551+1</f>
        <v/>
      </c>
      <c r="B552" s="313" t="n"/>
      <c r="C552" s="321" t="inlineStr">
        <is>
          <t>12.2.01.01-0021</t>
        </is>
      </c>
      <c r="D552" s="322" t="inlineStr">
        <is>
          <t>Клипсы (зажимы)</t>
        </is>
      </c>
      <c r="E552" s="405" t="inlineStr">
        <is>
          <t>100 шт</t>
        </is>
      </c>
      <c r="F552" s="405" t="n">
        <v>2.88</v>
      </c>
      <c r="G552" s="318" t="n">
        <v>98</v>
      </c>
      <c r="H552" s="318">
        <f>ROUND(F552*G552,2)</f>
        <v/>
      </c>
      <c r="K552" s="328" t="n"/>
    </row>
    <row r="553">
      <c r="A553" s="319">
        <f>A552+1</f>
        <v/>
      </c>
      <c r="B553" s="313" t="n"/>
      <c r="C553" s="321" t="inlineStr">
        <is>
          <t>07.2.06.03-0229</t>
        </is>
      </c>
      <c r="D553" s="322" t="inlineStr">
        <is>
          <t>Профиль угловой: ПУ 31/31 для защиты углов</t>
        </is>
      </c>
      <c r="E553" s="405" t="inlineStr">
        <is>
          <t>м</t>
        </is>
      </c>
      <c r="F553" s="405" t="n">
        <v>86.58</v>
      </c>
      <c r="G553" s="318" t="n">
        <v>3.18</v>
      </c>
      <c r="H553" s="318">
        <f>ROUND(F553*G553,2)</f>
        <v/>
      </c>
      <c r="K553" s="328" t="n"/>
    </row>
    <row r="554">
      <c r="A554" s="319">
        <f>A553+1</f>
        <v/>
      </c>
      <c r="B554" s="313" t="n"/>
      <c r="C554" s="321" t="inlineStr">
        <is>
          <t>01.7.11.07-0045</t>
        </is>
      </c>
      <c r="D554" s="322" t="inlineStr">
        <is>
          <t>Электроды диаметром: 5 мм Э42А</t>
        </is>
      </c>
      <c r="E554" s="405" t="inlineStr">
        <is>
          <t>т</t>
        </is>
      </c>
      <c r="F554" s="405" t="n">
        <v>0.026</v>
      </c>
      <c r="G554" s="318" t="n">
        <v>10362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01.7.06.02-0002</t>
        </is>
      </c>
      <c r="D555" s="322" t="inlineStr">
        <is>
          <t>Лента бутиловая диффузионная</t>
        </is>
      </c>
      <c r="E555" s="405" t="inlineStr">
        <is>
          <t>м</t>
        </is>
      </c>
      <c r="F555" s="405" t="n">
        <v>33.865</v>
      </c>
      <c r="G555" s="318" t="n">
        <v>7.95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14.5.09.11-0102</t>
        </is>
      </c>
      <c r="D556" s="322" t="inlineStr">
        <is>
          <t>Уайт-спирит</t>
        </is>
      </c>
      <c r="E556" s="405" t="inlineStr">
        <is>
          <t>кг</t>
        </is>
      </c>
      <c r="F556" s="405" t="n">
        <v>40.17</v>
      </c>
      <c r="G556" s="318" t="n">
        <v>6.67</v>
      </c>
      <c r="H556" s="318">
        <f>ROUND(F556*G556,2)</f>
        <v/>
      </c>
      <c r="K556" s="328" t="n"/>
    </row>
    <row r="557">
      <c r="A557" s="319">
        <f>A556+1</f>
        <v/>
      </c>
      <c r="B557" s="313" t="n"/>
      <c r="C557" s="321" t="inlineStr">
        <is>
          <t>18.1.09.06-0021</t>
        </is>
      </c>
      <c r="D557" s="322" t="inlineStr">
        <is>
          <t>Кран шаровой муфтовый 11Б27П1, диаметром: 15 мм</t>
        </is>
      </c>
      <c r="E557" s="405" t="inlineStr">
        <is>
          <t>шт</t>
        </is>
      </c>
      <c r="F557" s="405" t="n">
        <v>16</v>
      </c>
      <c r="G557" s="318" t="n">
        <v>15.71</v>
      </c>
      <c r="H557" s="318">
        <f>ROUND(F557*G557,2)</f>
        <v/>
      </c>
      <c r="K557" s="328" t="n"/>
    </row>
    <row r="558" ht="26.45" customHeight="1" s="290">
      <c r="A558" s="319">
        <f>A557+1</f>
        <v/>
      </c>
      <c r="B558" s="313" t="n"/>
      <c r="C558" s="321" t="inlineStr">
        <is>
          <t>01.7.06.05-0041</t>
        </is>
      </c>
      <c r="D558" s="322" t="inlineStr">
        <is>
          <t>Лента изоляционная прорезиненная односторонняя ширина 20 мм, толщина 0,25-0,35 мм</t>
        </is>
      </c>
      <c r="E558" s="405" t="inlineStr">
        <is>
          <t>кг</t>
        </is>
      </c>
      <c r="F558" s="405" t="n">
        <v>7.922</v>
      </c>
      <c r="G558" s="318" t="n">
        <v>30.4</v>
      </c>
      <c r="H558" s="318">
        <f>ROUND(F558*G558,2)</f>
        <v/>
      </c>
      <c r="K558" s="328" t="n"/>
    </row>
    <row r="559" ht="26.45" customHeight="1" s="290">
      <c r="A559" s="319">
        <f>A558+1</f>
        <v/>
      </c>
      <c r="B559" s="313" t="n"/>
      <c r="C559" s="321" t="inlineStr">
        <is>
          <t>19.2.03.09-0022</t>
        </is>
      </c>
      <c r="D559" s="322" t="inlineStr">
        <is>
          <t>Решетки жалюзийные неподвижные односекционные марка: СТД 302, размер 150х580 мм</t>
        </is>
      </c>
      <c r="E559" s="405" t="inlineStr">
        <is>
          <t>м2</t>
        </is>
      </c>
      <c r="F559" s="405" t="n">
        <v>2.42</v>
      </c>
      <c r="G559" s="318" t="n">
        <v>98.75</v>
      </c>
      <c r="H559" s="318">
        <f>ROUND(F559*G559,2)</f>
        <v/>
      </c>
      <c r="K559" s="328" t="n"/>
    </row>
    <row r="560">
      <c r="A560" s="319">
        <f>A559+1</f>
        <v/>
      </c>
      <c r="B560" s="313" t="n"/>
      <c r="C560" s="321" t="inlineStr">
        <is>
          <t>01.7.15.07-0005</t>
        </is>
      </c>
      <c r="D560" s="322" t="inlineStr">
        <is>
          <t>Дюбели монтажные 10х130 (10х132, 10х150) мм</t>
        </is>
      </c>
      <c r="E560" s="405" t="inlineStr">
        <is>
          <t>10 шт.</t>
        </is>
      </c>
      <c r="F560" s="405" t="n">
        <v>32.995</v>
      </c>
      <c r="G560" s="318" t="n">
        <v>7.03</v>
      </c>
      <c r="H560" s="318">
        <f>ROUND(F560*G560,2)</f>
        <v/>
      </c>
      <c r="K560" s="328" t="n"/>
    </row>
    <row r="561" ht="39.6" customHeight="1" s="290">
      <c r="A561" s="319">
        <f>A560+1</f>
        <v/>
      </c>
      <c r="B561" s="313" t="n"/>
      <c r="C561" s="321" t="inlineStr">
        <is>
          <t>24.3.05.08-0622</t>
        </is>
      </c>
      <c r="D561" s="322" t="inlineStr">
        <is>
          <t>Отвод сварной полиэтиленовый 90° к напорным трубам (ТУ 2248-006-75245920): ПЭ 100 PN6,3, диаметр 110 мм</t>
        </is>
      </c>
      <c r="E561" s="405" t="inlineStr">
        <is>
          <t>шт</t>
        </is>
      </c>
      <c r="F561" s="405" t="n">
        <v>2</v>
      </c>
      <c r="G561" s="318" t="n">
        <v>114.27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01.7.15.14-0045</t>
        </is>
      </c>
      <c r="D562" s="322" t="inlineStr">
        <is>
          <t>Шуруп самонарезающий: (TN) 3,5/35 мм</t>
        </is>
      </c>
      <c r="E562" s="405" t="inlineStr">
        <is>
          <t>100 шт</t>
        </is>
      </c>
      <c r="F562" s="405" t="n">
        <v>73.87</v>
      </c>
      <c r="G562" s="318" t="n">
        <v>3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01.7.02.09-0002</t>
        </is>
      </c>
      <c r="D563" s="322" t="inlineStr">
        <is>
          <t>Шпагат бумажный</t>
        </is>
      </c>
      <c r="E563" s="405" t="inlineStr">
        <is>
          <t>кг</t>
        </is>
      </c>
      <c r="F563" s="405" t="n">
        <v>19.2</v>
      </c>
      <c r="G563" s="318" t="n">
        <v>11.5</v>
      </c>
      <c r="H563" s="318">
        <f>ROUND(F563*G563,2)</f>
        <v/>
      </c>
      <c r="K563" s="328" t="n"/>
    </row>
    <row r="564" ht="26.45" customHeight="1" s="290">
      <c r="A564" s="319">
        <f>A563+1</f>
        <v/>
      </c>
      <c r="B564" s="313" t="n"/>
      <c r="C564" s="321" t="inlineStr">
        <is>
          <t>62.1.02.22-0031</t>
        </is>
      </c>
      <c r="D564" s="322" t="inlineStr">
        <is>
          <t>Ящики с понижающим трансформатором автомат. выключателем,: 12в ЯТП-0,25-3</t>
        </is>
      </c>
      <c r="E564" s="405" t="inlineStr">
        <is>
          <t>шт</t>
        </is>
      </c>
      <c r="F564" s="405" t="n">
        <v>1</v>
      </c>
      <c r="G564" s="318" t="n">
        <v>202.82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01.7.15.04-0011</t>
        </is>
      </c>
      <c r="D565" s="322" t="inlineStr">
        <is>
          <t>Винты с полукруглой головкой длиной: 50 мм</t>
        </is>
      </c>
      <c r="E565" s="405" t="inlineStr">
        <is>
          <t>т</t>
        </is>
      </c>
      <c r="F565" s="405" t="n">
        <v>0.0161</v>
      </c>
      <c r="G565" s="318" t="n">
        <v>12430</v>
      </c>
      <c r="H565" s="318">
        <f>ROUND(F565*G565,2)</f>
        <v/>
      </c>
      <c r="K565" s="328" t="n"/>
    </row>
    <row r="566">
      <c r="A566" s="319">
        <f>A565+1</f>
        <v/>
      </c>
      <c r="B566" s="313" t="n"/>
      <c r="C566" s="321" t="inlineStr">
        <is>
          <t>18.1.09.06-0023</t>
        </is>
      </c>
      <c r="D566" s="322" t="inlineStr">
        <is>
          <t>Кран шаровой муфтовый 11Б27П1, диаметром: 25 мм</t>
        </is>
      </c>
      <c r="E566" s="405" t="inlineStr">
        <is>
          <t>шт</t>
        </is>
      </c>
      <c r="F566" s="405" t="n">
        <v>6</v>
      </c>
      <c r="G566" s="318" t="n">
        <v>33.28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01.3.02.03-0001</t>
        </is>
      </c>
      <c r="D567" s="322" t="inlineStr">
        <is>
          <t>Ацетилен газообразный технический</t>
        </is>
      </c>
      <c r="E567" s="405" t="inlineStr">
        <is>
          <t>м3</t>
        </is>
      </c>
      <c r="F567" s="405" t="n">
        <v>5.1542</v>
      </c>
      <c r="G567" s="318" t="n">
        <v>38.51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14.4.04.12-0011</t>
        </is>
      </c>
      <c r="D568" s="322" t="inlineStr">
        <is>
          <t>Эмаль эпоксидная: ЭП-733 зеленая</t>
        </is>
      </c>
      <c r="E568" s="405" t="inlineStr">
        <is>
          <t>т</t>
        </is>
      </c>
      <c r="F568" s="405" t="n">
        <v>0.004</v>
      </c>
      <c r="G568" s="318" t="n">
        <v>47700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19.2.01.01-0001</t>
        </is>
      </c>
      <c r="D569" s="322" t="inlineStr">
        <is>
          <t>Виброизоляторы пружинные: до № 38</t>
        </is>
      </c>
      <c r="E569" s="405" t="inlineStr">
        <is>
          <t>шт</t>
        </is>
      </c>
      <c r="F569" s="405" t="n">
        <v>8</v>
      </c>
      <c r="G569" s="318" t="n">
        <v>23.5</v>
      </c>
      <c r="H569" s="318">
        <f>ROUND(F569*G569,2)</f>
        <v/>
      </c>
      <c r="K569" s="328" t="n"/>
    </row>
    <row r="570">
      <c r="A570" s="319">
        <f>A569+1</f>
        <v/>
      </c>
      <c r="B570" s="313" t="n"/>
      <c r="C570" s="321" t="inlineStr">
        <is>
          <t>04.3.01.09-0012</t>
        </is>
      </c>
      <c r="D570" s="322" t="inlineStr">
        <is>
          <t>Раствор готовый кладочный цементный марки: 50</t>
        </is>
      </c>
      <c r="E570" s="405" t="inlineStr">
        <is>
          <t>м3</t>
        </is>
      </c>
      <c r="F570" s="405" t="n">
        <v>0.3863</v>
      </c>
      <c r="G570" s="318" t="n">
        <v>485.9</v>
      </c>
      <c r="H570" s="318">
        <f>ROUND(F570*G570,2)</f>
        <v/>
      </c>
      <c r="K570" s="328" t="n"/>
    </row>
    <row r="571" ht="26.45" customHeight="1" s="290">
      <c r="A571" s="319">
        <f>A570+1</f>
        <v/>
      </c>
      <c r="B571" s="313" t="n"/>
      <c r="C571" s="321" t="inlineStr">
        <is>
          <t>01.1.01.09-0026</t>
        </is>
      </c>
      <c r="D571" s="322" t="inlineStr">
        <is>
          <t>Шнур асбестовый общего назначения марки: ШАОН диаметром 8-10 мм</t>
        </is>
      </c>
      <c r="E571" s="405" t="inlineStr">
        <is>
          <t>т</t>
        </is>
      </c>
      <c r="F571" s="405" t="n">
        <v>0.007</v>
      </c>
      <c r="G571" s="318" t="n">
        <v>26499</v>
      </c>
      <c r="H571" s="318">
        <f>ROUND(F571*G571,2)</f>
        <v/>
      </c>
      <c r="K571" s="328" t="n"/>
    </row>
    <row r="572" ht="26.45" customHeight="1" s="290">
      <c r="A572" s="319">
        <f>A571+1</f>
        <v/>
      </c>
      <c r="B572" s="313" t="n"/>
      <c r="C572" s="321" t="inlineStr">
        <is>
          <t>08.4.03.02-0004</t>
        </is>
      </c>
      <c r="D572" s="322" t="inlineStr">
        <is>
          <t>Горячекатаная арматурная сталь гладкая класса А-I, диаметром: 12 мм</t>
        </is>
      </c>
      <c r="E572" s="405" t="inlineStr">
        <is>
          <t>т</t>
        </is>
      </c>
      <c r="F572" s="405" t="n">
        <v>0.0284</v>
      </c>
      <c r="G572" s="318" t="n">
        <v>6508.75</v>
      </c>
      <c r="H572" s="318">
        <f>ROUND(F572*G572,2)</f>
        <v/>
      </c>
      <c r="K572" s="328" t="n"/>
    </row>
    <row r="573" ht="43.5" customHeight="1" s="290">
      <c r="A573" s="319">
        <f>A572+1</f>
        <v/>
      </c>
      <c r="B573" s="313" t="n"/>
      <c r="C573" s="321" t="inlineStr">
        <is>
          <t>20.3.03.03-0023</t>
        </is>
      </c>
      <c r="D573" s="322" t="inlineStr">
        <is>
          <t>Светильник марка РВО-42</t>
        </is>
      </c>
      <c r="E573" s="405" t="inlineStr">
        <is>
          <t>шт</t>
        </is>
      </c>
      <c r="F573" s="405" t="n">
        <v>4</v>
      </c>
      <c r="G573" s="318" t="n">
        <v>45.25</v>
      </c>
      <c r="H573" s="318">
        <f>ROUND(F573*G573,2)</f>
        <v/>
      </c>
      <c r="K573" s="328" t="n"/>
    </row>
    <row r="574" ht="24.75" customHeight="1" s="290">
      <c r="A574" s="319">
        <f>A573+1</f>
        <v/>
      </c>
      <c r="B574" s="313" t="n"/>
      <c r="C574" s="321" t="inlineStr">
        <is>
          <t>08.3.07.01-0076</t>
        </is>
      </c>
      <c r="D574" s="322" t="inlineStr">
        <is>
          <t>Сталь полосовая, марка стали: Ст3сп шириной 50-200 мм толщиной 4-5 мм</t>
        </is>
      </c>
      <c r="E574" s="405" t="inlineStr">
        <is>
          <t>т</t>
        </is>
      </c>
      <c r="F574" s="405" t="n">
        <v>0.0357</v>
      </c>
      <c r="G574" s="318" t="n">
        <v>5000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20.5.04.09-0001</t>
        </is>
      </c>
      <c r="D575" s="322" t="inlineStr">
        <is>
          <t>Сжимы ответвительные</t>
        </is>
      </c>
      <c r="E575" s="405" t="inlineStr">
        <is>
          <t>100 шт</t>
        </is>
      </c>
      <c r="F575" s="405" t="n">
        <v>0.328</v>
      </c>
      <c r="G575" s="318" t="n">
        <v>528</v>
      </c>
      <c r="H575" s="318">
        <f>ROUND(F575*G575,2)</f>
        <v/>
      </c>
      <c r="K575" s="328" t="n"/>
    </row>
    <row r="576" ht="26.45" customHeight="1" s="290">
      <c r="A576" s="319">
        <f>A575+1</f>
        <v/>
      </c>
      <c r="B576" s="313" t="n"/>
      <c r="C576" s="321" t="inlineStr">
        <is>
          <t>04.1.02.05-0040</t>
        </is>
      </c>
      <c r="D576" s="322" t="inlineStr">
        <is>
          <t>Бетон тяжелый, крупность заполнителя: 20 мм, класс В7,5 (М100)</t>
        </is>
      </c>
      <c r="E576" s="405" t="inlineStr">
        <is>
          <t>м3</t>
        </is>
      </c>
      <c r="F576" s="405" t="n">
        <v>0.306</v>
      </c>
      <c r="G576" s="318" t="n">
        <v>535.46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11.2.04.05-0001</t>
        </is>
      </c>
      <c r="D577" s="322" t="inlineStr">
        <is>
          <t>Рейки деревянные 8х18 мм</t>
        </is>
      </c>
      <c r="E577" s="405" t="inlineStr">
        <is>
          <t>м3</t>
        </is>
      </c>
      <c r="F577" s="405" t="n">
        <v>0.06469999999999999</v>
      </c>
      <c r="G577" s="318" t="n">
        <v>2500</v>
      </c>
      <c r="H577" s="318">
        <f>ROUND(F577*G577,2)</f>
        <v/>
      </c>
      <c r="K577" s="328" t="n"/>
    </row>
    <row r="578" ht="26.45" customHeight="1" s="290">
      <c r="A578" s="319">
        <f>A577+1</f>
        <v/>
      </c>
      <c r="B578" s="313" t="n"/>
      <c r="C578" s="321" t="inlineStr">
        <is>
          <t>01.1.02.08-0002</t>
        </is>
      </c>
      <c r="D578" s="322" t="inlineStr">
        <is>
          <t>Прокладки из паронита марки ПМБ, толщиной: 1 мм, диаметром 100 мм</t>
        </is>
      </c>
      <c r="E578" s="405" t="inlineStr">
        <is>
          <t>1000 шт</t>
        </is>
      </c>
      <c r="F578" s="405" t="n">
        <v>0.028</v>
      </c>
      <c r="G578" s="318" t="n">
        <v>5650</v>
      </c>
      <c r="H578" s="318">
        <f>ROUND(F578*G578,2)</f>
        <v/>
      </c>
      <c r="K578" s="328" t="n"/>
    </row>
    <row r="579" ht="26.45" customHeight="1" s="290">
      <c r="A579" s="319">
        <f>A578+1</f>
        <v/>
      </c>
      <c r="B579" s="313" t="n"/>
      <c r="C579" s="321" t="inlineStr">
        <is>
          <t>03.2.01.01-0001</t>
        </is>
      </c>
      <c r="D579" s="322" t="inlineStr">
        <is>
          <t>Портландцемент общестроительного назначения бездобавочный, марки: 400</t>
        </is>
      </c>
      <c r="E579" s="405" t="inlineStr">
        <is>
          <t>т</t>
        </is>
      </c>
      <c r="F579" s="405" t="n">
        <v>0.3711</v>
      </c>
      <c r="G579" s="318" t="n">
        <v>412</v>
      </c>
      <c r="H579" s="318">
        <f>ROUND(F579*G579,2)</f>
        <v/>
      </c>
      <c r="K579" s="328" t="n"/>
    </row>
    <row r="580" ht="26.45" customHeight="1" s="290">
      <c r="A580" s="319">
        <f>A579+1</f>
        <v/>
      </c>
      <c r="B580" s="313" t="n"/>
      <c r="C580" s="321" t="inlineStr">
        <is>
          <t>18.1.10.12-0003</t>
        </is>
      </c>
      <c r="D580" s="322" t="inlineStr">
        <is>
          <t>Кран пробно-спускной с прямым спуском сальниковый для воды марки 10б19бк диаметром 15 мм</t>
        </is>
      </c>
      <c r="E580" s="405" t="inlineStr">
        <is>
          <t>шт</t>
        </is>
      </c>
      <c r="F580" s="405" t="n">
        <v>5</v>
      </c>
      <c r="G580" s="318" t="n">
        <v>30.37</v>
      </c>
      <c r="H580" s="318">
        <f>ROUND(F580*G580,2)</f>
        <v/>
      </c>
      <c r="K580" s="328" t="n"/>
    </row>
    <row r="581">
      <c r="A581" s="319">
        <f>A580+1</f>
        <v/>
      </c>
      <c r="B581" s="313" t="n"/>
      <c r="C581" s="321" t="inlineStr">
        <is>
          <t>01.7.03.04-0001</t>
        </is>
      </c>
      <c r="D581" s="322" t="inlineStr">
        <is>
          <t>Электроэнергия</t>
        </is>
      </c>
      <c r="E581" s="405" t="inlineStr">
        <is>
          <t>кВт-ч</t>
        </is>
      </c>
      <c r="F581" s="405" t="n">
        <v>378.9</v>
      </c>
      <c r="G581" s="318" t="n">
        <v>0.4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01.7.02.06-0017</t>
        </is>
      </c>
      <c r="D582" s="322" t="inlineStr">
        <is>
          <t>Картон строительный: прокладочный марки Б</t>
        </is>
      </c>
      <c r="E582" s="405" t="inlineStr">
        <is>
          <t>т</t>
        </is>
      </c>
      <c r="F582" s="405" t="n">
        <v>0.0076</v>
      </c>
      <c r="G582" s="318" t="n">
        <v>19800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01.7.15.14-0023</t>
        </is>
      </c>
      <c r="D583" s="322" t="inlineStr">
        <is>
          <t>Шуруп для ГВЛ: 3,9/45</t>
        </is>
      </c>
      <c r="E583" s="405" t="inlineStr">
        <is>
          <t>100 шт</t>
        </is>
      </c>
      <c r="F583" s="405" t="n">
        <v>29.23</v>
      </c>
      <c r="G583" s="318" t="n">
        <v>5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14.4.01.09-0429</t>
        </is>
      </c>
      <c r="D584" s="322" t="inlineStr">
        <is>
          <t>Грунтовка: ЭП-0199</t>
        </is>
      </c>
      <c r="E584" s="405" t="inlineStr">
        <is>
          <t>т</t>
        </is>
      </c>
      <c r="F584" s="405" t="n">
        <v>0.003</v>
      </c>
      <c r="G584" s="318" t="n">
        <v>48700</v>
      </c>
      <c r="H584" s="318">
        <f>ROUND(F584*G584,2)</f>
        <v/>
      </c>
      <c r="K584" s="328" t="n"/>
    </row>
    <row r="585" ht="26.45" customHeight="1" s="290">
      <c r="A585" s="319">
        <f>A584+1</f>
        <v/>
      </c>
      <c r="B585" s="313" t="n"/>
      <c r="C585" s="321" t="inlineStr">
        <is>
          <t>19.2.01.04-0021</t>
        </is>
      </c>
      <c r="D585" s="322" t="inlineStr">
        <is>
          <t>Вставки гибкие к радиальным (центробежным) вентиляторам из парусины и сортовой стали</t>
        </is>
      </c>
      <c r="E585" s="405" t="inlineStr">
        <is>
          <t>м2</t>
        </is>
      </c>
      <c r="F585" s="405" t="n">
        <v>0.68</v>
      </c>
      <c r="G585" s="318" t="n">
        <v>213.92</v>
      </c>
      <c r="H585" s="318">
        <f>ROUND(F585*G585,2)</f>
        <v/>
      </c>
      <c r="K585" s="328" t="n"/>
    </row>
    <row r="586" ht="39.6" customHeight="1" s="290">
      <c r="A586" s="319">
        <f>A585+1</f>
        <v/>
      </c>
      <c r="B586" s="313" t="n"/>
      <c r="C586" s="321" t="inlineStr">
        <is>
          <t>19.2.02.02-0012</t>
        </is>
      </c>
      <c r="D586" s="322" t="inlineStr">
        <is>
          <t>Зонты вентиляционных систем из листовой оцинкованной стали,: круглые, диаметром шахты 250 мм</t>
        </is>
      </c>
      <c r="E586" s="405" t="inlineStr">
        <is>
          <t>шт</t>
        </is>
      </c>
      <c r="F586" s="405" t="n">
        <v>2</v>
      </c>
      <c r="G586" s="318" t="n">
        <v>68.09999999999999</v>
      </c>
      <c r="H586" s="318">
        <f>ROUND(F586*G586,2)</f>
        <v/>
      </c>
      <c r="K586" s="328" t="n"/>
    </row>
    <row r="587" ht="52.5" customHeight="1" s="290">
      <c r="A587" s="319">
        <f>A586+1</f>
        <v/>
      </c>
      <c r="B587" s="313" t="n"/>
      <c r="C587" s="321" t="inlineStr">
        <is>
          <t>01.7.07.29-0101</t>
        </is>
      </c>
      <c r="D587" s="322" t="inlineStr">
        <is>
          <t>Очес льняной</t>
        </is>
      </c>
      <c r="E587" s="405" t="inlineStr">
        <is>
          <t>кг</t>
        </is>
      </c>
      <c r="F587" s="405" t="n">
        <v>3.5729</v>
      </c>
      <c r="G587" s="318" t="n">
        <v>37.29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02.3.01.02-0015</t>
        </is>
      </c>
      <c r="D588" s="322" t="inlineStr">
        <is>
          <t>Песок природный для строительных: работ средний</t>
        </is>
      </c>
      <c r="E588" s="405" t="inlineStr">
        <is>
          <t>м3</t>
        </is>
      </c>
      <c r="F588" s="405" t="n">
        <v>2.4</v>
      </c>
      <c r="G588" s="318" t="n">
        <v>55.26</v>
      </c>
      <c r="H588" s="318">
        <f>ROUND(F588*G588,2)</f>
        <v/>
      </c>
      <c r="K588" s="328" t="n"/>
    </row>
    <row r="589" ht="26.45" customHeight="1" s="290">
      <c r="A589" s="319">
        <f>A588+1</f>
        <v/>
      </c>
      <c r="B589" s="313" t="n"/>
      <c r="C589" s="321" t="inlineStr">
        <is>
          <t>01.3.01.06-0050</t>
        </is>
      </c>
      <c r="D589" s="322" t="inlineStr">
        <is>
          <t>Смазка универсальная тугоплавкая УТ (консталин жировой)</t>
        </is>
      </c>
      <c r="E589" s="405" t="inlineStr">
        <is>
          <t>т</t>
        </is>
      </c>
      <c r="F589" s="405" t="n">
        <v>0.0074</v>
      </c>
      <c r="G589" s="318" t="n">
        <v>17500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01.7.15.03-0042</t>
        </is>
      </c>
      <c r="D590" s="322" t="inlineStr">
        <is>
          <t>Болты с гайками и шайбами строительные</t>
        </is>
      </c>
      <c r="E590" s="405" t="inlineStr">
        <is>
          <t>кг</t>
        </is>
      </c>
      <c r="F590" s="405" t="n">
        <v>14.16</v>
      </c>
      <c r="G590" s="318" t="n">
        <v>9.039999999999999</v>
      </c>
      <c r="H590" s="318">
        <f>ROUND(F590*G590,2)</f>
        <v/>
      </c>
      <c r="K590" s="328" t="n"/>
    </row>
    <row r="591" ht="27" customHeight="1" s="290">
      <c r="A591" s="319">
        <f>A590+1</f>
        <v/>
      </c>
      <c r="B591" s="313" t="n"/>
      <c r="C591" s="321" t="inlineStr">
        <is>
          <t>18.1.02.02-0103</t>
        </is>
      </c>
      <c r="D591" s="322" t="inlineStr">
        <is>
          <t>Штурвал № 7800 для задвижек Hawle диаметром 100 мм (прим. Маховик AVK 08-050-01000)</t>
        </is>
      </c>
      <c r="E591" s="405" t="inlineStr">
        <is>
          <t>1шт.</t>
        </is>
      </c>
      <c r="F591" s="405" t="n">
        <v>1</v>
      </c>
      <c r="G591" s="318" t="n">
        <v>127.29</v>
      </c>
      <c r="H591" s="318">
        <f>ROUND(F591*G591,2)</f>
        <v/>
      </c>
      <c r="K591" s="328" t="n"/>
    </row>
    <row r="592" ht="38.25" customHeight="1" s="290">
      <c r="A592" s="319">
        <f>A591+1</f>
        <v/>
      </c>
      <c r="B592" s="313" t="n"/>
      <c r="C592" s="321" t="inlineStr">
        <is>
          <t>20.1.02.23-0082</t>
        </is>
      </c>
      <c r="D592" s="322" t="inlineStr">
        <is>
          <t>Перемычки гибкие, тип ПГС-50</t>
        </is>
      </c>
      <c r="E592" s="405" t="inlineStr">
        <is>
          <t>10 шт.</t>
        </is>
      </c>
      <c r="F592" s="405" t="n">
        <v>3.2</v>
      </c>
      <c r="G592" s="318" t="n">
        <v>39</v>
      </c>
      <c r="H592" s="318">
        <f>ROUND(F592*G592,2)</f>
        <v/>
      </c>
      <c r="K592" s="328" t="n"/>
    </row>
    <row r="593" ht="30.75" customHeight="1" s="290">
      <c r="A593" s="319">
        <f>A592+1</f>
        <v/>
      </c>
      <c r="B593" s="313" t="n"/>
      <c r="C593" s="321" t="inlineStr">
        <is>
          <t>02.2.05.04-0031</t>
        </is>
      </c>
      <c r="D593" s="322" t="inlineStr">
        <is>
          <t>Щебень гравийный, фракция 5-20 мм</t>
        </is>
      </c>
      <c r="E593" s="405" t="inlineStr">
        <is>
          <t>м3</t>
        </is>
      </c>
      <c r="F593" s="405" t="n">
        <v>0.65</v>
      </c>
      <c r="G593" s="318" t="n">
        <v>183.7</v>
      </c>
      <c r="H593" s="318">
        <f>ROUND(F593*G593,2)</f>
        <v/>
      </c>
      <c r="K593" s="328" t="n"/>
    </row>
    <row r="594" ht="41.25" customHeight="1" s="290">
      <c r="A594" s="319">
        <f>A593+1</f>
        <v/>
      </c>
      <c r="B594" s="313" t="n"/>
      <c r="C594" s="321" t="inlineStr">
        <is>
          <t>01.1.02.08-0001</t>
        </is>
      </c>
      <c r="D594" s="322" t="inlineStr">
        <is>
          <t>Прокладки из паронита марки ПМБ, толщиной: 1 мм, диаметром 50 мм</t>
        </is>
      </c>
      <c r="E594" s="405" t="inlineStr">
        <is>
          <t>1000 шт</t>
        </is>
      </c>
      <c r="F594" s="405" t="n">
        <v>0.034</v>
      </c>
      <c r="G594" s="318" t="n">
        <v>3450</v>
      </c>
      <c r="H594" s="318">
        <f>ROUND(F594*G594,2)</f>
        <v/>
      </c>
      <c r="K594" s="328" t="n"/>
    </row>
    <row r="595" ht="52.9" customHeight="1" s="290">
      <c r="A595" s="319">
        <f>A594+1</f>
        <v/>
      </c>
      <c r="B595" s="313" t="n"/>
      <c r="C595" s="321" t="inlineStr">
        <is>
          <t>01.7.19.08-0002</t>
        </is>
      </c>
      <c r="D595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95" s="405" t="inlineStr">
        <is>
          <t>м</t>
        </is>
      </c>
      <c r="F595" s="405" t="n">
        <v>5</v>
      </c>
      <c r="G595" s="318" t="n">
        <v>22.72</v>
      </c>
      <c r="H595" s="318">
        <f>ROUND(F595*G595,2)</f>
        <v/>
      </c>
      <c r="K595" s="328" t="n"/>
    </row>
    <row r="596">
      <c r="A596" s="319">
        <f>A595+1</f>
        <v/>
      </c>
      <c r="B596" s="313" t="n"/>
      <c r="C596" s="321" t="inlineStr">
        <is>
          <t>24.3.01.01-0002</t>
        </is>
      </c>
      <c r="D596" s="322" t="inlineStr">
        <is>
          <t>Трубка полихлорвиниловая</t>
        </is>
      </c>
      <c r="E596" s="405" t="inlineStr">
        <is>
          <t>кг</t>
        </is>
      </c>
      <c r="F596" s="405" t="n">
        <v>3.142</v>
      </c>
      <c r="G596" s="318" t="n">
        <v>35.7</v>
      </c>
      <c r="H596" s="318">
        <f>ROUND(F596*G596,2)</f>
        <v/>
      </c>
      <c r="K596" s="328" t="n"/>
    </row>
    <row r="597" ht="26.45" customHeight="1" s="290">
      <c r="A597" s="319">
        <f>A596+1</f>
        <v/>
      </c>
      <c r="B597" s="313" t="n"/>
      <c r="C597" s="321" t="inlineStr">
        <is>
          <t>14.4.02.04-0141</t>
        </is>
      </c>
      <c r="D597" s="322" t="inlineStr">
        <is>
          <t>Краски масляные земляные марки: МА-0115 мумия, сурик железный</t>
        </is>
      </c>
      <c r="E597" s="405" t="inlineStr">
        <is>
          <t>т</t>
        </is>
      </c>
      <c r="F597" s="405" t="n">
        <v>0.0071</v>
      </c>
      <c r="G597" s="318" t="n">
        <v>15119</v>
      </c>
      <c r="H597" s="318">
        <f>ROUND(F597*G597,2)</f>
        <v/>
      </c>
      <c r="K597" s="328" t="n"/>
    </row>
    <row r="598">
      <c r="A598" s="319">
        <f>A597+1</f>
        <v/>
      </c>
      <c r="B598" s="313" t="n"/>
      <c r="C598" s="321" t="inlineStr">
        <is>
          <t>01.2.01.02-0052</t>
        </is>
      </c>
      <c r="D598" s="322" t="inlineStr">
        <is>
          <t>Битумы нефтяные строительные марки: БН-70/30</t>
        </is>
      </c>
      <c r="E598" s="405" t="inlineStr">
        <is>
          <t>т</t>
        </is>
      </c>
      <c r="F598" s="405" t="n">
        <v>0.07000000000000001</v>
      </c>
      <c r="G598" s="318" t="n">
        <v>1525.5</v>
      </c>
      <c r="H598" s="318">
        <f>ROUND(F598*G598,2)</f>
        <v/>
      </c>
      <c r="K598" s="328" t="n"/>
    </row>
    <row r="599">
      <c r="A599" s="319">
        <f>A598+1</f>
        <v/>
      </c>
      <c r="B599" s="313" t="n"/>
      <c r="C599" s="321" t="inlineStr">
        <is>
          <t>14.5.11.01-0003</t>
        </is>
      </c>
      <c r="D599" s="322" t="inlineStr">
        <is>
          <t>Шпатлевка масляно-клеевая</t>
        </is>
      </c>
      <c r="E599" s="405" t="inlineStr">
        <is>
          <t>т</t>
        </is>
      </c>
      <c r="F599" s="405" t="n">
        <v>0.0367</v>
      </c>
      <c r="G599" s="318" t="n">
        <v>2898.5</v>
      </c>
      <c r="H599" s="318">
        <f>ROUND(F599*G599,2)</f>
        <v/>
      </c>
      <c r="K599" s="328" t="n"/>
    </row>
    <row r="600">
      <c r="A600" s="319">
        <f>A599+1</f>
        <v/>
      </c>
      <c r="B600" s="313" t="n"/>
      <c r="C600" s="321" t="inlineStr">
        <is>
          <t>01.3.01.01-0001</t>
        </is>
      </c>
      <c r="D600" s="322" t="inlineStr">
        <is>
          <t>Бензин авиационный Б-70</t>
        </is>
      </c>
      <c r="E600" s="405" t="inlineStr">
        <is>
          <t>т</t>
        </is>
      </c>
      <c r="F600" s="405" t="n">
        <v>0.0236</v>
      </c>
      <c r="G600" s="318" t="n">
        <v>4488.4</v>
      </c>
      <c r="H600" s="318">
        <f>ROUND(F600*G600,2)</f>
        <v/>
      </c>
      <c r="K600" s="328" t="n"/>
    </row>
    <row r="601" ht="26.45" customHeight="1" s="290">
      <c r="A601" s="319">
        <f>A600+1</f>
        <v/>
      </c>
      <c r="B601" s="313" t="n"/>
      <c r="C601" s="321" t="inlineStr">
        <is>
          <t>02.2.05.04-0081</t>
        </is>
      </c>
      <c r="D601" s="322" t="inlineStr">
        <is>
          <t>Щебень из природного камня для строительных работ марка: 400, фракция 10-20 мм</t>
        </is>
      </c>
      <c r="E601" s="405" t="inlineStr">
        <is>
          <t>м3</t>
        </is>
      </c>
      <c r="F601" s="405" t="n">
        <v>0.7875</v>
      </c>
      <c r="G601" s="318" t="n">
        <v>118.6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14.4.02.09-0001</t>
        </is>
      </c>
      <c r="D602" s="322" t="inlineStr">
        <is>
          <t>Краска</t>
        </is>
      </c>
      <c r="E602" s="405" t="inlineStr">
        <is>
          <t>кг</t>
        </is>
      </c>
      <c r="F602" s="405" t="n">
        <v>3.185</v>
      </c>
      <c r="G602" s="318" t="n">
        <v>28.6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01.7.11.07-0036</t>
        </is>
      </c>
      <c r="D603" s="322" t="inlineStr">
        <is>
          <t>Электроды диаметром: 4 мм Э46</t>
        </is>
      </c>
      <c r="E603" s="405" t="inlineStr">
        <is>
          <t>кг</t>
        </is>
      </c>
      <c r="F603" s="405" t="n">
        <v>8.4</v>
      </c>
      <c r="G603" s="318" t="n">
        <v>10.75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14.1.04.01-0001</t>
        </is>
      </c>
      <c r="D604" s="322" t="inlineStr">
        <is>
          <t>Клей «Армофлекс» 520</t>
        </is>
      </c>
      <c r="E604" s="405" t="inlineStr">
        <is>
          <t>л</t>
        </is>
      </c>
      <c r="F604" s="405" t="n">
        <v>1.373</v>
      </c>
      <c r="G604" s="318" t="n">
        <v>65.58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ТСЦ-101-2260</t>
        </is>
      </c>
      <c r="D605" s="322" t="inlineStr">
        <is>
          <t>Трубы асбестоцементные безнапорные: БНТ 100</t>
        </is>
      </c>
      <c r="E605" s="405" t="inlineStr">
        <is>
          <t>м</t>
        </is>
      </c>
      <c r="F605" s="405" t="n">
        <v>6.149</v>
      </c>
      <c r="G605" s="318" t="n">
        <v>14.45</v>
      </c>
      <c r="H605" s="318">
        <f>ROUND(F605*G605,2)</f>
        <v/>
      </c>
      <c r="K605" s="328" t="n"/>
    </row>
    <row r="606">
      <c r="A606" s="319">
        <f>A605+1</f>
        <v/>
      </c>
      <c r="B606" s="313" t="n"/>
      <c r="C606" s="321" t="inlineStr">
        <is>
          <t>18.1.09.06-0024</t>
        </is>
      </c>
      <c r="D606" s="322" t="inlineStr">
        <is>
          <t>Кран шаровой муфтовый 11Б27П1, диаметром: 32 мм</t>
        </is>
      </c>
      <c r="E606" s="405" t="inlineStr">
        <is>
          <t>шт</t>
        </is>
      </c>
      <c r="F606" s="405" t="n">
        <v>1</v>
      </c>
      <c r="G606" s="318" t="n">
        <v>87.19</v>
      </c>
      <c r="H606" s="318">
        <f>ROUND(F606*G606,2)</f>
        <v/>
      </c>
      <c r="K606" s="328" t="n"/>
    </row>
    <row r="607" ht="26.45" customHeight="1" s="290">
      <c r="A607" s="319">
        <f>A606+1</f>
        <v/>
      </c>
      <c r="B607" s="313" t="n"/>
      <c r="C607" s="321" t="inlineStr">
        <is>
          <t>01.2.01.02-0031</t>
        </is>
      </c>
      <c r="D607" s="322" t="inlineStr">
        <is>
          <t>Битумы нефтяные строительные изоляционные БНИ-IV-3, БНИ-IV, БНИ-V</t>
        </is>
      </c>
      <c r="E607" s="405" t="inlineStr">
        <is>
          <t>т</t>
        </is>
      </c>
      <c r="F607" s="405" t="n">
        <v>0.0604</v>
      </c>
      <c r="G607" s="318" t="n">
        <v>1412.5</v>
      </c>
      <c r="H607" s="318">
        <f>ROUND(F607*G607,2)</f>
        <v/>
      </c>
      <c r="K607" s="328" t="n"/>
    </row>
    <row r="608" ht="26.45" customHeight="1" s="290">
      <c r="A608" s="319">
        <f>A607+1</f>
        <v/>
      </c>
      <c r="B608" s="313" t="n"/>
      <c r="C608" s="321" t="inlineStr">
        <is>
          <t>11.1.03.01-0080</t>
        </is>
      </c>
      <c r="D608" s="322" t="inlineStr">
        <is>
          <t>Бруски обрезные хвойных пород длиной: 4-6,5 м, шириной 75-150 мм, толщиной 40-75 мм, IV сорта</t>
        </is>
      </c>
      <c r="E608" s="405" t="inlineStr">
        <is>
          <t>м3</t>
        </is>
      </c>
      <c r="F608" s="405" t="n">
        <v>0.0789</v>
      </c>
      <c r="G608" s="318" t="n">
        <v>1056</v>
      </c>
      <c r="H608" s="318">
        <f>ROUND(F608*G608,2)</f>
        <v/>
      </c>
      <c r="K608" s="328" t="n"/>
    </row>
    <row r="609" ht="52.5" customHeight="1" s="290">
      <c r="A609" s="319">
        <f>A608+1</f>
        <v/>
      </c>
      <c r="B609" s="313" t="n"/>
      <c r="C609" s="321" t="inlineStr">
        <is>
          <t>01.7.06.05-0042</t>
        </is>
      </c>
      <c r="D609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609" s="405" t="inlineStr">
        <is>
          <t>кг</t>
        </is>
      </c>
      <c r="F609" s="405" t="n">
        <v>0.882</v>
      </c>
      <c r="G609" s="318" t="n">
        <v>91.29000000000001</v>
      </c>
      <c r="H609" s="318">
        <f>ROUND(F609*G609,2)</f>
        <v/>
      </c>
      <c r="K609" s="328" t="n"/>
    </row>
    <row r="610">
      <c r="A610" s="319">
        <f>A609+1</f>
        <v/>
      </c>
      <c r="B610" s="313" t="n"/>
      <c r="C610" s="321" t="inlineStr">
        <is>
          <t>24.3.05.02</t>
        </is>
      </c>
      <c r="D610" s="322" t="inlineStr">
        <is>
          <t>Лючки</t>
        </is>
      </c>
      <c r="E610" s="405" t="inlineStr">
        <is>
          <t>шт.</t>
        </is>
      </c>
      <c r="F610" s="405" t="n">
        <v>30</v>
      </c>
      <c r="G610" s="318" t="n">
        <v>2.66</v>
      </c>
      <c r="H610" s="318">
        <f>ROUND(F610*G610,2)</f>
        <v/>
      </c>
      <c r="K610" s="328" t="n"/>
    </row>
    <row r="611">
      <c r="A611" s="319">
        <f>A610+1</f>
        <v/>
      </c>
      <c r="B611" s="313" t="n"/>
      <c r="C611" s="321" t="inlineStr">
        <is>
          <t>14.4.02.09-0302</t>
        </is>
      </c>
      <c r="D611" s="322" t="inlineStr">
        <is>
          <t>Краска БТ-177 серебристая</t>
        </is>
      </c>
      <c r="E611" s="405" t="inlineStr">
        <is>
          <t>т</t>
        </is>
      </c>
      <c r="F611" s="405" t="n">
        <v>0.0036</v>
      </c>
      <c r="G611" s="318" t="n">
        <v>21205</v>
      </c>
      <c r="H611" s="318">
        <f>ROUND(F611*G611,2)</f>
        <v/>
      </c>
      <c r="K611" s="328" t="n"/>
    </row>
    <row r="612">
      <c r="A612" s="319">
        <f>A611+1</f>
        <v/>
      </c>
      <c r="B612" s="313" t="n"/>
      <c r="C612" s="321" t="inlineStr">
        <is>
          <t>01.7.15.14-0022</t>
        </is>
      </c>
      <c r="D612" s="322" t="inlineStr">
        <is>
          <t>Шуруп для ГВЛ: 3,9/30</t>
        </is>
      </c>
      <c r="E612" s="405" t="inlineStr">
        <is>
          <t>100 шт</t>
        </is>
      </c>
      <c r="F612" s="405" t="n">
        <v>17.256</v>
      </c>
      <c r="G612" s="318" t="n">
        <v>4</v>
      </c>
      <c r="H612" s="318">
        <f>ROUND(F612*G612,2)</f>
        <v/>
      </c>
      <c r="K612" s="328" t="n"/>
    </row>
    <row r="613">
      <c r="A613" s="319">
        <f>A612+1</f>
        <v/>
      </c>
      <c r="B613" s="313" t="n"/>
      <c r="C613" s="321" t="inlineStr">
        <is>
          <t>01.7.15.10-0057</t>
        </is>
      </c>
      <c r="D613" s="322" t="inlineStr">
        <is>
          <t>Скобы: скрепляющие и для подвеса</t>
        </is>
      </c>
      <c r="E613" s="405" t="inlineStr">
        <is>
          <t>кг</t>
        </is>
      </c>
      <c r="F613" s="405" t="n">
        <v>10</v>
      </c>
      <c r="G613" s="318" t="n">
        <v>6.5</v>
      </c>
      <c r="H613" s="318">
        <f>ROUND(F613*G613,2)</f>
        <v/>
      </c>
      <c r="K613" s="328" t="n"/>
    </row>
    <row r="614">
      <c r="A614" s="319">
        <f>A613+1</f>
        <v/>
      </c>
      <c r="B614" s="313" t="n"/>
      <c r="C614" s="321" t="inlineStr">
        <is>
          <t>14.4.03.03-0002</t>
        </is>
      </c>
      <c r="D614" s="322" t="inlineStr">
        <is>
          <t>Лак битумный: БТ-123</t>
        </is>
      </c>
      <c r="E614" s="405" t="inlineStr">
        <is>
          <t>т</t>
        </is>
      </c>
      <c r="F614" s="405" t="n">
        <v>0.008</v>
      </c>
      <c r="G614" s="318" t="n">
        <v>7826.9</v>
      </c>
      <c r="H614" s="318">
        <f>ROUND(F614*G614,2)</f>
        <v/>
      </c>
      <c r="K614" s="328" t="n"/>
    </row>
    <row r="615">
      <c r="A615" s="319">
        <f>A614+1</f>
        <v/>
      </c>
      <c r="B615" s="313" t="n"/>
      <c r="C615" s="321" t="inlineStr">
        <is>
          <t>10.1.02.02-0103</t>
        </is>
      </c>
      <c r="D615" s="322" t="inlineStr">
        <is>
          <t>Листы алюминиевые марки АД1Н, толщиной: 1 мм</t>
        </is>
      </c>
      <c r="E615" s="405" t="inlineStr">
        <is>
          <t>кг</t>
        </is>
      </c>
      <c r="F615" s="405" t="n">
        <v>1.176</v>
      </c>
      <c r="G615" s="318" t="n">
        <v>52.86</v>
      </c>
      <c r="H615" s="318">
        <f>ROUND(F615*G615,2)</f>
        <v/>
      </c>
      <c r="K615" s="328" t="n"/>
    </row>
    <row r="616" ht="26.45" customHeight="1" s="290">
      <c r="A616" s="319">
        <f>A615+1</f>
        <v/>
      </c>
      <c r="B616" s="313" t="n"/>
      <c r="C616" s="321" t="inlineStr">
        <is>
          <t>08.1.02.11-0023</t>
        </is>
      </c>
      <c r="D616" s="322" t="inlineStr">
        <is>
          <t>Поковки простые строительные /скобы, закрепы, хомуты и т,п,/ массой до 1,6 кг</t>
        </is>
      </c>
      <c r="E616" s="405" t="inlineStr">
        <is>
          <t>кг</t>
        </is>
      </c>
      <c r="F616" s="405" t="n">
        <v>4</v>
      </c>
      <c r="G616" s="318" t="n">
        <v>15.14</v>
      </c>
      <c r="H616" s="318">
        <f>ROUND(F616*G616,2)</f>
        <v/>
      </c>
      <c r="K616" s="328" t="n"/>
    </row>
    <row r="617">
      <c r="A617" s="319">
        <f>A616+1</f>
        <v/>
      </c>
      <c r="B617" s="313" t="n"/>
      <c r="C617" s="321" t="inlineStr">
        <is>
          <t>14.4.03.03-0102</t>
        </is>
      </c>
      <c r="D617" s="322" t="inlineStr">
        <is>
          <t>Лак БТ-577</t>
        </is>
      </c>
      <c r="E617" s="405" t="inlineStr">
        <is>
          <t>т</t>
        </is>
      </c>
      <c r="F617" s="405" t="n">
        <v>0.0061</v>
      </c>
      <c r="G617" s="318" t="n">
        <v>9550.01</v>
      </c>
      <c r="H617" s="318">
        <f>ROUND(F617*G617,2)</f>
        <v/>
      </c>
      <c r="K617" s="328" t="n"/>
    </row>
    <row r="618">
      <c r="A618" s="319">
        <f>A617+1</f>
        <v/>
      </c>
      <c r="B618" s="313" t="n"/>
      <c r="C618" s="321" t="inlineStr">
        <is>
          <t>14.5.05.01-0012</t>
        </is>
      </c>
      <c r="D618" s="322" t="inlineStr">
        <is>
          <t>Олифа комбинированная, марки: К-3</t>
        </is>
      </c>
      <c r="E618" s="405" t="inlineStr">
        <is>
          <t>т</t>
        </is>
      </c>
      <c r="F618" s="405" t="n">
        <v>0.0032</v>
      </c>
      <c r="G618" s="318" t="n">
        <v>16950</v>
      </c>
      <c r="H618" s="318">
        <f>ROUND(F618*G618,2)</f>
        <v/>
      </c>
      <c r="K618" s="328" t="n"/>
    </row>
    <row r="619" ht="26.45" customHeight="1" s="290">
      <c r="A619" s="319">
        <f>A618+1</f>
        <v/>
      </c>
      <c r="B619" s="313" t="n"/>
      <c r="C619" s="321" t="inlineStr">
        <is>
          <t>11.1.02.04-0031</t>
        </is>
      </c>
      <c r="D619" s="322" t="inlineStr">
        <is>
          <t>Лесоматериалы круглые хвойных пород для строительства диаметром 14-24 см, длиной 3-6,5 м</t>
        </is>
      </c>
      <c r="E619" s="405" t="inlineStr">
        <is>
          <t>м3</t>
        </is>
      </c>
      <c r="F619" s="405" t="n">
        <v>0.09329999999999999</v>
      </c>
      <c r="G619" s="318" t="n">
        <v>558.33</v>
      </c>
      <c r="H619" s="318">
        <f>ROUND(F619*G619,2)</f>
        <v/>
      </c>
      <c r="K619" s="328" t="n"/>
    </row>
    <row r="620" ht="26.45" customHeight="1" s="290">
      <c r="A620" s="319">
        <f>A619+1</f>
        <v/>
      </c>
      <c r="B620" s="313" t="n"/>
      <c r="C620" s="321" t="inlineStr">
        <is>
          <t>01.7.19.02-0041</t>
        </is>
      </c>
      <c r="D620" s="322" t="inlineStr">
        <is>
          <t>Кольца резиновые для: чугунных напорных труб диаметром 50-300 мм</t>
        </is>
      </c>
      <c r="E620" s="405" t="inlineStr">
        <is>
          <t>кг</t>
        </is>
      </c>
      <c r="F620" s="405" t="n">
        <v>2.085</v>
      </c>
      <c r="G620" s="318" t="n">
        <v>24.41</v>
      </c>
      <c r="H620" s="318">
        <f>ROUND(F620*G620,2)</f>
        <v/>
      </c>
      <c r="K620" s="328" t="n"/>
    </row>
    <row r="621" ht="26.45" customHeight="1" s="290">
      <c r="A621" s="319">
        <f>A620+1</f>
        <v/>
      </c>
      <c r="B621" s="313" t="n"/>
      <c r="C621" s="321" t="inlineStr">
        <is>
          <t>18.1.10.01-0033</t>
        </is>
      </c>
      <c r="D621" s="322" t="inlineStr">
        <is>
          <t>Вентили проходные муфтовые: 15КЧ18Р для воды, давлением 1,6 МПа (16 кгс/см2), диаметром 25 мм</t>
        </is>
      </c>
      <c r="E621" s="405" t="inlineStr">
        <is>
          <t>шт</t>
        </is>
      </c>
      <c r="F621" s="405" t="n">
        <v>2</v>
      </c>
      <c r="G621" s="318" t="n">
        <v>23.45</v>
      </c>
      <c r="H621" s="318">
        <f>ROUND(F621*G621,2)</f>
        <v/>
      </c>
      <c r="K621" s="328" t="n"/>
    </row>
    <row r="622" ht="26.45" customHeight="1" s="290">
      <c r="A622" s="319">
        <f>A621+1</f>
        <v/>
      </c>
      <c r="B622" s="313" t="n"/>
      <c r="C622" s="321" t="inlineStr">
        <is>
          <t>01.7.15.06-0094</t>
        </is>
      </c>
      <c r="D622" s="322" t="inlineStr">
        <is>
          <t>Гвозди проволочные оцинкованные для асбестоцементной кровли: 4,5х120 мм</t>
        </is>
      </c>
      <c r="E622" s="405" t="inlineStr">
        <is>
          <t>т</t>
        </is>
      </c>
      <c r="F622" s="405" t="n">
        <v>0.0039</v>
      </c>
      <c r="G622" s="318" t="n">
        <v>11978</v>
      </c>
      <c r="H622" s="318">
        <f>ROUND(F622*G622,2)</f>
        <v/>
      </c>
      <c r="K622" s="328" t="n"/>
    </row>
    <row r="623">
      <c r="A623" s="319">
        <f>A622+1</f>
        <v/>
      </c>
      <c r="B623" s="313" t="n"/>
      <c r="C623" s="321" t="inlineStr">
        <is>
          <t>01.7.06.12-0008</t>
        </is>
      </c>
      <c r="D623" s="322" t="inlineStr">
        <is>
          <t>Лента ПХВ-304</t>
        </is>
      </c>
      <c r="E623" s="405" t="inlineStr">
        <is>
          <t>кг</t>
        </is>
      </c>
      <c r="F623" s="405" t="n">
        <v>1.908</v>
      </c>
      <c r="G623" s="318" t="n">
        <v>24.04</v>
      </c>
      <c r="H623" s="318">
        <f>ROUND(F623*G623,2)</f>
        <v/>
      </c>
      <c r="K623" s="328" t="n"/>
    </row>
    <row r="624">
      <c r="A624" s="319">
        <f>A623+1</f>
        <v/>
      </c>
      <c r="B624" s="313" t="n"/>
      <c r="C624" s="321" t="inlineStr">
        <is>
          <t>20.2.02.01-0019</t>
        </is>
      </c>
      <c r="D624" s="322" t="inlineStr">
        <is>
          <t>Втулки изолирующие</t>
        </is>
      </c>
      <c r="E624" s="405" t="inlineStr">
        <is>
          <t>1000 шт</t>
        </is>
      </c>
      <c r="F624" s="405" t="n">
        <v>0.168</v>
      </c>
      <c r="G624" s="318" t="n">
        <v>270</v>
      </c>
      <c r="H624" s="318">
        <f>ROUND(F624*G624,2)</f>
        <v/>
      </c>
      <c r="K624" s="328" t="n"/>
    </row>
    <row r="625" ht="30.75" customHeight="1" s="290">
      <c r="A625" s="319">
        <f>A624+1</f>
        <v/>
      </c>
      <c r="B625" s="313" t="n"/>
      <c r="C625" s="321" t="inlineStr">
        <is>
          <t>14.5.09.07-0032</t>
        </is>
      </c>
      <c r="D625" s="322" t="inlineStr">
        <is>
          <t>Растворитель марки: Р-5</t>
        </is>
      </c>
      <c r="E625" s="405" t="inlineStr">
        <is>
          <t>т</t>
        </is>
      </c>
      <c r="F625" s="405" t="n">
        <v>0.0049</v>
      </c>
      <c r="G625" s="318" t="n">
        <v>8897</v>
      </c>
      <c r="H625" s="318">
        <f>ROUND(F625*G625,2)</f>
        <v/>
      </c>
      <c r="K625" s="328" t="n"/>
    </row>
    <row r="626">
      <c r="A626" s="319">
        <f>A625+1</f>
        <v/>
      </c>
      <c r="B626" s="313" t="n"/>
      <c r="C626" s="321" t="inlineStr">
        <is>
          <t>01.7.11.07-0040</t>
        </is>
      </c>
      <c r="D626" s="322" t="inlineStr">
        <is>
          <t>Электроды диаметром: 4 мм Э50А</t>
        </is>
      </c>
      <c r="E626" s="405" t="inlineStr">
        <is>
          <t>т</t>
        </is>
      </c>
      <c r="F626" s="405" t="n">
        <v>0.0035</v>
      </c>
      <c r="G626" s="318" t="n">
        <v>11524</v>
      </c>
      <c r="H626" s="318">
        <f>ROUND(F626*G626,2)</f>
        <v/>
      </c>
      <c r="K626" s="328" t="n"/>
    </row>
    <row r="627">
      <c r="A627" s="319">
        <f>A626+1</f>
        <v/>
      </c>
      <c r="B627" s="313" t="n"/>
      <c r="C627" s="321" t="inlineStr">
        <is>
          <t>14.5.09.05-0103</t>
        </is>
      </c>
      <c r="D627" s="322" t="inlineStr">
        <is>
          <t>Очиститель для клея «Армофлекс»</t>
        </is>
      </c>
      <c r="E627" s="405" t="inlineStr">
        <is>
          <t>л</t>
        </is>
      </c>
      <c r="F627" s="405" t="n">
        <v>0.192</v>
      </c>
      <c r="G627" s="318" t="n">
        <v>200.58</v>
      </c>
      <c r="H627" s="318">
        <f>ROUND(F627*G627,2)</f>
        <v/>
      </c>
      <c r="K627" s="328" t="n"/>
    </row>
    <row r="628" ht="26.45" customHeight="1" s="290">
      <c r="A628" s="319">
        <f>A627+1</f>
        <v/>
      </c>
      <c r="B628" s="313" t="n"/>
      <c r="C628" s="321" t="inlineStr">
        <is>
          <t>08.3.03.05-0013</t>
        </is>
      </c>
      <c r="D628" s="322" t="inlineStr">
        <is>
          <t>Проволока стальная низкоуглеродистая разного назначения оцинкованная диаметром: 1,6 мм</t>
        </is>
      </c>
      <c r="E628" s="405" t="inlineStr">
        <is>
          <t>т</t>
        </is>
      </c>
      <c r="F628" s="405" t="n">
        <v>0.0026</v>
      </c>
      <c r="G628" s="318" t="n">
        <v>14690</v>
      </c>
      <c r="H628" s="318">
        <f>ROUND(F628*G628,2)</f>
        <v/>
      </c>
      <c r="K628" s="328" t="n"/>
    </row>
    <row r="629">
      <c r="A629" s="319">
        <f>A628+1</f>
        <v/>
      </c>
      <c r="B629" s="313" t="n"/>
      <c r="C629" s="321" t="inlineStr">
        <is>
          <t>01.7.07.10-0001</t>
        </is>
      </c>
      <c r="D629" s="322" t="inlineStr">
        <is>
          <t>Патроны для строительно-монтажного пистолета</t>
        </is>
      </c>
      <c r="E629" s="405" t="inlineStr">
        <is>
          <t>1000 шт</t>
        </is>
      </c>
      <c r="F629" s="405" t="n">
        <v>0.1441</v>
      </c>
      <c r="G629" s="318" t="n">
        <v>253.8</v>
      </c>
      <c r="H629" s="318">
        <f>ROUND(F629*G629,2)</f>
        <v/>
      </c>
      <c r="K629" s="328" t="n"/>
    </row>
    <row r="630">
      <c r="A630" s="319">
        <f>A629+1</f>
        <v/>
      </c>
      <c r="B630" s="313" t="n"/>
      <c r="C630" s="321" t="inlineStr">
        <is>
          <t>01.1.02.10-0021</t>
        </is>
      </c>
      <c r="D630" s="322" t="inlineStr">
        <is>
          <t>Асбест хризотиловый марки: К-6-30</t>
        </is>
      </c>
      <c r="E630" s="405" t="inlineStr">
        <is>
          <t>т</t>
        </is>
      </c>
      <c r="F630" s="405" t="n">
        <v>0.0294</v>
      </c>
      <c r="G630" s="318" t="n">
        <v>1160</v>
      </c>
      <c r="H630" s="318">
        <f>ROUND(F630*G630,2)</f>
        <v/>
      </c>
      <c r="K630" s="328" t="n"/>
    </row>
    <row r="631">
      <c r="A631" s="319">
        <f>A630+1</f>
        <v/>
      </c>
      <c r="B631" s="313" t="n"/>
      <c r="C631" s="321" t="inlineStr">
        <is>
          <t>01.7.07.29-0091</t>
        </is>
      </c>
      <c r="D631" s="322" t="inlineStr">
        <is>
          <t>Опилки древесные</t>
        </is>
      </c>
      <c r="E631" s="405" t="inlineStr">
        <is>
          <t>м3</t>
        </is>
      </c>
      <c r="F631" s="405" t="n">
        <v>0.928</v>
      </c>
      <c r="G631" s="318" t="n">
        <v>34.92</v>
      </c>
      <c r="H631" s="318">
        <f>ROUND(F631*G631,2)</f>
        <v/>
      </c>
      <c r="K631" s="328" t="n"/>
    </row>
    <row r="632" ht="26.45" customHeight="1" s="290">
      <c r="A632" s="319">
        <f>A631+1</f>
        <v/>
      </c>
      <c r="B632" s="313" t="n"/>
      <c r="C632" s="321" t="inlineStr">
        <is>
          <t>08.3.03.05-0011</t>
        </is>
      </c>
      <c r="D632" s="322" t="inlineStr">
        <is>
          <t>Проволока стальная низкоуглеродистая разного назначения оцинкованная диаметром: 1,1 мм</t>
        </is>
      </c>
      <c r="E632" s="405" t="inlineStr">
        <is>
          <t>т</t>
        </is>
      </c>
      <c r="F632" s="405" t="n">
        <v>0.0021</v>
      </c>
      <c r="G632" s="318" t="n">
        <v>14690</v>
      </c>
      <c r="H632" s="318">
        <f>ROUND(F632*G632,2)</f>
        <v/>
      </c>
      <c r="K632" s="328" t="n"/>
    </row>
    <row r="633">
      <c r="A633" s="319">
        <f>A632+1</f>
        <v/>
      </c>
      <c r="B633" s="313" t="n"/>
      <c r="C633" s="321" t="inlineStr">
        <is>
          <t>01.7.15.14-0051</t>
        </is>
      </c>
      <c r="D633" s="322" t="inlineStr">
        <is>
          <t>Шуруп строительный с потайной головкой</t>
        </is>
      </c>
      <c r="E633" s="405" t="inlineStr">
        <is>
          <t>100 шт</t>
        </is>
      </c>
      <c r="F633" s="405" t="n">
        <v>6.0124</v>
      </c>
      <c r="G633" s="318" t="n">
        <v>5</v>
      </c>
      <c r="H633" s="318">
        <f>ROUND(F633*G633,2)</f>
        <v/>
      </c>
      <c r="K633" s="328" t="n"/>
    </row>
    <row r="634" ht="26.45" customHeight="1" s="290">
      <c r="A634" s="319">
        <f>A633+1</f>
        <v/>
      </c>
      <c r="B634" s="313" t="n"/>
      <c r="C634" s="321" t="inlineStr">
        <is>
          <t>01.7.15.07-0042</t>
        </is>
      </c>
      <c r="D634" s="322" t="inlineStr">
        <is>
          <t>Дюбели с калиброванной головкой (в обоймах): 3х58,5 мм</t>
        </is>
      </c>
      <c r="E634" s="405" t="inlineStr">
        <is>
          <t>т</t>
        </is>
      </c>
      <c r="F634" s="405" t="n">
        <v>0.0013</v>
      </c>
      <c r="G634" s="318" t="n">
        <v>22558</v>
      </c>
      <c r="H634" s="318">
        <f>ROUND(F634*G634,2)</f>
        <v/>
      </c>
      <c r="K634" s="328" t="n"/>
    </row>
    <row r="635">
      <c r="A635" s="319">
        <f>A634+1</f>
        <v/>
      </c>
      <c r="B635" s="313" t="n"/>
      <c r="C635" s="321" t="inlineStr">
        <is>
          <t>14.5.04.03-0104</t>
        </is>
      </c>
      <c r="D635" s="322" t="inlineStr">
        <is>
          <t>Мастика клеящая каучуковая, марки КН-2</t>
        </is>
      </c>
      <c r="E635" s="405" t="inlineStr">
        <is>
          <t>кг</t>
        </is>
      </c>
      <c r="F635" s="405" t="n">
        <v>3.399</v>
      </c>
      <c r="G635" s="318" t="n">
        <v>8.359999999999999</v>
      </c>
      <c r="H635" s="318">
        <f>ROUND(F635*G635,2)</f>
        <v/>
      </c>
      <c r="K635" s="328" t="n"/>
    </row>
    <row r="636">
      <c r="A636" s="319">
        <f>A635+1</f>
        <v/>
      </c>
      <c r="B636" s="313" t="n"/>
      <c r="C636" s="321" t="inlineStr">
        <is>
          <t>14.5.09.04-0111</t>
        </is>
      </c>
      <c r="D636" s="322" t="inlineStr">
        <is>
          <t>Отвердитель: № 1</t>
        </is>
      </c>
      <c r="E636" s="405" t="inlineStr">
        <is>
          <t>т</t>
        </is>
      </c>
      <c r="F636" s="405" t="n">
        <v>0.0004</v>
      </c>
      <c r="G636" s="318" t="n">
        <v>67872</v>
      </c>
      <c r="H636" s="318">
        <f>ROUND(F636*G636,2)</f>
        <v/>
      </c>
      <c r="K636" s="328" t="n"/>
    </row>
    <row r="637">
      <c r="A637" s="319">
        <f>A636+1</f>
        <v/>
      </c>
      <c r="B637" s="313" t="n"/>
      <c r="C637" s="321" t="inlineStr">
        <is>
          <t>01.7.06.03-0023</t>
        </is>
      </c>
      <c r="D637" s="322" t="inlineStr">
        <is>
          <t>Лента полиэтиленовая с липким слоем: марка А</t>
        </is>
      </c>
      <c r="E637" s="405" t="inlineStr">
        <is>
          <t>кг</t>
        </is>
      </c>
      <c r="F637" s="405" t="n">
        <v>0.6552</v>
      </c>
      <c r="G637" s="318" t="n">
        <v>39.02</v>
      </c>
      <c r="H637" s="318">
        <f>ROUND(F637*G637,2)</f>
        <v/>
      </c>
      <c r="K637" s="328" t="n"/>
    </row>
    <row r="638" ht="52.5" customHeight="1" s="290">
      <c r="A638" s="319">
        <f>A637+1</f>
        <v/>
      </c>
      <c r="B638" s="313" t="n"/>
      <c r="C638" s="321" t="inlineStr">
        <is>
          <t>01.7.19.07-0003</t>
        </is>
      </c>
      <c r="D638" s="322" t="inlineStr">
        <is>
          <t>Резина прессованная</t>
        </is>
      </c>
      <c r="E638" s="405" t="inlineStr">
        <is>
          <t>кг</t>
        </is>
      </c>
      <c r="F638" s="405" t="n">
        <v>0.8388</v>
      </c>
      <c r="G638" s="318" t="n">
        <v>28.26</v>
      </c>
      <c r="H638" s="318">
        <f>ROUND(F638*G638,2)</f>
        <v/>
      </c>
      <c r="K638" s="328" t="n"/>
    </row>
    <row r="639" ht="26.45" customHeight="1" s="290">
      <c r="A639" s="319">
        <f>A638+1</f>
        <v/>
      </c>
      <c r="B639" s="313" t="n"/>
      <c r="C639" s="321" t="inlineStr">
        <is>
          <t>02.2.05.04-0093</t>
        </is>
      </c>
      <c r="D639" s="322" t="inlineStr">
        <is>
          <t>Щебень из природного камня для строительных работ марка: 800, фракция 20-40 мм</t>
        </is>
      </c>
      <c r="E639" s="405" t="inlineStr">
        <is>
          <t>м3</t>
        </is>
      </c>
      <c r="F639" s="405" t="n">
        <v>0.2062</v>
      </c>
      <c r="G639" s="318" t="n">
        <v>108.4</v>
      </c>
      <c r="H639" s="318">
        <f>ROUND(F639*G639,2)</f>
        <v/>
      </c>
      <c r="K639" s="328" t="n"/>
    </row>
    <row r="640">
      <c r="A640" s="319">
        <f>A639+1</f>
        <v/>
      </c>
      <c r="B640" s="313" t="n"/>
      <c r="C640" s="321" t="inlineStr">
        <is>
          <t>01.7.07.29-0031</t>
        </is>
      </c>
      <c r="D640" s="322" t="inlineStr">
        <is>
          <t>Каболка</t>
        </is>
      </c>
      <c r="E640" s="405" t="inlineStr">
        <is>
          <t>т</t>
        </is>
      </c>
      <c r="F640" s="405" t="n">
        <v>0.0007</v>
      </c>
      <c r="G640" s="318" t="n">
        <v>30030</v>
      </c>
      <c r="H640" s="318">
        <f>ROUND(F640*G640,2)</f>
        <v/>
      </c>
      <c r="K640" s="328" t="n"/>
    </row>
    <row r="641">
      <c r="A641" s="319">
        <f>A640+1</f>
        <v/>
      </c>
      <c r="B641" s="313" t="n"/>
      <c r="C641" s="321" t="inlineStr">
        <is>
          <t>08.1.02.11-0001</t>
        </is>
      </c>
      <c r="D641" s="322" t="inlineStr">
        <is>
          <t>Поковки из квадратных заготовок, масса: 1,8 кг</t>
        </is>
      </c>
      <c r="E641" s="405" t="inlineStr">
        <is>
          <t>т</t>
        </is>
      </c>
      <c r="F641" s="405" t="n">
        <v>0.0032</v>
      </c>
      <c r="G641" s="318" t="n">
        <v>5989</v>
      </c>
      <c r="H641" s="318">
        <f>ROUND(F641*G641,2)</f>
        <v/>
      </c>
      <c r="K641" s="328" t="n"/>
    </row>
    <row r="642">
      <c r="A642" s="319">
        <f>A641+1</f>
        <v/>
      </c>
      <c r="B642" s="313" t="n"/>
      <c r="C642" s="321" t="inlineStr">
        <is>
          <t>10.1.02.02-0101</t>
        </is>
      </c>
      <c r="D642" s="322" t="inlineStr">
        <is>
          <t>Листы алюминиевые марки АД1Н, толщиной: 0,5 мм</t>
        </is>
      </c>
      <c r="E642" s="405" t="inlineStr">
        <is>
          <t>кг</t>
        </is>
      </c>
      <c r="F642" s="405" t="n">
        <v>0.3168</v>
      </c>
      <c r="G642" s="318" t="n">
        <v>60.23</v>
      </c>
      <c r="H642" s="318">
        <f>ROUND(F642*G642,2)</f>
        <v/>
      </c>
      <c r="K642" s="328" t="n"/>
    </row>
    <row r="643">
      <c r="A643" s="319">
        <f>A642+1</f>
        <v/>
      </c>
      <c r="B643" s="313" t="n"/>
      <c r="C643" s="321" t="inlineStr">
        <is>
          <t>20.1.02.06-0031</t>
        </is>
      </c>
      <c r="D643" s="322" t="inlineStr">
        <is>
          <t>Припой</t>
        </is>
      </c>
      <c r="E643" s="405" t="inlineStr">
        <is>
          <t>кг</t>
        </is>
      </c>
      <c r="F643" s="405" t="n">
        <v>0.2016</v>
      </c>
      <c r="G643" s="318" t="n">
        <v>85.97</v>
      </c>
      <c r="H643" s="318">
        <f>ROUND(F643*G643,2)</f>
        <v/>
      </c>
      <c r="K643" s="328" t="n"/>
    </row>
    <row r="644" ht="26.45" customHeight="1" s="290">
      <c r="A644" s="319">
        <f>A643+1</f>
        <v/>
      </c>
      <c r="B644" s="313" t="n"/>
      <c r="C644" s="321" t="inlineStr">
        <is>
          <t>18.3.01.01-0051</t>
        </is>
      </c>
      <c r="D644" s="322" t="inlineStr">
        <is>
          <t>Головки для присоединения рукавов поливочных диаметром: 25 мм</t>
        </is>
      </c>
      <c r="E644" s="405" t="inlineStr">
        <is>
          <t>шт</t>
        </is>
      </c>
      <c r="F644" s="405" t="n">
        <v>4</v>
      </c>
      <c r="G644" s="318" t="n">
        <v>3.84</v>
      </c>
      <c r="H644" s="318">
        <f>ROUND(F644*G644,2)</f>
        <v/>
      </c>
      <c r="K644" s="328" t="n"/>
    </row>
    <row r="645">
      <c r="A645" s="319">
        <f>A644+1</f>
        <v/>
      </c>
      <c r="B645" s="313" t="n"/>
      <c r="C645" s="321" t="inlineStr">
        <is>
          <t>24.3.05.19-0201</t>
        </is>
      </c>
      <c r="D645" s="322" t="inlineStr">
        <is>
          <t>Трап полипропиленовый диаметром 100 мм</t>
        </is>
      </c>
      <c r="E645" s="405" t="inlineStr">
        <is>
          <t>шт</t>
        </is>
      </c>
      <c r="F645" s="405" t="n">
        <v>1</v>
      </c>
      <c r="G645" s="318" t="n">
        <v>15.17</v>
      </c>
      <c r="H645" s="318">
        <f>ROUND(F645*G645,2)</f>
        <v/>
      </c>
      <c r="K645" s="328" t="n"/>
    </row>
    <row r="646">
      <c r="A646" s="319">
        <f>A645+1</f>
        <v/>
      </c>
      <c r="B646" s="313" t="n"/>
      <c r="C646" s="321" t="inlineStr">
        <is>
          <t>04.3.01.09-0012</t>
        </is>
      </c>
      <c r="D646" s="322" t="inlineStr">
        <is>
          <t>Раствор готовый кладочный цементный марки: 50</t>
        </is>
      </c>
      <c r="E646" s="405" t="inlineStr">
        <is>
          <t>м3</t>
        </is>
      </c>
      <c r="F646" s="405" t="n">
        <v>0.0306</v>
      </c>
      <c r="G646" s="318" t="n">
        <v>485.9</v>
      </c>
      <c r="H646" s="318">
        <f>ROUND(F646*G646,2)</f>
        <v/>
      </c>
      <c r="K646" s="328" t="n"/>
    </row>
    <row r="647">
      <c r="A647" s="319">
        <f>A646+1</f>
        <v/>
      </c>
      <c r="B647" s="313" t="n"/>
      <c r="C647" s="321" t="inlineStr">
        <is>
          <t>04.3.01.09-0001</t>
        </is>
      </c>
      <c r="D647" s="322" t="inlineStr">
        <is>
          <t>Раствор готовый кладочный тяжелый цементный</t>
        </is>
      </c>
      <c r="E647" s="405" t="inlineStr">
        <is>
          <t>м3</t>
        </is>
      </c>
      <c r="F647" s="405" t="n">
        <v>0.0297</v>
      </c>
      <c r="G647" s="318" t="n">
        <v>424.88</v>
      </c>
      <c r="H647" s="318">
        <f>ROUND(F647*G647,2)</f>
        <v/>
      </c>
      <c r="K647" s="328" t="n"/>
    </row>
    <row r="648">
      <c r="A648" s="319">
        <f>A647+1</f>
        <v/>
      </c>
      <c r="B648" s="313" t="n"/>
      <c r="C648" s="321" t="inlineStr">
        <is>
          <t>01.7.11.04-0072</t>
        </is>
      </c>
      <c r="D648" s="322" t="inlineStr">
        <is>
          <t>Проволока сварочная легированная диаметром: 4 мм</t>
        </is>
      </c>
      <c r="E648" s="405" t="inlineStr">
        <is>
          <t>т</t>
        </is>
      </c>
      <c r="F648" s="405" t="n">
        <v>0.0007</v>
      </c>
      <c r="G648" s="318" t="n">
        <v>13560</v>
      </c>
      <c r="H648" s="318">
        <f>ROUND(F648*G648,2)</f>
        <v/>
      </c>
      <c r="K648" s="328" t="n"/>
    </row>
    <row r="649" ht="26.45" customHeight="1" s="290">
      <c r="A649" s="319">
        <f>A648+1</f>
        <v/>
      </c>
      <c r="B649" s="313" t="n"/>
      <c r="C649" s="321" t="inlineStr">
        <is>
          <t>23.1.02.07-0001</t>
        </is>
      </c>
      <c r="D649" s="322" t="inlineStr">
        <is>
          <t>Крепления для трубопроводов оцинкованные: кронштейны, планки, хомуты</t>
        </is>
      </c>
      <c r="E649" s="405" t="inlineStr">
        <is>
          <t>кг</t>
        </is>
      </c>
      <c r="F649" s="405" t="n">
        <v>0.44</v>
      </c>
      <c r="G649" s="318" t="n">
        <v>17.21</v>
      </c>
      <c r="H649" s="318">
        <f>ROUND(F649*G649,2)</f>
        <v/>
      </c>
      <c r="K649" s="328" t="n"/>
    </row>
    <row r="650">
      <c r="A650" s="319">
        <f>A649+1</f>
        <v/>
      </c>
      <c r="B650" s="313" t="n"/>
      <c r="C650" s="321" t="inlineStr">
        <is>
          <t>01.7.11.07-0054</t>
        </is>
      </c>
      <c r="D650" s="322" t="inlineStr">
        <is>
          <t>Электроды диаметром: 6 мм Э42</t>
        </is>
      </c>
      <c r="E650" s="405" t="inlineStr">
        <is>
          <t>т</t>
        </is>
      </c>
      <c r="F650" s="405" t="n">
        <v>0.0008</v>
      </c>
      <c r="G650" s="318" t="n">
        <v>9424</v>
      </c>
      <c r="H650" s="318">
        <f>ROUND(F650*G650,2)</f>
        <v/>
      </c>
      <c r="K650" s="328" t="n"/>
    </row>
    <row r="651">
      <c r="A651" s="319">
        <f>A650+1</f>
        <v/>
      </c>
      <c r="B651" s="313" t="n"/>
      <c r="C651" s="321" t="inlineStr">
        <is>
          <t>01.7.15.14-0169</t>
        </is>
      </c>
      <c r="D651" s="322" t="inlineStr">
        <is>
          <t>Шурупы с полукруглой головкой: 6х40 мм</t>
        </is>
      </c>
      <c r="E651" s="405" t="inlineStr">
        <is>
          <t>т</t>
        </is>
      </c>
      <c r="F651" s="405" t="n">
        <v>0.0005999999999999999</v>
      </c>
      <c r="G651" s="318" t="n">
        <v>12430</v>
      </c>
      <c r="H651" s="318">
        <f>ROUND(F651*G651,2)</f>
        <v/>
      </c>
      <c r="K651" s="328" t="n"/>
    </row>
    <row r="652">
      <c r="A652" s="319">
        <f>A651+1</f>
        <v/>
      </c>
      <c r="B652" s="313" t="n"/>
      <c r="C652" s="321" t="inlineStr">
        <is>
          <t>ТСЦ-101-2198</t>
        </is>
      </c>
      <c r="D652" s="322" t="inlineStr">
        <is>
          <t>Геоткань CARBOFOL</t>
        </is>
      </c>
      <c r="E652" s="405" t="inlineStr">
        <is>
          <t>м2</t>
        </is>
      </c>
      <c r="F652" s="405" t="n">
        <v>0.25</v>
      </c>
      <c r="G652" s="318" t="n">
        <v>25.41</v>
      </c>
      <c r="H652" s="318">
        <f>ROUND(F652*G652,2)</f>
        <v/>
      </c>
      <c r="K652" s="328" t="n"/>
    </row>
    <row r="653">
      <c r="A653" s="319">
        <f>A652+1</f>
        <v/>
      </c>
      <c r="B653" s="313" t="n"/>
      <c r="C653" s="321" t="inlineStr">
        <is>
          <t>01.7.15.07-0082</t>
        </is>
      </c>
      <c r="D653" s="322" t="inlineStr">
        <is>
          <t>Дюбель-гвоздь 6/39 мм</t>
        </is>
      </c>
      <c r="E653" s="405" t="inlineStr">
        <is>
          <t>100 шт</t>
        </is>
      </c>
      <c r="F653" s="405" t="n">
        <v>0.08</v>
      </c>
      <c r="G653" s="318" t="n">
        <v>70</v>
      </c>
      <c r="H653" s="318">
        <f>ROUND(F653*G653,2)</f>
        <v/>
      </c>
      <c r="K653" s="328" t="n"/>
    </row>
    <row r="654" ht="39.6" customHeight="1" s="290">
      <c r="A654" s="319">
        <f>A653+1</f>
        <v/>
      </c>
      <c r="B654" s="313" t="n"/>
      <c r="C654" s="321" t="inlineStr">
        <is>
          <t>10.1.02.04-0009</t>
        </is>
      </c>
      <c r="D654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654" s="405" t="inlineStr">
        <is>
          <t>т</t>
        </is>
      </c>
      <c r="F654" s="405" t="n">
        <v>0.0001</v>
      </c>
      <c r="G654" s="318" t="n">
        <v>55960.01</v>
      </c>
      <c r="H654" s="318">
        <f>ROUND(F654*G654,2)</f>
        <v/>
      </c>
      <c r="K654" s="328" t="n"/>
    </row>
    <row r="655" ht="30.75" customHeight="1" s="290">
      <c r="A655" s="319">
        <f>A654+1</f>
        <v/>
      </c>
      <c r="B655" s="313" t="n"/>
      <c r="C655" s="321" t="inlineStr">
        <is>
          <t>01.7.19.04-0002</t>
        </is>
      </c>
      <c r="D655" s="322" t="inlineStr">
        <is>
          <t>Пластина резиновая рулонная вулканизированная</t>
        </is>
      </c>
      <c r="E655" s="405" t="inlineStr">
        <is>
          <t>кг</t>
        </is>
      </c>
      <c r="F655" s="405" t="n">
        <v>0.4</v>
      </c>
      <c r="G655" s="318" t="n">
        <v>13.56</v>
      </c>
      <c r="H655" s="318">
        <f>ROUND(F655*G655,2)</f>
        <v/>
      </c>
      <c r="K655" s="328" t="n"/>
    </row>
    <row r="656">
      <c r="A656" s="319">
        <f>A655+1</f>
        <v/>
      </c>
      <c r="B656" s="313" t="n"/>
      <c r="C656" s="321" t="inlineStr">
        <is>
          <t>01.3.05.38-0241</t>
        </is>
      </c>
      <c r="D656" s="322" t="inlineStr">
        <is>
          <t>Метиленхлорид</t>
        </is>
      </c>
      <c r="E656" s="405" t="inlineStr">
        <is>
          <t>кг</t>
        </is>
      </c>
      <c r="F656" s="405" t="n">
        <v>0.4461</v>
      </c>
      <c r="G656" s="318" t="n">
        <v>11.8</v>
      </c>
      <c r="H656" s="318">
        <f>ROUND(F656*G656,2)</f>
        <v/>
      </c>
      <c r="K656" s="328" t="n"/>
    </row>
    <row r="657">
      <c r="A657" s="319">
        <f>A656+1</f>
        <v/>
      </c>
      <c r="B657" s="313" t="n"/>
      <c r="C657" s="321" t="inlineStr">
        <is>
          <t>14.1.05.03-0012</t>
        </is>
      </c>
      <c r="D657" s="322" t="inlineStr">
        <is>
          <t>Клей фенолполивинилацетатный марки: БФ-2, сорт I</t>
        </is>
      </c>
      <c r="E657" s="405" t="inlineStr">
        <is>
          <t>т</t>
        </is>
      </c>
      <c r="F657" s="405" t="n">
        <v>0.0004</v>
      </c>
      <c r="G657" s="318" t="n">
        <v>12330</v>
      </c>
      <c r="H657" s="318">
        <f>ROUND(F657*G657,2)</f>
        <v/>
      </c>
      <c r="K657" s="328" t="n"/>
    </row>
    <row r="658">
      <c r="A658" s="319">
        <f>A657+1</f>
        <v/>
      </c>
      <c r="B658" s="313" t="n"/>
      <c r="C658" s="321" t="inlineStr">
        <is>
          <t>01.3.02.02-0001</t>
        </is>
      </c>
      <c r="D658" s="322" t="inlineStr">
        <is>
          <t>Аргон газообразный, сорт: I</t>
        </is>
      </c>
      <c r="E658" s="405" t="inlineStr">
        <is>
          <t>м3</t>
        </is>
      </c>
      <c r="F658" s="405" t="n">
        <v>0.275</v>
      </c>
      <c r="G658" s="318" t="n">
        <v>17.86</v>
      </c>
      <c r="H658" s="318">
        <f>ROUND(F658*G658,2)</f>
        <v/>
      </c>
      <c r="K658" s="328" t="n"/>
    </row>
    <row r="659">
      <c r="A659" s="319">
        <f>A658+1</f>
        <v/>
      </c>
      <c r="B659" s="313" t="n"/>
      <c r="C659" s="321" t="inlineStr">
        <is>
          <t>01.7.15.14-0043</t>
        </is>
      </c>
      <c r="D659" s="322" t="inlineStr">
        <is>
          <t>Шуруп самонарезающий: (LN) 3,5/11 мм</t>
        </is>
      </c>
      <c r="E659" s="405" t="inlineStr">
        <is>
          <t>100 шт</t>
        </is>
      </c>
      <c r="F659" s="405" t="n">
        <v>2.04</v>
      </c>
      <c r="G659" s="318" t="n">
        <v>2</v>
      </c>
      <c r="H659" s="318">
        <f>ROUND(F659*G659,2)</f>
        <v/>
      </c>
      <c r="K659" s="328" t="n"/>
    </row>
    <row r="660">
      <c r="A660" s="319">
        <f>A659+1</f>
        <v/>
      </c>
      <c r="B660" s="313" t="n"/>
      <c r="C660" s="321" t="inlineStr">
        <is>
          <t>01.7.06.07-0001</t>
        </is>
      </c>
      <c r="D660" s="322" t="inlineStr">
        <is>
          <t>Лента К226</t>
        </is>
      </c>
      <c r="E660" s="405" t="inlineStr">
        <is>
          <t>100 м</t>
        </is>
      </c>
      <c r="F660" s="405" t="n">
        <v>0.0315</v>
      </c>
      <c r="G660" s="318" t="n">
        <v>120</v>
      </c>
      <c r="H660" s="318">
        <f>ROUND(F660*G660,2)</f>
        <v/>
      </c>
      <c r="K660" s="328" t="n"/>
    </row>
    <row r="661" ht="26.45" customHeight="1" s="290">
      <c r="A661" s="319">
        <f>A660+1</f>
        <v/>
      </c>
      <c r="B661" s="313" t="n"/>
      <c r="C661" s="321" t="inlineStr">
        <is>
          <t>01.7.15.04-0054</t>
        </is>
      </c>
      <c r="D661" s="322" t="inlineStr">
        <is>
          <t>Винты самонарезающие: оцинкованные, размером 4-12 мм ГОСТ 10621-80</t>
        </is>
      </c>
      <c r="E661" s="405" t="inlineStr">
        <is>
          <t>т</t>
        </is>
      </c>
      <c r="F661" s="405" t="n">
        <v>0.0001</v>
      </c>
      <c r="G661" s="318" t="n">
        <v>33180</v>
      </c>
      <c r="H661" s="318">
        <f>ROUND(F661*G661,2)</f>
        <v/>
      </c>
      <c r="K661" s="328" t="n"/>
    </row>
    <row r="662">
      <c r="A662" s="319">
        <f>A661+1</f>
        <v/>
      </c>
      <c r="B662" s="313" t="n"/>
      <c r="C662" s="321" t="inlineStr">
        <is>
          <t>01.7.15.11-0061</t>
        </is>
      </c>
      <c r="D662" s="322" t="inlineStr">
        <is>
          <t>Шайбы пружинные</t>
        </is>
      </c>
      <c r="E662" s="405" t="inlineStr">
        <is>
          <t>т</t>
        </is>
      </c>
      <c r="F662" s="405" t="n">
        <v>0.0001</v>
      </c>
      <c r="G662" s="318" t="n">
        <v>31600</v>
      </c>
      <c r="H662" s="318">
        <f>ROUND(F662*G662,2)</f>
        <v/>
      </c>
      <c r="K662" s="328" t="n"/>
    </row>
    <row r="663">
      <c r="A663" s="319">
        <f>A662+1</f>
        <v/>
      </c>
      <c r="B663" s="313" t="n"/>
      <c r="C663" s="321" t="inlineStr">
        <is>
          <t>ТСЦ-101-4956</t>
        </is>
      </c>
      <c r="D663" s="322" t="inlineStr">
        <is>
          <t>Анкер клиновой В12</t>
        </is>
      </c>
      <c r="E663" s="405" t="inlineStr">
        <is>
          <t>шт.</t>
        </is>
      </c>
      <c r="F663" s="405" t="n">
        <v>4</v>
      </c>
      <c r="G663" s="318" t="n">
        <v>0.77</v>
      </c>
      <c r="H663" s="318">
        <f>ROUND(F663*G663,2)</f>
        <v/>
      </c>
      <c r="K663" s="328" t="n"/>
    </row>
    <row r="664" ht="39.6" customHeight="1" s="290">
      <c r="A664" s="319">
        <f>A663+1</f>
        <v/>
      </c>
      <c r="B664" s="313" t="n"/>
      <c r="C664" s="321" t="inlineStr">
        <is>
          <t>23.3.06.04-0008</t>
        </is>
      </c>
      <c r="D664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664" s="405" t="inlineStr">
        <is>
          <t>м</t>
        </is>
      </c>
      <c r="F664" s="405" t="n">
        <v>0.18</v>
      </c>
      <c r="G664" s="318" t="n">
        <v>15.33</v>
      </c>
      <c r="H664" s="318">
        <f>ROUND(F664*G664,2)</f>
        <v/>
      </c>
      <c r="K664" s="328" t="n"/>
    </row>
    <row r="665">
      <c r="A665" s="319">
        <f>A664+1</f>
        <v/>
      </c>
      <c r="B665" s="313" t="n"/>
      <c r="C665" s="321" t="inlineStr">
        <is>
          <t>01.7.03.01-0002</t>
        </is>
      </c>
      <c r="D665" s="322" t="inlineStr">
        <is>
          <t>Вода водопроводная</t>
        </is>
      </c>
      <c r="E665" s="405" t="inlineStr">
        <is>
          <t>м3</t>
        </is>
      </c>
      <c r="F665" s="405" t="n">
        <v>0.7776</v>
      </c>
      <c r="G665" s="318" t="n">
        <v>3.15</v>
      </c>
      <c r="H665" s="318">
        <f>ROUND(F665*G665,2)</f>
        <v/>
      </c>
      <c r="K665" s="328" t="n"/>
    </row>
    <row r="666" ht="26.45" customHeight="1" s="290">
      <c r="A666" s="319">
        <f>A665+1</f>
        <v/>
      </c>
      <c r="B666" s="313" t="n"/>
      <c r="C666" s="321" t="inlineStr">
        <is>
          <t>20.3.02.03-0037</t>
        </is>
      </c>
      <c r="D666" s="322" t="inlineStr">
        <is>
          <t>Лампы накаливания газопольные в прозрачной колбе: МО 36-60</t>
        </is>
      </c>
      <c r="E666" s="405" t="inlineStr">
        <is>
          <t>10 шт.</t>
        </is>
      </c>
      <c r="F666" s="405" t="n">
        <v>0.1</v>
      </c>
      <c r="G666" s="318" t="n">
        <v>24.15</v>
      </c>
      <c r="H666" s="318">
        <f>ROUND(F666*G666,2)</f>
        <v/>
      </c>
      <c r="K666" s="328" t="n"/>
    </row>
    <row r="667" ht="26.45" customHeight="1" s="290">
      <c r="A667" s="319">
        <f>A666+1</f>
        <v/>
      </c>
      <c r="B667" s="313" t="n"/>
      <c r="C667" s="321" t="inlineStr">
        <is>
          <t>20.3.02.03-0033</t>
        </is>
      </c>
      <c r="D667" s="322" t="inlineStr">
        <is>
          <t>Лампы накаливания газопольные в прозрачной колбе: МО 24-60</t>
        </is>
      </c>
      <c r="E667" s="405" t="inlineStr">
        <is>
          <t>10 шт.</t>
        </is>
      </c>
      <c r="F667" s="405" t="n">
        <v>0.1</v>
      </c>
      <c r="G667" s="318" t="n">
        <v>23.53</v>
      </c>
      <c r="H667" s="318">
        <f>ROUND(F667*G667,2)</f>
        <v/>
      </c>
      <c r="K667" s="328" t="n"/>
    </row>
    <row r="668" ht="52.5" customHeight="1" s="290">
      <c r="A668" s="319">
        <f>A667+1</f>
        <v/>
      </c>
      <c r="B668" s="313" t="n"/>
      <c r="C668" s="321" t="inlineStr">
        <is>
          <t>08.1.02.17-0071</t>
        </is>
      </c>
      <c r="D668" s="322" t="inlineStr">
        <is>
          <t>Сетка проволочная стальная плетеная и крученая с квадратными ячейками 10х10 мм</t>
        </is>
      </c>
      <c r="E668" s="405" t="inlineStr">
        <is>
          <t>м2</t>
        </is>
      </c>
      <c r="F668" s="405" t="n">
        <v>0.08400000000000001</v>
      </c>
      <c r="G668" s="318" t="n">
        <v>16.58</v>
      </c>
      <c r="H668" s="318">
        <f>ROUND(F668*G668,2)</f>
        <v/>
      </c>
      <c r="K668" s="328" t="n"/>
    </row>
    <row r="669">
      <c r="A669" s="319">
        <f>A668+1</f>
        <v/>
      </c>
      <c r="B669" s="313" t="n"/>
      <c r="C669" s="321" t="inlineStr">
        <is>
          <t>04.1.02.05-0007</t>
        </is>
      </c>
      <c r="D669" s="322" t="inlineStr">
        <is>
          <t>Бетон тяжелый, класс: В20 (М250)</t>
        </is>
      </c>
      <c r="E669" s="405" t="inlineStr">
        <is>
          <t>м3</t>
        </is>
      </c>
      <c r="F669" s="405" t="n">
        <v>0.0016</v>
      </c>
      <c r="G669" s="318" t="n">
        <v>665</v>
      </c>
      <c r="H669" s="318">
        <f>ROUND(F669*G669,2)</f>
        <v/>
      </c>
      <c r="K669" s="328" t="n"/>
    </row>
    <row r="670">
      <c r="A670" s="319">
        <f>A669+1</f>
        <v/>
      </c>
      <c r="B670" s="313" t="n"/>
      <c r="C670" s="321" t="inlineStr">
        <is>
          <t>03.2.02.08-0001</t>
        </is>
      </c>
      <c r="D670" s="322" t="inlineStr">
        <is>
          <t>Цемент гипсоглиноземистый расширяющийся</t>
        </is>
      </c>
      <c r="E670" s="405" t="inlineStr">
        <is>
          <t>т</t>
        </is>
      </c>
      <c r="F670" s="405" t="n">
        <v>0.0004</v>
      </c>
      <c r="G670" s="318" t="n">
        <v>1836</v>
      </c>
      <c r="H670" s="318">
        <f>ROUND(F670*G670,2)</f>
        <v/>
      </c>
      <c r="K670" s="328" t="n"/>
    </row>
    <row r="671">
      <c r="A671" s="319">
        <f>A670+1</f>
        <v/>
      </c>
      <c r="B671" s="313" t="n"/>
      <c r="C671" s="321" t="inlineStr">
        <is>
          <t>01.3.03.06-0002</t>
        </is>
      </c>
      <c r="D671" s="322" t="inlineStr">
        <is>
          <t>Кислота соляная: техническая</t>
        </is>
      </c>
      <c r="E671" s="405" t="inlineStr">
        <is>
          <t>т</t>
        </is>
      </c>
      <c r="F671" s="405" t="n">
        <v>0.0005</v>
      </c>
      <c r="G671" s="318" t="n">
        <v>1205.7</v>
      </c>
      <c r="H671" s="318">
        <f>ROUND(F671*G671,2)</f>
        <v/>
      </c>
      <c r="K671" s="328" t="n"/>
    </row>
    <row r="672">
      <c r="A672" s="319">
        <f>A671+1</f>
        <v/>
      </c>
      <c r="B672" s="313" t="n"/>
      <c r="C672" s="321" t="inlineStr">
        <is>
          <t>03.1.02.03-0015</t>
        </is>
      </c>
      <c r="D672" s="322" t="inlineStr">
        <is>
          <t>Известь строительная: негашеная хлорная, марки А</t>
        </is>
      </c>
      <c r="E672" s="405" t="inlineStr">
        <is>
          <t>кг</t>
        </is>
      </c>
      <c r="F672" s="405" t="n">
        <v>0.0665</v>
      </c>
      <c r="G672" s="318" t="n">
        <v>2.15</v>
      </c>
      <c r="H672" s="318">
        <f>ROUND(F672*G672,2)</f>
        <v/>
      </c>
      <c r="K672" s="328" t="n"/>
    </row>
    <row r="673">
      <c r="A673" s="319">
        <f>A672+1</f>
        <v/>
      </c>
      <c r="B673" s="313" t="n"/>
      <c r="C673" s="321" t="inlineStr">
        <is>
          <t>14.5.09.02-0002</t>
        </is>
      </c>
      <c r="D673" s="322" t="inlineStr">
        <is>
          <t>Ксилол нефтяной марки А</t>
        </is>
      </c>
      <c r="E673" s="405" t="inlineStr">
        <is>
          <t>т</t>
        </is>
      </c>
      <c r="F673" s="405" t="n">
        <v>-0.0003</v>
      </c>
      <c r="G673" s="318" t="n">
        <v>7640</v>
      </c>
      <c r="H673" s="318">
        <f>ROUND(F673*G673,2)</f>
        <v/>
      </c>
      <c r="K673" s="328" t="n"/>
    </row>
    <row r="674">
      <c r="K674" s="329" t="n"/>
    </row>
    <row r="675" ht="25.5" customHeight="1" s="290">
      <c r="B675" s="330" t="inlineStr">
        <is>
          <t xml:space="preserve">Примечание: </t>
        </is>
      </c>
      <c r="C675" s="37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679">
      <c r="B679" s="344" t="inlineStr">
        <is>
          <t>Составил ______________________     А.П. Николаева</t>
        </is>
      </c>
      <c r="C679" s="354" t="n"/>
    </row>
    <row r="680">
      <c r="B680" s="355" t="inlineStr">
        <is>
          <t xml:space="preserve">                         (подпись, инициалы, фамилия)</t>
        </is>
      </c>
      <c r="C680" s="354" t="n"/>
    </row>
    <row r="681">
      <c r="B681" s="344" t="n"/>
      <c r="C681" s="354" t="n"/>
    </row>
    <row r="682">
      <c r="B682" s="344" t="inlineStr">
        <is>
          <t>Проверил ______________________        А.В. Костянецкая</t>
        </is>
      </c>
      <c r="C682" s="354" t="n"/>
    </row>
    <row r="683">
      <c r="B683" s="355" t="inlineStr">
        <is>
          <t xml:space="preserve">                        (подпись, инициалы, фамилия)</t>
        </is>
      </c>
      <c r="C683" s="354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C675:H675"/>
    <mergeCell ref="A2:H2"/>
    <mergeCell ref="A39:E39"/>
    <mergeCell ref="A41:E41"/>
    <mergeCell ref="A7:C7"/>
    <mergeCell ref="A111:E111"/>
    <mergeCell ref="A236:E23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G35" sqref="G3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9.140625" customWidth="1" style="290" min="6" max="6"/>
    <col width="12.8554687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344" t="n"/>
      <c r="C1" s="344" t="n"/>
      <c r="D1" s="344" t="n"/>
      <c r="E1" s="344" t="n"/>
    </row>
    <row r="2">
      <c r="B2" s="344" t="n"/>
      <c r="C2" s="344" t="n"/>
      <c r="D2" s="344" t="n"/>
      <c r="E2" s="404" t="inlineStr">
        <is>
          <t>Приложение № 4</t>
        </is>
      </c>
    </row>
    <row r="3">
      <c r="B3" s="344" t="n"/>
      <c r="C3" s="344" t="n"/>
      <c r="D3" s="344" t="n"/>
      <c r="E3" s="344" t="n"/>
    </row>
    <row r="4">
      <c r="B4" s="344" t="n"/>
      <c r="C4" s="344" t="n"/>
      <c r="D4" s="344" t="n"/>
      <c r="E4" s="344" t="n"/>
    </row>
    <row r="5">
      <c r="B5" s="357" t="inlineStr">
        <is>
          <t>Ресурсная модель</t>
        </is>
      </c>
    </row>
    <row r="6">
      <c r="B6" s="357" t="n"/>
      <c r="C6" s="357" t="n"/>
      <c r="D6" s="357" t="n"/>
      <c r="E6" s="357" t="n"/>
    </row>
    <row r="7" ht="45.75" customHeight="1" s="290">
      <c r="B7" s="383" t="inlineStr">
        <is>
          <t xml:space="preserve">Наименование разрабатываемого показателя УНЦ - </t>
        </is>
      </c>
      <c r="D7" s="383">
        <f>'Прил.1 Сравнит табл'!D6</f>
        <v/>
      </c>
    </row>
    <row r="8">
      <c r="B8" s="382">
        <f>'Прил.1 Сравнит табл'!B8</f>
        <v/>
      </c>
    </row>
    <row r="9">
      <c r="B9" s="174" t="n"/>
      <c r="C9" s="344" t="n"/>
      <c r="D9" s="344" t="n"/>
      <c r="E9" s="344" t="n"/>
    </row>
    <row r="10" ht="52.9" customHeight="1" s="290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09" t="inlineStr">
        <is>
          <t>Оплата труда рабочих</t>
        </is>
      </c>
      <c r="C11" s="349">
        <f>'Прил.5 Расчет СМР и ОБ'!J14</f>
        <v/>
      </c>
      <c r="D11" s="211">
        <f>C11/$C$24</f>
        <v/>
      </c>
      <c r="E11" s="211">
        <f>C11/$C$40</f>
        <v/>
      </c>
    </row>
    <row r="12">
      <c r="B12" s="209" t="inlineStr">
        <is>
          <t>Эксплуатация машин основных</t>
        </is>
      </c>
      <c r="C12" s="349">
        <f>'Прил.5 Расчет СМР и ОБ'!J28</f>
        <v/>
      </c>
      <c r="D12" s="211">
        <f>C12/$C$24</f>
        <v/>
      </c>
      <c r="E12" s="211">
        <f>C12/$C$40</f>
        <v/>
      </c>
    </row>
    <row r="13">
      <c r="B13" s="209" t="inlineStr">
        <is>
          <t>Эксплуатация машин прочих</t>
        </is>
      </c>
      <c r="C13" s="349">
        <f>'Прил.5 Расчет СМР и ОБ'!J89</f>
        <v/>
      </c>
      <c r="D13" s="211">
        <f>C13/$C$24</f>
        <v/>
      </c>
      <c r="E13" s="211">
        <f>C13/$C$40</f>
        <v/>
      </c>
    </row>
    <row r="14">
      <c r="B14" s="209" t="inlineStr">
        <is>
          <t>ЭКСПЛУАТАЦИЯ МАШИН, ВСЕГО:</t>
        </is>
      </c>
      <c r="C14" s="349">
        <f>C13+C12</f>
        <v/>
      </c>
      <c r="D14" s="211">
        <f>C14/$C$24</f>
        <v/>
      </c>
      <c r="E14" s="211">
        <f>C14/$C$40</f>
        <v/>
      </c>
    </row>
    <row r="15">
      <c r="B15" s="209" t="inlineStr">
        <is>
          <t>в том числе зарплата машинистов</t>
        </is>
      </c>
      <c r="C15" s="349">
        <f>'Прил.5 Расчет СМР и ОБ'!J16</f>
        <v/>
      </c>
      <c r="D15" s="211">
        <f>C15/$C$24</f>
        <v/>
      </c>
      <c r="E15" s="211">
        <f>C15/$C$40</f>
        <v/>
      </c>
    </row>
    <row r="16">
      <c r="B16" s="209" t="inlineStr">
        <is>
          <t>Материалы основные</t>
        </is>
      </c>
      <c r="C16" s="349">
        <f>'Прил.5 Расчет СМР и ОБ'!J260</f>
        <v/>
      </c>
      <c r="D16" s="211">
        <f>C16/$C$24</f>
        <v/>
      </c>
      <c r="E16" s="211">
        <f>C16/$C$40</f>
        <v/>
      </c>
    </row>
    <row r="17">
      <c r="B17" s="209" t="inlineStr">
        <is>
          <t>Материалы прочие</t>
        </is>
      </c>
      <c r="C17" s="349">
        <f>'Прил.5 Расчет СМР и ОБ'!J661</f>
        <v/>
      </c>
      <c r="D17" s="211">
        <f>C17/$C$24</f>
        <v/>
      </c>
      <c r="E17" s="211">
        <f>C17/$C$40</f>
        <v/>
      </c>
      <c r="G17" s="175" t="n"/>
    </row>
    <row r="18">
      <c r="B18" s="209" t="inlineStr">
        <is>
          <t>МАТЕРИАЛЫ, ВСЕГО:</t>
        </is>
      </c>
      <c r="C18" s="349">
        <f>C17+C16</f>
        <v/>
      </c>
      <c r="D18" s="211">
        <f>C18/$C$24</f>
        <v/>
      </c>
      <c r="E18" s="211">
        <f>C18/$C$40</f>
        <v/>
      </c>
    </row>
    <row r="19">
      <c r="B19" s="209" t="inlineStr">
        <is>
          <t>ИТОГО</t>
        </is>
      </c>
      <c r="C19" s="349">
        <f>C18+C14+C11</f>
        <v/>
      </c>
      <c r="D19" s="211" t="n"/>
      <c r="E19" s="209" t="n"/>
    </row>
    <row r="20">
      <c r="B20" s="209" t="inlineStr">
        <is>
          <t>Сметная прибыль, руб.</t>
        </is>
      </c>
      <c r="C20" s="349">
        <f>ROUND(C21*(C11+C15),2)</f>
        <v/>
      </c>
      <c r="D20" s="211">
        <f>C20/$C$24</f>
        <v/>
      </c>
      <c r="E20" s="211">
        <f>C20/$C$40</f>
        <v/>
      </c>
    </row>
    <row r="21">
      <c r="B21" s="209" t="inlineStr">
        <is>
          <t>Сметная прибыль, %</t>
        </is>
      </c>
      <c r="C21" s="214">
        <f>'Прил.5 Расчет СМР и ОБ'!E665</f>
        <v/>
      </c>
      <c r="D21" s="211" t="n"/>
      <c r="E21" s="209" t="n"/>
    </row>
    <row r="22">
      <c r="B22" s="209" t="inlineStr">
        <is>
          <t>Накладные расходы, руб.</t>
        </is>
      </c>
      <c r="C22" s="349">
        <f>ROUND(C23*(C11+C15),2)</f>
        <v/>
      </c>
      <c r="D22" s="211">
        <f>C22/$C$24</f>
        <v/>
      </c>
      <c r="E22" s="211">
        <f>C22/$C$40</f>
        <v/>
      </c>
    </row>
    <row r="23">
      <c r="B23" s="209" t="inlineStr">
        <is>
          <t>Накладные расходы, %</t>
        </is>
      </c>
      <c r="C23" s="214">
        <f>'Прил.5 Расчет СМР и ОБ'!E664</f>
        <v/>
      </c>
      <c r="D23" s="211" t="n"/>
      <c r="E23" s="209" t="n"/>
    </row>
    <row r="24">
      <c r="B24" s="209" t="inlineStr">
        <is>
          <t>ВСЕГО СМР с НР и СП</t>
        </is>
      </c>
      <c r="C24" s="349">
        <f>C19+C20+C22</f>
        <v/>
      </c>
      <c r="D24" s="211">
        <f>C24/$C$24</f>
        <v/>
      </c>
      <c r="E24" s="211">
        <f>C24/$C$40</f>
        <v/>
      </c>
    </row>
    <row r="25" ht="26.45" customHeight="1" s="290">
      <c r="B25" s="209" t="inlineStr">
        <is>
          <t>ВСЕГО стоимость оборудования, в том числе</t>
        </is>
      </c>
      <c r="C25" s="349">
        <f>'Прил.5 Расчет СМР и ОБ'!J219</f>
        <v/>
      </c>
      <c r="D25" s="211" t="n"/>
      <c r="E25" s="211">
        <f>C25/$C$40</f>
        <v/>
      </c>
    </row>
    <row r="26" ht="26.45" customHeight="1" s="290">
      <c r="B26" s="209" t="inlineStr">
        <is>
          <t>стоимость оборудования технологического</t>
        </is>
      </c>
      <c r="C26" s="349">
        <f>'Прил.5 Расчет СМР и ОБ'!J220</f>
        <v/>
      </c>
      <c r="D26" s="211" t="n"/>
      <c r="E26" s="211">
        <f>C26/$C$40</f>
        <v/>
      </c>
    </row>
    <row r="27">
      <c r="B27" s="209" t="inlineStr">
        <is>
          <t>ИТОГО (СМР + ОБОРУДОВАНИЕ)</t>
        </is>
      </c>
      <c r="C27" s="333">
        <f>C24+C25</f>
        <v/>
      </c>
      <c r="D27" s="211" t="n"/>
      <c r="E27" s="211">
        <f>C27/$C$40</f>
        <v/>
      </c>
    </row>
    <row r="28" ht="33" customHeight="1" s="290">
      <c r="B28" s="209" t="inlineStr">
        <is>
          <t>ПРОЧ. ЗАТР., УЧТЕННЫЕ ПОКАЗАТЕЛЕМ,  в том числе</t>
        </is>
      </c>
      <c r="C28" s="209" t="n"/>
      <c r="D28" s="209" t="n"/>
      <c r="E28" s="209" t="n"/>
    </row>
    <row r="29" ht="26.45" customHeight="1" s="290">
      <c r="B29" s="209" t="inlineStr">
        <is>
          <t>Временные здания и сооружения - 3,9%</t>
        </is>
      </c>
      <c r="C29" s="333">
        <f>ROUND(C24*3.9%,2)</f>
        <v/>
      </c>
      <c r="D29" s="209" t="n"/>
      <c r="E29" s="211">
        <f>C29/$C$40</f>
        <v/>
      </c>
    </row>
    <row r="30" ht="39.6" customHeight="1" s="290">
      <c r="B30" s="209" t="inlineStr">
        <is>
          <t>Дополнительные затраты при производстве строительно-монтажных работ в зимнее время - 2,1%</t>
        </is>
      </c>
      <c r="C30" s="333">
        <f>ROUND((C24+C29)*2.1%,2)</f>
        <v/>
      </c>
      <c r="D30" s="209" t="n"/>
      <c r="E30" s="211">
        <f>C30/$C$40</f>
        <v/>
      </c>
    </row>
    <row r="31">
      <c r="B31" s="209" t="inlineStr">
        <is>
          <t>Пусконаладочные работы</t>
        </is>
      </c>
      <c r="C31" s="333" t="n">
        <v>10759043.04</v>
      </c>
      <c r="D31" s="209" t="n"/>
      <c r="E31" s="211">
        <f>C31/$C$40</f>
        <v/>
      </c>
    </row>
    <row r="32" ht="26.45" customHeight="1" s="290">
      <c r="B32" s="209" t="inlineStr">
        <is>
          <t>Затраты по перевозке работников к месту работы и обратно</t>
        </is>
      </c>
      <c r="C32" s="333">
        <f>ROUND(C27*0%,2)</f>
        <v/>
      </c>
      <c r="D32" s="209" t="n"/>
      <c r="E32" s="211">
        <f>C32/$C$40</f>
        <v/>
      </c>
    </row>
    <row r="33" ht="26.45" customHeight="1" s="290">
      <c r="B33" s="209" t="inlineStr">
        <is>
          <t>Затраты, связанные с осуществлением работ вахтовым методом</t>
        </is>
      </c>
      <c r="C33" s="333">
        <f>ROUND(C27*0%,2)</f>
        <v/>
      </c>
      <c r="D33" s="209" t="n"/>
      <c r="E33" s="211">
        <f>C33/$C$40</f>
        <v/>
      </c>
    </row>
    <row r="34" ht="52.9" customHeight="1" s="290">
      <c r="B34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3">
        <f>ROUND(C27*0%,2)</f>
        <v/>
      </c>
      <c r="D34" s="209" t="n"/>
      <c r="E34" s="211">
        <f>C34/$C$40</f>
        <v/>
      </c>
    </row>
    <row r="35" ht="79.15000000000001" customHeight="1" s="290">
      <c r="B35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3">
        <f>ROUND(C27*0%,2)</f>
        <v/>
      </c>
      <c r="D35" s="209" t="n"/>
      <c r="E35" s="211">
        <f>C35/$C$40</f>
        <v/>
      </c>
    </row>
    <row r="36" ht="26.45" customHeight="1" s="290">
      <c r="B36" s="209" t="inlineStr">
        <is>
          <t>Строительный контроль и содержание службы заказчика - 2,14%</t>
        </is>
      </c>
      <c r="C36" s="333">
        <f>ROUND((C27+C29+C31+C32+C33+C34+C35+C30)*2.14%,2)</f>
        <v/>
      </c>
      <c r="D36" s="209" t="n"/>
      <c r="E36" s="211">
        <f>C36/$C$40</f>
        <v/>
      </c>
      <c r="G36" s="258" t="n"/>
      <c r="L36" s="176" t="n"/>
    </row>
    <row r="37">
      <c r="B37" s="209" t="inlineStr">
        <is>
          <t>Авторский надзор - 0,2%</t>
        </is>
      </c>
      <c r="C37" s="333">
        <f>ROUND((C27+C29+C30+C31+C32+C33+C34+C35)*0.2%,2)</f>
        <v/>
      </c>
      <c r="D37" s="209" t="n"/>
      <c r="E37" s="211">
        <f>C37/$C$40</f>
        <v/>
      </c>
      <c r="G37" s="258" t="n"/>
      <c r="L37" s="176" t="n"/>
    </row>
    <row r="38" ht="26.45" customHeight="1" s="290">
      <c r="B38" s="209" t="inlineStr">
        <is>
          <t>ИТОГО (СМР+ОБОРУДОВАНИЕ+ПРОЧ. ЗАТР., УЧТЕННЫЕ ПОКАЗАТЕЛЕМ)</t>
        </is>
      </c>
      <c r="C38" s="349">
        <f>C36+C30+C27+C29+C31+C32+C33+C34+C35+C37</f>
        <v/>
      </c>
      <c r="D38" s="209" t="n"/>
      <c r="E38" s="211">
        <f>C38/$C$40</f>
        <v/>
      </c>
    </row>
    <row r="39" ht="13.5" customHeight="1" s="290">
      <c r="B39" s="209" t="inlineStr">
        <is>
          <t>Непредвиденные расходы</t>
        </is>
      </c>
      <c r="C39" s="349">
        <f>ROUND(C38*3%,2)</f>
        <v/>
      </c>
      <c r="D39" s="209" t="n"/>
      <c r="E39" s="211">
        <f>C39/$C$38</f>
        <v/>
      </c>
    </row>
    <row r="40">
      <c r="B40" s="209" t="inlineStr">
        <is>
          <t>ВСЕГО:</t>
        </is>
      </c>
      <c r="C40" s="349">
        <f>C39+C38</f>
        <v/>
      </c>
      <c r="D40" s="209" t="n"/>
      <c r="E40" s="211">
        <f>C40/$C$40</f>
        <v/>
      </c>
    </row>
    <row r="41">
      <c r="B41" s="209" t="inlineStr">
        <is>
          <t>ИТОГО ПОКАЗАТЕЛЬ НА ЕД. ИЗМ.</t>
        </is>
      </c>
      <c r="C41" s="349">
        <f>C40/'Прил.5 Расчет СМР и ОБ'!E668</f>
        <v/>
      </c>
      <c r="D41" s="209" t="n"/>
      <c r="E41" s="209" t="n"/>
    </row>
    <row r="42">
      <c r="B42" s="351" t="n"/>
      <c r="C42" s="344" t="n"/>
      <c r="D42" s="344" t="n"/>
      <c r="E42" s="344" t="n"/>
    </row>
    <row r="43">
      <c r="B43" s="351" t="inlineStr">
        <is>
          <t>Составил ____________________________  А.П. Николаева</t>
        </is>
      </c>
      <c r="C43" s="344" t="n"/>
      <c r="D43" s="344" t="n"/>
      <c r="E43" s="344" t="n"/>
    </row>
    <row r="44">
      <c r="B44" s="351" t="inlineStr">
        <is>
          <t xml:space="preserve">(должность, подпись, инициалы, фамилия) </t>
        </is>
      </c>
      <c r="C44" s="344" t="n"/>
      <c r="D44" s="344" t="n"/>
      <c r="E44" s="344" t="n"/>
    </row>
    <row r="45">
      <c r="B45" s="351" t="n"/>
      <c r="C45" s="344" t="n"/>
      <c r="D45" s="344" t="n"/>
      <c r="E45" s="344" t="n"/>
    </row>
    <row r="46">
      <c r="B46" s="351" t="inlineStr">
        <is>
          <t>Проверил ____________________________ А.В. Костянецкая</t>
        </is>
      </c>
      <c r="C46" s="344" t="n"/>
      <c r="D46" s="344" t="n"/>
      <c r="E46" s="344" t="n"/>
    </row>
    <row r="47">
      <c r="B47" s="382" t="inlineStr">
        <is>
          <t>(должность, подпись, инициалы, фамилия)</t>
        </is>
      </c>
      <c r="D47" s="344" t="n"/>
      <c r="E47" s="344" t="n"/>
    </row>
    <row r="49">
      <c r="B49" s="344" t="n"/>
      <c r="C49" s="344" t="n"/>
      <c r="D49" s="344" t="n"/>
      <c r="E49" s="344" t="n"/>
    </row>
    <row r="50">
      <c r="B50" s="344" t="n"/>
      <c r="C50" s="344" t="n"/>
      <c r="D50" s="344" t="n"/>
      <c r="E50" s="344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77"/>
  <sheetViews>
    <sheetView view="pageBreakPreview" topLeftCell="A217" zoomScaleSheetLayoutView="100" workbookViewId="0">
      <selection activeCell="G35" sqref="G35"/>
    </sheetView>
  </sheetViews>
  <sheetFormatPr baseColWidth="8" defaultColWidth="9.140625" defaultRowHeight="15" outlineLevelRow="1"/>
  <cols>
    <col width="5.7109375" customWidth="1" style="354" min="1" max="1"/>
    <col width="19.5703125" customWidth="1" style="354" min="2" max="2"/>
    <col width="39.140625" customWidth="1" style="354" min="3" max="3"/>
    <col width="10.7109375" customWidth="1" style="354" min="4" max="4"/>
    <col width="12.7109375" customWidth="1" style="354" min="5" max="5"/>
    <col width="14.5703125" customWidth="1" style="354" min="6" max="6"/>
    <col width="14.140625" customWidth="1" style="354" min="7" max="7"/>
    <col width="12.7109375" customWidth="1" style="354" min="8" max="8"/>
    <col width="13.140625" customWidth="1" style="354" min="9" max="9"/>
    <col width="16.42578125" customWidth="1" style="354" min="10" max="10"/>
    <col width="22.42578125" customWidth="1" style="354" min="11" max="11"/>
    <col width="20.28515625" customWidth="1" style="354" min="12" max="12"/>
    <col width="10.85546875" customWidth="1" style="354" min="13" max="13"/>
    <col width="9.140625" customWidth="1" style="354" min="14" max="14"/>
    <col width="9.140625" customWidth="1" style="290" min="15" max="15"/>
  </cols>
  <sheetData>
    <row r="2" ht="15.6" customHeight="1" s="290">
      <c r="I2" s="282" t="n"/>
      <c r="J2" s="262" t="inlineStr">
        <is>
          <t>Приложение №5</t>
        </is>
      </c>
    </row>
    <row r="4" ht="13.15" customFormat="1" customHeight="1" s="344">
      <c r="A4" s="357" t="inlineStr">
        <is>
          <t>Расчет стоимости СМР и оборудования</t>
        </is>
      </c>
      <c r="I4" s="357" t="n"/>
      <c r="J4" s="357" t="n"/>
    </row>
    <row r="5" ht="13.15" customFormat="1" customHeight="1" s="344">
      <c r="A5" s="357" t="n"/>
      <c r="B5" s="357" t="n"/>
      <c r="C5" s="357" t="n"/>
      <c r="D5" s="357" t="n"/>
      <c r="E5" s="357" t="n"/>
      <c r="F5" s="357" t="n"/>
      <c r="G5" s="357" t="n"/>
      <c r="H5" s="357" t="n"/>
      <c r="I5" s="357" t="n"/>
      <c r="J5" s="357" t="n"/>
    </row>
    <row r="6" ht="26.25" customFormat="1" customHeight="1" s="344">
      <c r="A6" s="360" t="inlineStr">
        <is>
          <t xml:space="preserve">Наименование разрабатываемого показателя УНЦ </t>
        </is>
      </c>
      <c r="D6" s="360" t="inlineStr">
        <is>
          <t>Ячейка выключателя ВУ 110 кВ с учетом здания ЗРУ, ном.ток вне зависимости, ном.ток отключения 40 кА</t>
        </is>
      </c>
    </row>
    <row r="7" ht="25.5" customFormat="1" customHeight="1" s="344">
      <c r="A7" s="360">
        <f>'Прил.1 Сравнит табл'!B8</f>
        <v/>
      </c>
      <c r="I7" s="383" t="n"/>
      <c r="J7" s="383" t="n"/>
    </row>
    <row r="8" ht="13.15" customFormat="1" customHeight="1" s="344"/>
    <row r="9" ht="27" customHeight="1" s="290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56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56" t="n"/>
    </row>
    <row r="10" ht="28.5" customHeight="1" s="290">
      <c r="A10" s="458" t="n"/>
      <c r="B10" s="458" t="n"/>
      <c r="C10" s="458" t="n"/>
      <c r="D10" s="458" t="n"/>
      <c r="E10" s="458" t="n"/>
      <c r="F10" s="385" t="inlineStr">
        <is>
          <t>на ед. изм.</t>
        </is>
      </c>
      <c r="G10" s="385" t="inlineStr">
        <is>
          <t>общая</t>
        </is>
      </c>
      <c r="H10" s="458" t="n"/>
      <c r="I10" s="385" t="inlineStr">
        <is>
          <t>на ед. изм.</t>
        </is>
      </c>
      <c r="J10" s="385" t="inlineStr">
        <is>
          <t>общая</t>
        </is>
      </c>
    </row>
    <row r="11">
      <c r="A11" s="385" t="n">
        <v>1</v>
      </c>
      <c r="B11" s="385" t="n">
        <v>2</v>
      </c>
      <c r="C11" s="385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85" t="n">
        <v>9</v>
      </c>
      <c r="J11" s="385" t="n">
        <v>10</v>
      </c>
    </row>
    <row r="12">
      <c r="A12" s="385" t="n"/>
      <c r="B12" s="380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20" t="n"/>
      <c r="J12" s="220" t="n"/>
    </row>
    <row r="13" ht="30" customHeight="1" s="290">
      <c r="A13" s="385" t="n">
        <v>1</v>
      </c>
      <c r="B13" s="300" t="inlineStr">
        <is>
          <t>1-3-5</t>
        </is>
      </c>
      <c r="C13" s="384" t="inlineStr">
        <is>
          <t>Затраты труда рабочих-строителей среднего разряда (3,5)</t>
        </is>
      </c>
      <c r="D13" s="385" t="inlineStr">
        <is>
          <t>чел.-ч.</t>
        </is>
      </c>
      <c r="E13" s="227">
        <f>G13/F13</f>
        <v/>
      </c>
      <c r="F13" s="222" t="n">
        <v>9.07</v>
      </c>
      <c r="G13" s="222">
        <f>Прил.3!H12</f>
        <v/>
      </c>
      <c r="H13" s="389">
        <f>G13/G14</f>
        <v/>
      </c>
      <c r="I13" s="222">
        <f>ФОТр.тек.!E13</f>
        <v/>
      </c>
      <c r="J13" s="222">
        <f>ROUND(I13*E13,2)</f>
        <v/>
      </c>
    </row>
    <row r="14" ht="26.45" customFormat="1" customHeight="1" s="354">
      <c r="A14" s="385" t="n"/>
      <c r="B14" s="385" t="n"/>
      <c r="C14" s="380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89" t="n">
        <v>1</v>
      </c>
      <c r="I14" s="222" t="n"/>
      <c r="J14" s="222">
        <f>J13</f>
        <v/>
      </c>
      <c r="K14" s="225" t="n"/>
    </row>
    <row r="15" ht="13.9" customFormat="1" customHeight="1" s="354">
      <c r="A15" s="385" t="n"/>
      <c r="B15" s="384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20" t="n"/>
      <c r="J15" s="220" t="n"/>
    </row>
    <row r="16" ht="13.9" customFormat="1" customHeight="1" s="354">
      <c r="A16" s="385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89" t="n">
        <v>1</v>
      </c>
      <c r="I16" s="222">
        <f>ROUND(F16*Прил.10!D10,2)</f>
        <v/>
      </c>
      <c r="J16" s="222">
        <f>ROUND(I16*E16,2)</f>
        <v/>
      </c>
      <c r="L16" s="254" t="n"/>
    </row>
    <row r="17" ht="13.9" customFormat="1" customHeight="1" s="354">
      <c r="A17" s="385" t="n"/>
      <c r="B17" s="380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389" t="n"/>
      <c r="J17" s="389" t="n"/>
    </row>
    <row r="18" ht="13.9" customFormat="1" customHeight="1" s="354">
      <c r="A18" s="385" t="n"/>
      <c r="B18" s="384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20" t="n"/>
      <c r="J18" s="220" t="n"/>
    </row>
    <row r="19" ht="26.45" customFormat="1" customHeight="1" s="354">
      <c r="A19" s="385" t="n">
        <v>3</v>
      </c>
      <c r="B19" s="300" t="inlineStr">
        <is>
          <t>91.14.03-002</t>
        </is>
      </c>
      <c r="C19" s="384" t="inlineStr">
        <is>
          <t>Автомобили-самосвалы, грузоподъемность до 10 т</t>
        </is>
      </c>
      <c r="D19" s="385" t="inlineStr">
        <is>
          <t>маш.час</t>
        </is>
      </c>
      <c r="E19" s="227" t="n">
        <v>1826.97</v>
      </c>
      <c r="F19" s="252" t="n">
        <v>108.42</v>
      </c>
      <c r="G19" s="222">
        <f>ROUND(E19*F19,2)</f>
        <v/>
      </c>
      <c r="H19" s="389">
        <f>G19/$G$90</f>
        <v/>
      </c>
      <c r="I19" s="222">
        <f>ROUND(F19*Прил.10!$D$11,2)</f>
        <v/>
      </c>
      <c r="J19" s="222">
        <f>ROUND(I19*E19,2)</f>
        <v/>
      </c>
    </row>
    <row r="20" ht="26.45" customFormat="1" customHeight="1" s="354">
      <c r="A20" s="385" t="n">
        <v>4</v>
      </c>
      <c r="B20" s="300" t="inlineStr">
        <is>
          <t>91.05.06-008</t>
        </is>
      </c>
      <c r="C20" s="384" t="inlineStr">
        <is>
          <t>Краны на гусеничном ходу, грузоподъемность 40 т</t>
        </is>
      </c>
      <c r="D20" s="385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89">
        <f>G20/$G$90</f>
        <v/>
      </c>
      <c r="I20" s="222">
        <f>ROUND(F20*Прил.10!$D$11,2)</f>
        <v/>
      </c>
      <c r="J20" s="222">
        <f>ROUND(I20*E20,2)</f>
        <v/>
      </c>
    </row>
    <row r="21" ht="26.45" customFormat="1" customHeight="1" s="354">
      <c r="A21" s="385" t="n">
        <v>2</v>
      </c>
      <c r="B21" s="300" t="inlineStr">
        <is>
          <t>91.05.06-009</t>
        </is>
      </c>
      <c r="C21" s="384" t="inlineStr">
        <is>
          <t>Краны на гусеничном ходу, грузоподъемность 50-63 т</t>
        </is>
      </c>
      <c r="D21" s="385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89">
        <f>G21/$G$90</f>
        <v/>
      </c>
      <c r="I21" s="222">
        <f>ROUND(F21*Прил.10!$D$11,2)</f>
        <v/>
      </c>
      <c r="J21" s="222">
        <f>ROUND(I21*E21,2)</f>
        <v/>
      </c>
    </row>
    <row r="22" ht="13.9" customFormat="1" customHeight="1" s="354">
      <c r="A22" s="385" t="n">
        <v>3</v>
      </c>
      <c r="B22" s="300" t="inlineStr">
        <is>
          <t>91.05.01-017</t>
        </is>
      </c>
      <c r="C22" s="384" t="inlineStr">
        <is>
          <t>Краны башенные, грузоподъемность 8 т</t>
        </is>
      </c>
      <c r="D22" s="385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89">
        <f>G22/$G$90</f>
        <v/>
      </c>
      <c r="I22" s="222">
        <f>ROUND(F22*Прил.10!$D$11,2)</f>
        <v/>
      </c>
      <c r="J22" s="222">
        <f>ROUND(I22*E22,2)</f>
        <v/>
      </c>
    </row>
    <row r="23" ht="26.45" customFormat="1" customHeight="1" s="354">
      <c r="A23" s="385" t="n">
        <v>4</v>
      </c>
      <c r="B23" s="300" t="inlineStr">
        <is>
          <t>91.05.05-014</t>
        </is>
      </c>
      <c r="C23" s="384" t="inlineStr">
        <is>
          <t>Краны на автомобильном ходу, грузоподъемность 10 т</t>
        </is>
      </c>
      <c r="D23" s="385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89">
        <f>G23/$G$90</f>
        <v/>
      </c>
      <c r="I23" s="222">
        <f>ROUND(F23*Прил.10!$D$11,2)</f>
        <v/>
      </c>
      <c r="J23" s="222">
        <f>ROUND(I23*E23,2)</f>
        <v/>
      </c>
    </row>
    <row r="24" ht="26.45" customFormat="1" customHeight="1" s="354">
      <c r="A24" s="385" t="n">
        <v>5</v>
      </c>
      <c r="B24" s="300" t="inlineStr">
        <is>
          <t>91.14.02-001</t>
        </is>
      </c>
      <c r="C24" s="384" t="inlineStr">
        <is>
          <t>Автомобили бортовые, грузоподъемность: до 5 т</t>
        </is>
      </c>
      <c r="D24" s="385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89">
        <f>G24/$G$90</f>
        <v/>
      </c>
      <c r="I24" s="222">
        <f>ROUND(F24*Прил.10!$D$11,2)</f>
        <v/>
      </c>
      <c r="J24" s="222">
        <f>ROUND(I24*E24,2)</f>
        <v/>
      </c>
    </row>
    <row r="25" ht="26.45" customFormat="1" customHeight="1" s="354">
      <c r="A25" s="385" t="n">
        <v>6</v>
      </c>
      <c r="B25" s="300" t="inlineStr">
        <is>
          <t>91.05.06-007</t>
        </is>
      </c>
      <c r="C25" s="384" t="inlineStr">
        <is>
          <t>Краны на гусеничном ходу, грузоподъемность 25 т</t>
        </is>
      </c>
      <c r="D25" s="385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89">
        <f>G25/$G$90</f>
        <v/>
      </c>
      <c r="I25" s="222">
        <f>ROUND(F25*Прил.10!$D$11,2)</f>
        <v/>
      </c>
      <c r="J25" s="222">
        <f>ROUND(I25*E25,2)</f>
        <v/>
      </c>
    </row>
    <row r="26" ht="26.45" customFormat="1" customHeight="1" s="354">
      <c r="A26" s="385" t="n">
        <v>7</v>
      </c>
      <c r="B26" s="300" t="inlineStr">
        <is>
          <t>91.01.05-085</t>
        </is>
      </c>
      <c r="C26" s="384" t="inlineStr">
        <is>
          <t>Экскаваторы одноковшовые дизельные на гусеничном ходу, емкость ковша 0,5 м3</t>
        </is>
      </c>
      <c r="D26" s="385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89">
        <f>G26/$G$90</f>
        <v/>
      </c>
      <c r="I26" s="222">
        <f>ROUND(F26*Прил.10!$D$11,2)</f>
        <v/>
      </c>
      <c r="J26" s="222">
        <f>ROUND(I26*E26,2)</f>
        <v/>
      </c>
    </row>
    <row r="27" ht="39.6" customFormat="1" customHeight="1" s="354">
      <c r="A27" s="385" t="n">
        <v>8</v>
      </c>
      <c r="B27" s="300" t="inlineStr">
        <is>
          <t>91.05.13-002</t>
        </is>
      </c>
      <c r="C27" s="384" t="inlineStr">
        <is>
          <t>Автомобиль бортовой: МАЗ 630300 с краном-манипулятором импортного производства, грузоподъемность 6 т</t>
        </is>
      </c>
      <c r="D27" s="385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89">
        <f>G27/$G$90</f>
        <v/>
      </c>
      <c r="I27" s="222">
        <f>ROUND(F27*Прил.10!$D$11,2)</f>
        <v/>
      </c>
      <c r="J27" s="222">
        <f>ROUND(I27*E27,2)</f>
        <v/>
      </c>
    </row>
    <row r="28" ht="13.9" customFormat="1" customHeight="1" s="354">
      <c r="A28" s="385" t="n"/>
      <c r="B28" s="385" t="n"/>
      <c r="C28" s="384" t="inlineStr">
        <is>
          <t>Итого основные машины и механизмы</t>
        </is>
      </c>
      <c r="D28" s="385" t="n"/>
      <c r="E28" s="233" t="n"/>
      <c r="F28" s="222" t="n"/>
      <c r="G28" s="222">
        <f>SUM(G19:G27)</f>
        <v/>
      </c>
      <c r="H28" s="389">
        <f>G28/G90</f>
        <v/>
      </c>
      <c r="I28" s="222" t="n"/>
      <c r="J28" s="222">
        <f>SUM(J19:J27)</f>
        <v/>
      </c>
      <c r="L28" s="225" t="n"/>
    </row>
    <row r="29" outlineLevel="1" ht="13.9" customFormat="1" customHeight="1" s="354">
      <c r="A29" s="385" t="n">
        <v>10</v>
      </c>
      <c r="B29" s="300" t="inlineStr">
        <is>
          <t>91.06.09-001</t>
        </is>
      </c>
      <c r="C29" s="384" t="inlineStr">
        <is>
          <t>Вышка телескопическая 25 м</t>
        </is>
      </c>
      <c r="D29" s="385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89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outlineLevel="1" ht="26.45" customFormat="1" customHeight="1" s="354">
      <c r="A30" s="385" t="n">
        <v>11</v>
      </c>
      <c r="B30" s="300" t="inlineStr">
        <is>
          <t>91.17.04-233</t>
        </is>
      </c>
      <c r="C30" s="384" t="inlineStr">
        <is>
          <t>Установки для сварки: ручной дуговой (постоянного тока)</t>
        </is>
      </c>
      <c r="D30" s="385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89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outlineLevel="1" ht="39.6" customFormat="1" customHeight="1" s="354">
      <c r="A31" s="385" t="n">
        <v>12</v>
      </c>
      <c r="B31" s="300" t="inlineStr">
        <is>
          <t>91.21.01-012</t>
        </is>
      </c>
      <c r="C31" s="384" t="inlineStr">
        <is>
          <t>Агрегаты окрасочные высокого давления для окраски поверхностей конструкций, мощность 1 кВт</t>
        </is>
      </c>
      <c r="D31" s="385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89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outlineLevel="1" ht="13.9" customFormat="1" customHeight="1" s="354">
      <c r="A32" s="385" t="n">
        <v>13</v>
      </c>
      <c r="B32" s="300" t="inlineStr">
        <is>
          <t>91.05.02-005</t>
        </is>
      </c>
      <c r="C32" s="384" t="inlineStr">
        <is>
          <t>Краны козловые, грузоподъемность 32 т</t>
        </is>
      </c>
      <c r="D32" s="385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89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outlineLevel="1" ht="26.45" customFormat="1" customHeight="1" s="354">
      <c r="A33" s="385" t="n">
        <v>14</v>
      </c>
      <c r="B33" s="300" t="inlineStr">
        <is>
          <t>91.05.01-025</t>
        </is>
      </c>
      <c r="C33" s="384" t="inlineStr">
        <is>
          <t>Краны башенные, грузоподъемность 25-75 т</t>
        </is>
      </c>
      <c r="D33" s="385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89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outlineLevel="1" ht="52.9" customFormat="1" customHeight="1" s="354">
      <c r="A34" s="385" t="n">
        <v>15</v>
      </c>
      <c r="B34" s="300" t="inlineStr">
        <is>
          <t>91.18.01-007</t>
        </is>
      </c>
      <c r="C34" s="38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85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89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outlineLevel="1" ht="26.45" customFormat="1" customHeight="1" s="354">
      <c r="A35" s="385" t="n">
        <v>16</v>
      </c>
      <c r="B35" s="300" t="inlineStr">
        <is>
          <t>91.17.01-001</t>
        </is>
      </c>
      <c r="C35" s="384" t="inlineStr">
        <is>
          <t>Выпрямители сварочные многопостовые с количеством постов до 30</t>
        </is>
      </c>
      <c r="D35" s="385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89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outlineLevel="1" ht="39.6" customFormat="1" customHeight="1" s="354">
      <c r="A36" s="385" t="n">
        <v>17</v>
      </c>
      <c r="B36" s="300" t="inlineStr">
        <is>
          <t>91.06.06-048</t>
        </is>
      </c>
      <c r="C36" s="384" t="inlineStr">
        <is>
          <t>Подъемники одномачтовые, грузоподъемность до 500 кг, высота подъема 45 м</t>
        </is>
      </c>
      <c r="D36" s="385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89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outlineLevel="1" ht="26.45" customFormat="1" customHeight="1" s="354">
      <c r="A37" s="385" t="n">
        <v>18</v>
      </c>
      <c r="B37" s="300" t="inlineStr">
        <is>
          <t>91.05.07-002</t>
        </is>
      </c>
      <c r="C37" s="384" t="inlineStr">
        <is>
          <t>Краны на железнодорожном ходу, грузоподъемность 16 т</t>
        </is>
      </c>
      <c r="D37" s="385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89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outlineLevel="1" ht="26.45" customFormat="1" customHeight="1" s="354">
      <c r="A38" s="385" t="n">
        <v>19</v>
      </c>
      <c r="B38" s="300" t="inlineStr">
        <is>
          <t>91.17.04-171</t>
        </is>
      </c>
      <c r="C38" s="384" t="inlineStr">
        <is>
          <t>Преобразователи сварочные номинальным сварочным током 315-500 А</t>
        </is>
      </c>
      <c r="D38" s="385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89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outlineLevel="1" ht="26.45" customFormat="1" customHeight="1" s="354">
      <c r="A39" s="385" t="n">
        <v>20</v>
      </c>
      <c r="B39" s="300" t="inlineStr">
        <is>
          <t>91.06.09-061</t>
        </is>
      </c>
      <c r="C39" s="384" t="inlineStr">
        <is>
          <t>Подмости самоходные высотой подъема: 12 м</t>
        </is>
      </c>
      <c r="D39" s="385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89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outlineLevel="1" ht="13.9" customFormat="1" customHeight="1" s="354">
      <c r="A40" s="385" t="n">
        <v>21</v>
      </c>
      <c r="B40" s="300" t="inlineStr">
        <is>
          <t>91.17.04-031</t>
        </is>
      </c>
      <c r="C40" s="384" t="inlineStr">
        <is>
          <t>Агрегаты для сварки полиэтиленовых труб</t>
        </is>
      </c>
      <c r="D40" s="385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89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outlineLevel="1" ht="13.9" customFormat="1" customHeight="1" s="354">
      <c r="A41" s="385" t="n">
        <v>22</v>
      </c>
      <c r="B41" s="300" t="inlineStr">
        <is>
          <t>91.01.01-035</t>
        </is>
      </c>
      <c r="C41" s="384" t="inlineStr">
        <is>
          <t>Бульдозеры, мощность 79 кВт (108 л.с.)</t>
        </is>
      </c>
      <c r="D41" s="385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89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outlineLevel="1" ht="26.45" customFormat="1" customHeight="1" s="354">
      <c r="A42" s="385" t="n">
        <v>23</v>
      </c>
      <c r="B42" s="300" t="inlineStr">
        <is>
          <t>91.05.06-010</t>
        </is>
      </c>
      <c r="C42" s="384" t="inlineStr">
        <is>
          <t>Краны на гусеничном ходу, грузоподъемность 100 т</t>
        </is>
      </c>
      <c r="D42" s="385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89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outlineLevel="1" ht="13.9" customFormat="1" customHeight="1" s="354">
      <c r="A43" s="385" t="n">
        <v>24</v>
      </c>
      <c r="B43" s="300" t="inlineStr">
        <is>
          <t>91.01.01-034</t>
        </is>
      </c>
      <c r="C43" s="384" t="inlineStr">
        <is>
          <t>Бульдозеры, мощность 59 кВт (80 л.с.)</t>
        </is>
      </c>
      <c r="D43" s="385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89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outlineLevel="1" ht="26.45" customFormat="1" customHeight="1" s="354">
      <c r="A44" s="385" t="n">
        <v>25</v>
      </c>
      <c r="B44" s="300" t="inlineStr">
        <is>
          <t>91.06.05-016</t>
        </is>
      </c>
      <c r="C44" s="384" t="inlineStr">
        <is>
          <t>Погрузчики с вилочными подхватами, грузоподъемность 5 т</t>
        </is>
      </c>
      <c r="D44" s="385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89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outlineLevel="1" ht="13.9" customFormat="1" customHeight="1" s="354">
      <c r="A45" s="385" t="n">
        <v>26</v>
      </c>
      <c r="B45" s="300" t="inlineStr">
        <is>
          <t>91.08.04-021</t>
        </is>
      </c>
      <c r="C45" s="384" t="inlineStr">
        <is>
          <t>Котлы битумные: передвижные 400 л</t>
        </is>
      </c>
      <c r="D45" s="385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89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outlineLevel="1" ht="13.9" customFormat="1" customHeight="1" s="354">
      <c r="A46" s="385" t="n">
        <v>27</v>
      </c>
      <c r="B46" s="300" t="inlineStr">
        <is>
          <t>91.17.04-042</t>
        </is>
      </c>
      <c r="C46" s="384" t="inlineStr">
        <is>
          <t>Аппарат для газовой сварки и резки</t>
        </is>
      </c>
      <c r="D46" s="385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89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outlineLevel="1" ht="26.45" customFormat="1" customHeight="1" s="354">
      <c r="A47" s="385" t="n">
        <v>28</v>
      </c>
      <c r="B47" s="300" t="inlineStr">
        <is>
          <t>91.06.03-063</t>
        </is>
      </c>
      <c r="C47" s="384" t="inlineStr">
        <is>
          <t>Лебедки электрические тяговым усилием: до 49,05 кН (5 т)</t>
        </is>
      </c>
      <c r="D47" s="385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89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outlineLevel="1" ht="39.6" customFormat="1" customHeight="1" s="354">
      <c r="A48" s="385" t="n">
        <v>29</v>
      </c>
      <c r="B48" s="300" t="inlineStr">
        <is>
          <t>91.17.04-036</t>
        </is>
      </c>
      <c r="C48" s="384" t="inlineStr">
        <is>
          <t>Агрегаты сварочные передвижные номинальным сварочным током 250-400 А: с дизельным двигателем</t>
        </is>
      </c>
      <c r="D48" s="385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89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outlineLevel="1" ht="26.45" customFormat="1" customHeight="1" s="354">
      <c r="A49" s="385" t="n">
        <v>30</v>
      </c>
      <c r="B49" s="300" t="inlineStr">
        <is>
          <t>91.06.03-047</t>
        </is>
      </c>
      <c r="C49" s="384" t="inlineStr">
        <is>
          <t>Лебедки ручные и рычажные тяговым усилием: 31,39 кН (3,2 т)</t>
        </is>
      </c>
      <c r="D49" s="385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89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outlineLevel="1" ht="13.9" customFormat="1" customHeight="1" s="354">
      <c r="A50" s="385" t="n">
        <v>31</v>
      </c>
      <c r="B50" s="300" t="inlineStr">
        <is>
          <t>91.21.22-433</t>
        </is>
      </c>
      <c r="C50" s="384" t="inlineStr">
        <is>
          <t>Установка газотехнологическая</t>
        </is>
      </c>
      <c r="D50" s="385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89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outlineLevel="1" ht="26.45" customFormat="1" customHeight="1" s="354">
      <c r="A51" s="385" t="n">
        <v>32</v>
      </c>
      <c r="B51" s="300" t="inlineStr">
        <is>
          <t>91.05.06-012</t>
        </is>
      </c>
      <c r="C51" s="384" t="inlineStr">
        <is>
          <t>Краны на гусеничном ходу, грузоподъемность до 16 т</t>
        </is>
      </c>
      <c r="D51" s="385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89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outlineLevel="1" ht="26.45" customFormat="1" customHeight="1" s="354">
      <c r="A52" s="385" t="n">
        <v>33</v>
      </c>
      <c r="B52" s="300" t="inlineStr">
        <is>
          <t>91.05.04-032</t>
        </is>
      </c>
      <c r="C52" s="384" t="inlineStr">
        <is>
          <t>Краны подвесные электрические (кран-балки), грузоподъемность 5 т</t>
        </is>
      </c>
      <c r="D52" s="385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89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outlineLevel="1" ht="13.9" customFormat="1" customHeight="1" s="354">
      <c r="A53" s="385" t="n">
        <v>34</v>
      </c>
      <c r="B53" s="300" t="inlineStr">
        <is>
          <t>91.06.05-011</t>
        </is>
      </c>
      <c r="C53" s="384" t="inlineStr">
        <is>
          <t>Погрузчик, грузоподъемность 5 т</t>
        </is>
      </c>
      <c r="D53" s="385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89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outlineLevel="1" ht="13.9" customFormat="1" customHeight="1" s="354">
      <c r="A54" s="385" t="n">
        <v>35</v>
      </c>
      <c r="B54" s="300" t="inlineStr">
        <is>
          <t>91.21.12-004</t>
        </is>
      </c>
      <c r="C54" s="384" t="inlineStr">
        <is>
          <t>Ножницы: электрические</t>
        </is>
      </c>
      <c r="D54" s="385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89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outlineLevel="1" ht="13.9" customFormat="1" customHeight="1" s="354">
      <c r="A55" s="385" t="n">
        <v>36</v>
      </c>
      <c r="B55" s="300" t="inlineStr">
        <is>
          <t>91.07.04-001</t>
        </is>
      </c>
      <c r="C55" s="384" t="inlineStr">
        <is>
          <t>Вибратор глубинный</t>
        </is>
      </c>
      <c r="D55" s="385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89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outlineLevel="1" ht="13.9" customFormat="1" customHeight="1" s="354">
      <c r="A56" s="385" t="n">
        <v>37</v>
      </c>
      <c r="B56" s="300" t="inlineStr">
        <is>
          <t>91.07.04-002</t>
        </is>
      </c>
      <c r="C56" s="384" t="inlineStr">
        <is>
          <t>Вибратор поверхностный</t>
        </is>
      </c>
      <c r="D56" s="385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89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outlineLevel="1" ht="26.45" customFormat="1" customHeight="1" s="354">
      <c r="A57" s="385" t="n">
        <v>38</v>
      </c>
      <c r="B57" s="300" t="inlineStr">
        <is>
          <t>91.05.08-007</t>
        </is>
      </c>
      <c r="C57" s="384" t="inlineStr">
        <is>
          <t>Краны на пневмоколесном ходу, грузоподъемность 25 т</t>
        </is>
      </c>
      <c r="D57" s="385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89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outlineLevel="1" ht="26.45" customFormat="1" customHeight="1" s="354">
      <c r="A58" s="385" t="n">
        <v>39</v>
      </c>
      <c r="B58" s="300" t="inlineStr">
        <is>
          <t>91.05.04-005</t>
        </is>
      </c>
      <c r="C58" s="384" t="inlineStr">
        <is>
          <t>Краны мостовые электрические, грузоподъемность 5 т</t>
        </is>
      </c>
      <c r="D58" s="385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89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outlineLevel="1" ht="26.45" customFormat="1" customHeight="1" s="354">
      <c r="A59" s="385" t="n">
        <v>40</v>
      </c>
      <c r="B59" s="300" t="inlineStr">
        <is>
          <t>91.17.04-161</t>
        </is>
      </c>
      <c r="C59" s="384" t="inlineStr">
        <is>
          <t>Полуавтоматы сварочные номинальным сварочным током 40-500 А</t>
        </is>
      </c>
      <c r="D59" s="385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89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outlineLevel="1" ht="13.9" customFormat="1" customHeight="1" s="354">
      <c r="A60" s="385" t="n">
        <v>41</v>
      </c>
      <c r="B60" s="300" t="inlineStr">
        <is>
          <t>91.21.07-011</t>
        </is>
      </c>
      <c r="C60" s="384" t="inlineStr">
        <is>
          <t>Машины мозаично-шлифовальные</t>
        </is>
      </c>
      <c r="D60" s="385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89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outlineLevel="1" ht="13.9" customFormat="1" customHeight="1" s="354">
      <c r="A61" s="385" t="n">
        <v>42</v>
      </c>
      <c r="B61" s="300" t="inlineStr">
        <is>
          <t>91.09.03-035</t>
        </is>
      </c>
      <c r="C61" s="384" t="inlineStr">
        <is>
          <t>Платформы широкой колеи 71 т</t>
        </is>
      </c>
      <c r="D61" s="385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89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outlineLevel="1" ht="26.45" customFormat="1" customHeight="1" s="354">
      <c r="A62" s="385" t="n">
        <v>43</v>
      </c>
      <c r="B62" s="300" t="inlineStr">
        <is>
          <t>91.06.03-060</t>
        </is>
      </c>
      <c r="C62" s="384" t="inlineStr">
        <is>
          <t>Лебедки электрические тяговым усилием: до 5,79 кН (0,59 т)</t>
        </is>
      </c>
      <c r="D62" s="385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89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outlineLevel="1" ht="13.9" customFormat="1" customHeight="1" s="354">
      <c r="A63" s="385" t="n">
        <v>44</v>
      </c>
      <c r="B63" s="300" t="inlineStr">
        <is>
          <t>91.19.12-021</t>
        </is>
      </c>
      <c r="C63" s="384" t="inlineStr">
        <is>
          <t>Насос вакуумный: 3,6 м3/мин</t>
        </is>
      </c>
      <c r="D63" s="385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89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outlineLevel="1" ht="52.9" customFormat="1" customHeight="1" s="354">
      <c r="A64" s="385" t="n">
        <v>45</v>
      </c>
      <c r="B64" s="300" t="inlineStr">
        <is>
          <t>03-21-01-050</t>
        </is>
      </c>
      <c r="C64" s="384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85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89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outlineLevel="1" ht="13.9" customFormat="1" customHeight="1" s="354">
      <c r="A65" s="385" t="n">
        <v>46</v>
      </c>
      <c r="B65" s="300" t="inlineStr">
        <is>
          <t>91.07.08-024</t>
        </is>
      </c>
      <c r="C65" s="384" t="inlineStr">
        <is>
          <t>Растворосмесители передвижные: 65 л</t>
        </is>
      </c>
      <c r="D65" s="385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89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outlineLevel="1" ht="26.45" customFormat="1" customHeight="1" s="354">
      <c r="A66" s="385" t="n">
        <v>47</v>
      </c>
      <c r="B66" s="300" t="inlineStr">
        <is>
          <t>91.21.18-001</t>
        </is>
      </c>
      <c r="C66" s="384" t="inlineStr">
        <is>
          <t>Воздухоосушитель для маслонаполненных вводов</t>
        </is>
      </c>
      <c r="D66" s="385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89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outlineLevel="1" ht="26.45" customFormat="1" customHeight="1" s="354">
      <c r="A67" s="385" t="n">
        <v>48</v>
      </c>
      <c r="B67" s="300" t="inlineStr">
        <is>
          <t>91.08.09-023</t>
        </is>
      </c>
      <c r="C67" s="384" t="inlineStr">
        <is>
          <t>Трамбовки пневматические при работе от: передвижных компрессорных станций</t>
        </is>
      </c>
      <c r="D67" s="385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89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outlineLevel="1" ht="26.45" customFormat="1" customHeight="1" s="354">
      <c r="A68" s="385" t="n">
        <v>49</v>
      </c>
      <c r="B68" s="300" t="inlineStr">
        <is>
          <t>91.06.07-005</t>
        </is>
      </c>
      <c r="C68" s="384" t="inlineStr">
        <is>
          <t>Тали электрические общего назначения, грузоподъемность 3,2 т</t>
        </is>
      </c>
      <c r="D68" s="385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89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outlineLevel="1" ht="52.9" customFormat="1" customHeight="1" s="354">
      <c r="A69" s="385" t="n">
        <v>50</v>
      </c>
      <c r="B69" s="300" t="inlineStr">
        <is>
          <t>91.10.09-011</t>
        </is>
      </c>
      <c r="C69" s="38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85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89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outlineLevel="1" ht="13.9" customFormat="1" customHeight="1" s="354">
      <c r="A70" s="385" t="n">
        <v>51</v>
      </c>
      <c r="B70" s="300" t="inlineStr">
        <is>
          <t>91.21.22-491</t>
        </is>
      </c>
      <c r="C70" s="384" t="inlineStr">
        <is>
          <t>Шинотрубогиб</t>
        </is>
      </c>
      <c r="D70" s="385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89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outlineLevel="1" ht="13.9" customFormat="1" customHeight="1" s="354">
      <c r="A71" s="385" t="n">
        <v>52</v>
      </c>
      <c r="B71" s="300" t="inlineStr">
        <is>
          <t>91.21.01-016</t>
        </is>
      </c>
      <c r="C71" s="384" t="inlineStr">
        <is>
          <t>Агрегаты шпатлево-окрасочные</t>
        </is>
      </c>
      <c r="D71" s="385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89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outlineLevel="1" ht="26.45" customFormat="1" customHeight="1" s="354">
      <c r="A72" s="385" t="n">
        <v>53</v>
      </c>
      <c r="B72" s="300" t="inlineStr">
        <is>
          <t>91.21.19-014</t>
        </is>
      </c>
      <c r="C72" s="384" t="inlineStr">
        <is>
          <t>Станки трубогибочные для труб диаметром: 200-500 мм</t>
        </is>
      </c>
      <c r="D72" s="385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89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outlineLevel="1" ht="13.9" customFormat="1" customHeight="1" s="354">
      <c r="A73" s="385" t="n">
        <v>54</v>
      </c>
      <c r="B73" s="300" t="inlineStr">
        <is>
          <t>91.21.19-027</t>
        </is>
      </c>
      <c r="C73" s="384" t="inlineStr">
        <is>
          <t>Станок камнерезный универсальный</t>
        </is>
      </c>
      <c r="D73" s="385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89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outlineLevel="1" ht="26.45" customFormat="1" customHeight="1" s="354">
      <c r="A74" s="385" t="n">
        <v>55</v>
      </c>
      <c r="B74" s="300" t="inlineStr">
        <is>
          <t>91.06.01-003</t>
        </is>
      </c>
      <c r="C74" s="384" t="inlineStr">
        <is>
          <t>Домкраты гидравлические, грузоподъемность 63-100 т</t>
        </is>
      </c>
      <c r="D74" s="385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89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outlineLevel="1" ht="26.45" customFormat="1" customHeight="1" s="354">
      <c r="A75" s="385" t="n">
        <v>56</v>
      </c>
      <c r="B75" s="300" t="inlineStr">
        <is>
          <t>91.06.03-055</t>
        </is>
      </c>
      <c r="C75" s="384" t="inlineStr">
        <is>
          <t>Лебедки электрические тяговым усилием: 19,62 кН (2 т)</t>
        </is>
      </c>
      <c r="D75" s="385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89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outlineLevel="1" ht="26.45" customFormat="1" customHeight="1" s="354">
      <c r="A76" s="385" t="n">
        <v>57</v>
      </c>
      <c r="B76" s="300" t="inlineStr">
        <is>
          <t>91.14.03-001</t>
        </is>
      </c>
      <c r="C76" s="384" t="inlineStr">
        <is>
          <t>Автомобиль-самосвал, грузоподъемность: до 7 т</t>
        </is>
      </c>
      <c r="D76" s="385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89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outlineLevel="1" ht="26.45" customFormat="1" customHeight="1" s="354">
      <c r="A77" s="385" t="n">
        <v>58</v>
      </c>
      <c r="B77" s="300" t="inlineStr">
        <is>
          <t>91.14.02-002</t>
        </is>
      </c>
      <c r="C77" s="384" t="inlineStr">
        <is>
          <t>Автомобили бортовые, грузоподъемность: до 8 т</t>
        </is>
      </c>
      <c r="D77" s="385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89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outlineLevel="1" ht="26.45" customFormat="1" customHeight="1" s="354">
      <c r="A78" s="385" t="n">
        <v>59</v>
      </c>
      <c r="B78" s="300" t="inlineStr">
        <is>
          <t>91.21.22-443</t>
        </is>
      </c>
      <c r="C78" s="384" t="inlineStr">
        <is>
          <t>Установки: для изготовления бандажей, диафрагм, пряжек</t>
        </is>
      </c>
      <c r="D78" s="385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89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outlineLevel="1" ht="26.45" customFormat="1" customHeight="1" s="354">
      <c r="A79" s="385" t="n">
        <v>60</v>
      </c>
      <c r="B79" s="300" t="inlineStr">
        <is>
          <t>91.06.03-062</t>
        </is>
      </c>
      <c r="C79" s="384" t="inlineStr">
        <is>
          <t>Лебедки электрические тяговым усилием: до 31,39 кН (3,2 т)</t>
        </is>
      </c>
      <c r="D79" s="385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89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outlineLevel="1" ht="26.45" customFormat="1" customHeight="1" s="354">
      <c r="A80" s="385" t="n">
        <v>61</v>
      </c>
      <c r="B80" s="300" t="inlineStr">
        <is>
          <t>91.04.01-041</t>
        </is>
      </c>
      <c r="C80" s="384" t="inlineStr">
        <is>
          <t>Молотки бурильные: легкие при работе от передвижных компрессорных станций</t>
        </is>
      </c>
      <c r="D80" s="385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89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outlineLevel="1" ht="39.6" customFormat="1" customHeight="1" s="354">
      <c r="A81" s="385" t="n">
        <v>62</v>
      </c>
      <c r="B81" s="300" t="inlineStr">
        <is>
          <t>91.06.05-057</t>
        </is>
      </c>
      <c r="C81" s="384" t="inlineStr">
        <is>
          <t>Погрузчики одноковшовые универсальные фронтальные пневмоколесные, грузоподъемность 3 т</t>
        </is>
      </c>
      <c r="D81" s="385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89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outlineLevel="1" ht="13.9" customFormat="1" customHeight="1" s="354">
      <c r="A82" s="385" t="n">
        <v>63</v>
      </c>
      <c r="B82" s="300" t="inlineStr">
        <is>
          <t>91.21.22-421</t>
        </is>
      </c>
      <c r="C82" s="384" t="inlineStr">
        <is>
          <t>Термос 100 л</t>
        </is>
      </c>
      <c r="D82" s="385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89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outlineLevel="1" ht="13.9" customFormat="1" customHeight="1" s="354">
      <c r="A83" s="385" t="n">
        <v>64</v>
      </c>
      <c r="B83" s="300" t="inlineStr">
        <is>
          <t>91.05.01-016</t>
        </is>
      </c>
      <c r="C83" s="384" t="inlineStr">
        <is>
          <t>Краны башенные, грузоподъемность 5 т</t>
        </is>
      </c>
      <c r="D83" s="385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89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outlineLevel="1" ht="26.45" customFormat="1" customHeight="1" s="354">
      <c r="A84" s="385" t="n">
        <v>65</v>
      </c>
      <c r="B84" s="300" t="inlineStr">
        <is>
          <t>91.05.05-013</t>
        </is>
      </c>
      <c r="C84" s="384" t="inlineStr">
        <is>
          <t>Краны на автомобильном ходу, грузоподъемность 6,3 т</t>
        </is>
      </c>
      <c r="D84" s="385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89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outlineLevel="1" ht="26.45" customFormat="1" customHeight="1" s="354">
      <c r="A85" s="385" t="n">
        <v>66</v>
      </c>
      <c r="B85" s="300" t="inlineStr">
        <is>
          <t>91.06.05-012</t>
        </is>
      </c>
      <c r="C85" s="384" t="inlineStr">
        <is>
          <t>Погрузчики с вилочными подхватами, грузоподъемность 1 т</t>
        </is>
      </c>
      <c r="D85" s="385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89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outlineLevel="1" ht="26.45" customFormat="1" customHeight="1" s="354">
      <c r="A86" s="385" t="n">
        <v>67</v>
      </c>
      <c r="B86" s="300" t="inlineStr">
        <is>
          <t>91.21.16-012</t>
        </is>
      </c>
      <c r="C86" s="384" t="inlineStr">
        <is>
          <t>Пресс: гидравлический с электроприводом</t>
        </is>
      </c>
      <c r="D86" s="385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89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outlineLevel="1" ht="39.6" customFormat="1" customHeight="1" s="354">
      <c r="A87" s="385" t="n">
        <v>68</v>
      </c>
      <c r="B87" s="300" t="inlineStr">
        <is>
          <t>91.06.06-045</t>
        </is>
      </c>
      <c r="C87" s="384" t="inlineStr">
        <is>
          <t>Подъемники одномачтовые, грузоподъемность до 500 кг, высота подъема 15 м</t>
        </is>
      </c>
      <c r="D87" s="385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89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outlineLevel="1" ht="13.9" customFormat="1" customHeight="1" s="354">
      <c r="A88" s="385" t="n">
        <v>69</v>
      </c>
      <c r="B88" s="300" t="inlineStr">
        <is>
          <t>91.21.19-031</t>
        </is>
      </c>
      <c r="C88" s="384" t="inlineStr">
        <is>
          <t>Станок: сверлильный</t>
        </is>
      </c>
      <c r="D88" s="385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89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ht="13.9" customFormat="1" customHeight="1" s="354">
      <c r="A89" s="385" t="n"/>
      <c r="B89" s="385" t="n"/>
      <c r="C89" s="384" t="inlineStr">
        <is>
          <t>Итого прочие машины и механизмы</t>
        </is>
      </c>
      <c r="D89" s="385" t="n"/>
      <c r="E89" s="386" t="n"/>
      <c r="F89" s="222" t="n"/>
      <c r="G89" s="222">
        <f>SUM(G29:G88)</f>
        <v/>
      </c>
      <c r="H89" s="389">
        <f>G89/G90</f>
        <v/>
      </c>
      <c r="I89" s="222" t="n"/>
      <c r="J89" s="222">
        <f>SUM(J29:J88)</f>
        <v/>
      </c>
      <c r="K89" s="225" t="n"/>
      <c r="L89" s="225" t="n"/>
    </row>
    <row r="90" ht="26.45" customFormat="1" customHeight="1" s="354">
      <c r="A90" s="385" t="n"/>
      <c r="B90" s="394" t="n"/>
      <c r="C90" s="236" t="inlineStr">
        <is>
          <t>Итого по разделу «Машины и механизмы»</t>
        </is>
      </c>
      <c r="D90" s="394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290">
      <c r="A91" s="396" t="n"/>
      <c r="B91" s="380" t="inlineStr">
        <is>
          <t xml:space="preserve">Оборудование </t>
        </is>
      </c>
      <c r="C91" s="455" t="n"/>
      <c r="D91" s="455" t="n"/>
      <c r="E91" s="455" t="n"/>
      <c r="F91" s="455" t="n"/>
      <c r="G91" s="455" t="n"/>
      <c r="H91" s="455" t="n"/>
      <c r="I91" s="455" t="n"/>
      <c r="J91" s="456" t="n"/>
      <c r="K91" s="354" t="n"/>
      <c r="L91" s="354" t="n"/>
      <c r="M91" s="354" t="n"/>
      <c r="N91" s="354" t="n"/>
    </row>
    <row r="92" ht="15" customHeight="1" s="290">
      <c r="A92" s="385" t="n"/>
      <c r="B92" s="390" t="inlineStr">
        <is>
          <t>Основное оборудование</t>
        </is>
      </c>
      <c r="K92" s="354" t="n"/>
      <c r="L92" s="354" t="n"/>
      <c r="M92" s="354" t="n"/>
      <c r="N92" s="354" t="n"/>
    </row>
    <row r="93" s="290">
      <c r="A93" s="385" t="n">
        <v>70</v>
      </c>
      <c r="B93" s="300" t="inlineStr">
        <is>
          <t>БЦ.4_1.368</t>
        </is>
      </c>
      <c r="C93" s="384" t="inlineStr">
        <is>
          <t>Ячейка выключателя 110 кВ 4000/40</t>
        </is>
      </c>
      <c r="D93" s="385" t="inlineStr">
        <is>
          <t>шт.</t>
        </is>
      </c>
      <c r="E93" s="227" t="n">
        <v>16</v>
      </c>
      <c r="F93" s="222">
        <f>ROUND(I93/Прил.10!$D$13,2)</f>
        <v/>
      </c>
      <c r="G93" s="222">
        <f>ROUND(E93*F93,2)</f>
        <v/>
      </c>
      <c r="H93" s="389">
        <f>G93/$G$219</f>
        <v/>
      </c>
      <c r="I93" s="222" t="n">
        <v>37020000</v>
      </c>
      <c r="J93" s="222">
        <f>ROUND(I93*E93,2)</f>
        <v/>
      </c>
      <c r="K93" s="354" t="n"/>
      <c r="L93" s="354" t="n"/>
      <c r="M93" s="354" t="n"/>
      <c r="N93" s="354" t="n"/>
    </row>
    <row r="94" ht="15.75" customHeight="1" s="290">
      <c r="A94" s="385" t="n"/>
      <c r="B94" s="385" t="n"/>
      <c r="C94" s="384" t="inlineStr">
        <is>
          <t>Итого основное оборудование</t>
        </is>
      </c>
      <c r="D94" s="385" t="n"/>
      <c r="E94" s="227" t="n"/>
      <c r="F94" s="387" t="n"/>
      <c r="G94" s="222">
        <f>G93</f>
        <v/>
      </c>
      <c r="H94" s="389">
        <f>G94/$G$219</f>
        <v/>
      </c>
      <c r="I94" s="222" t="n"/>
      <c r="J94" s="222">
        <f>SUM(J93:J93)</f>
        <v/>
      </c>
      <c r="K94" s="225" t="n"/>
      <c r="L94" s="354" t="n"/>
      <c r="M94" s="354" t="n"/>
      <c r="N94" s="354" t="n"/>
    </row>
    <row r="95" outlineLevel="1" ht="118.9" customHeight="1" s="290">
      <c r="A95" s="385" t="n">
        <v>72</v>
      </c>
      <c r="B95" s="321" t="inlineStr">
        <is>
          <t>Прайс из СД ОП</t>
        </is>
      </c>
      <c r="C95" s="384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D95" s="385" t="inlineStr">
        <is>
          <t>КОМПЛЕКТ</t>
        </is>
      </c>
      <c r="E95" s="227" t="n">
        <v>1</v>
      </c>
      <c r="F95" s="222" t="n">
        <v>6992368</v>
      </c>
      <c r="G95" s="222" t="n">
        <v>6992368</v>
      </c>
      <c r="H95" s="389">
        <f>G95/$G$219</f>
        <v/>
      </c>
      <c r="I95" s="222">
        <f>ROUND(F95*Прил.10!$D$13,2)</f>
        <v/>
      </c>
      <c r="J95" s="222">
        <f>ROUND(I95*E95,2)</f>
        <v/>
      </c>
      <c r="K95" s="354" t="n"/>
      <c r="L95" s="354" t="n"/>
      <c r="M95" s="354" t="n"/>
      <c r="N95" s="354" t="n"/>
    </row>
    <row r="96" outlineLevel="1" ht="39.6" customHeight="1" s="290">
      <c r="A96" s="385" t="n">
        <v>73</v>
      </c>
      <c r="B96" s="321" t="inlineStr">
        <is>
          <t>Прайс из СД ОП</t>
        </is>
      </c>
      <c r="C96" s="384" t="inlineStr">
        <is>
          <t>Комплект доукомплектации оборудования для существующих мультиплексоров в составе:</t>
        </is>
      </c>
      <c r="D96" s="385" t="inlineStr">
        <is>
          <t>шт.</t>
        </is>
      </c>
      <c r="E96" s="227" t="n">
        <v>1</v>
      </c>
      <c r="F96" s="222" t="n">
        <v>4919295.03</v>
      </c>
      <c r="G96" s="222" t="n">
        <v>4919295.03</v>
      </c>
      <c r="H96" s="389">
        <f>G96/$G$219</f>
        <v/>
      </c>
      <c r="I96" s="222">
        <f>ROUND(F96*Прил.10!$D$13,2)</f>
        <v/>
      </c>
      <c r="J96" s="222">
        <f>ROUND(I96*E96,2)</f>
        <v/>
      </c>
      <c r="K96" s="354" t="n"/>
      <c r="L96" s="354" t="n"/>
      <c r="M96" s="354" t="n"/>
      <c r="N96" s="354" t="n"/>
    </row>
    <row r="97" outlineLevel="1" ht="39.6" customHeight="1" s="290">
      <c r="A97" s="385" t="n">
        <v>74</v>
      </c>
      <c r="B97" s="321" t="inlineStr">
        <is>
          <t>Прайс из СД ОП</t>
        </is>
      </c>
      <c r="C97" s="384" t="inlineStr">
        <is>
          <t>АККУМУЛЯТОРНАЯ БАТАРЕЯ  СОСТОЯЩАЯ ИЗ 104-х ЭЛЕМЕНТОВ комплектно ос стелажами 8GroE-800</t>
        </is>
      </c>
      <c r="D97" s="385" t="inlineStr">
        <is>
          <t>к-т.</t>
        </is>
      </c>
      <c r="E97" s="227" t="n">
        <v>1</v>
      </c>
      <c r="F97" s="222" t="n">
        <v>2530000</v>
      </c>
      <c r="G97" s="222" t="n">
        <v>2530000</v>
      </c>
      <c r="H97" s="389">
        <f>G97/$G$219</f>
        <v/>
      </c>
      <c r="I97" s="222">
        <f>ROUND(F97*Прил.10!$D$13,2)</f>
        <v/>
      </c>
      <c r="J97" s="222">
        <f>ROUND(I97*E97,2)</f>
        <v/>
      </c>
      <c r="K97" s="354" t="n"/>
      <c r="L97" s="354" t="n"/>
      <c r="M97" s="354" t="n"/>
      <c r="N97" s="354" t="n"/>
    </row>
    <row r="98" outlineLevel="1" ht="264" customHeight="1" s="290">
      <c r="A98" s="385" t="n">
        <v>75</v>
      </c>
      <c r="B98" s="321" t="inlineStr">
        <is>
          <t>Прайс из СД ОП</t>
        </is>
      </c>
      <c r="C98" s="384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D98" s="385" t="inlineStr">
        <is>
          <t>шт.</t>
        </is>
      </c>
      <c r="E98" s="227" t="n">
        <v>1</v>
      </c>
      <c r="F98" s="222" t="n">
        <v>2282147.18</v>
      </c>
      <c r="G98" s="222" t="n">
        <v>2282147.18</v>
      </c>
      <c r="H98" s="389">
        <f>G98/$G$219</f>
        <v/>
      </c>
      <c r="I98" s="222">
        <f>ROUND(F98*Прил.10!$D$13,2)</f>
        <v/>
      </c>
      <c r="J98" s="222">
        <f>ROUND(I98*E98,2)</f>
        <v/>
      </c>
      <c r="K98" s="354" t="n"/>
      <c r="L98" s="354" t="n"/>
      <c r="M98" s="354" t="n"/>
      <c r="N98" s="354" t="n"/>
    </row>
    <row r="99" outlineLevel="1" ht="409.6" customHeight="1" s="290">
      <c r="A99" s="385" t="n">
        <v>76</v>
      </c>
      <c r="B99" s="321" t="inlineStr">
        <is>
          <t>Прайс из СД ОП</t>
        </is>
      </c>
      <c r="C99" s="384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D99" s="385" t="inlineStr">
        <is>
          <t>шт.</t>
        </is>
      </c>
      <c r="E99" s="227" t="n">
        <v>1</v>
      </c>
      <c r="F99" s="222" t="n">
        <v>2031456</v>
      </c>
      <c r="G99" s="222" t="n">
        <v>2031456</v>
      </c>
      <c r="H99" s="389">
        <f>G99/$G$219</f>
        <v/>
      </c>
      <c r="I99" s="222">
        <f>ROUND(F99*Прил.10!$D$13,2)</f>
        <v/>
      </c>
      <c r="J99" s="222">
        <f>ROUND(I99*E99,2)</f>
        <v/>
      </c>
      <c r="K99" s="354" t="n"/>
      <c r="L99" s="354" t="n"/>
      <c r="M99" s="354" t="n"/>
      <c r="N99" s="354" t="n"/>
    </row>
    <row r="100" outlineLevel="1" ht="409.6" customHeight="1" s="290">
      <c r="A100" s="385" t="n">
        <v>77</v>
      </c>
      <c r="B100" s="321" t="inlineStr">
        <is>
          <t>Прайс из СД ОП</t>
        </is>
      </c>
      <c r="C100" s="384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D100" s="385" t="inlineStr">
        <is>
          <t>шт.</t>
        </is>
      </c>
      <c r="E100" s="227" t="n">
        <v>1</v>
      </c>
      <c r="F100" s="222" t="n">
        <v>1640198.9</v>
      </c>
      <c r="G100" s="222" t="n">
        <v>1640198.9</v>
      </c>
      <c r="H100" s="389">
        <f>G100/$G$219</f>
        <v/>
      </c>
      <c r="I100" s="222">
        <f>ROUND(F100*Прил.10!$D$13,2)</f>
        <v/>
      </c>
      <c r="J100" s="222">
        <f>ROUND(I100*E100,2)</f>
        <v/>
      </c>
      <c r="K100" s="354" t="n"/>
      <c r="L100" s="354" t="n"/>
      <c r="M100" s="354" t="n"/>
      <c r="N100" s="354" t="n"/>
    </row>
    <row r="101" outlineLevel="1" ht="409.6" customHeight="1" s="290">
      <c r="A101" s="385" t="n">
        <v>78</v>
      </c>
      <c r="B101" s="321" t="inlineStr">
        <is>
          <t>Прайс из СД ОП</t>
        </is>
      </c>
      <c r="C101" s="384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D101" s="385" t="inlineStr">
        <is>
          <t>шт.</t>
        </is>
      </c>
      <c r="E101" s="227" t="n">
        <v>1</v>
      </c>
      <c r="F101" s="222" t="n">
        <v>1476683.47</v>
      </c>
      <c r="G101" s="222" t="n">
        <v>1476683.47</v>
      </c>
      <c r="H101" s="389">
        <f>G101/$G$219</f>
        <v/>
      </c>
      <c r="I101" s="222">
        <f>ROUND(F101*Прил.10!$D$13,2)</f>
        <v/>
      </c>
      <c r="J101" s="222">
        <f>ROUND(I101*E101,2)</f>
        <v/>
      </c>
      <c r="K101" s="354" t="n"/>
      <c r="L101" s="354" t="n"/>
      <c r="M101" s="354" t="n"/>
      <c r="N101" s="354" t="n"/>
    </row>
    <row r="102" outlineLevel="1" ht="224.45" customHeight="1" s="290">
      <c r="A102" s="385" t="n">
        <v>79</v>
      </c>
      <c r="B102" s="321" t="inlineStr">
        <is>
          <t>Прайс из СД ОП</t>
        </is>
      </c>
      <c r="C102" s="384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D102" s="385" t="inlineStr">
        <is>
          <t>шт.</t>
        </is>
      </c>
      <c r="E102" s="227" t="n">
        <v>2</v>
      </c>
      <c r="F102" s="222" t="n">
        <v>551891.8</v>
      </c>
      <c r="G102" s="222" t="n">
        <v>1103783.6</v>
      </c>
      <c r="H102" s="389">
        <f>G102/$G$219</f>
        <v/>
      </c>
      <c r="I102" s="222">
        <f>ROUND(F102*Прил.10!$D$13,2)</f>
        <v/>
      </c>
      <c r="J102" s="222">
        <f>ROUND(I102*E102,2)</f>
        <v/>
      </c>
      <c r="K102" s="354" t="n"/>
      <c r="L102" s="354" t="n"/>
      <c r="M102" s="354" t="n"/>
      <c r="N102" s="354" t="n"/>
    </row>
    <row r="103" outlineLevel="1" ht="79.15000000000001" customHeight="1" s="290">
      <c r="A103" s="385" t="n">
        <v>80</v>
      </c>
      <c r="B103" s="321" t="inlineStr">
        <is>
          <t>Прайс из СД ОП</t>
        </is>
      </c>
      <c r="C103" s="384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D103" s="385" t="inlineStr">
        <is>
          <t>шт.</t>
        </is>
      </c>
      <c r="E103" s="227" t="n">
        <v>2</v>
      </c>
      <c r="F103" s="222" t="n">
        <v>395572.18</v>
      </c>
      <c r="G103" s="222" t="n">
        <v>791144.36</v>
      </c>
      <c r="H103" s="389">
        <f>G103/$G$219</f>
        <v/>
      </c>
      <c r="I103" s="222">
        <f>ROUND(F103*Прил.10!$D$13,2)</f>
        <v/>
      </c>
      <c r="J103" s="222">
        <f>ROUND(I103*E103,2)</f>
        <v/>
      </c>
      <c r="K103" s="354" t="n"/>
      <c r="L103" s="354" t="n"/>
      <c r="M103" s="354" t="n"/>
      <c r="N103" s="354" t="n"/>
    </row>
    <row r="104" outlineLevel="1" ht="409.6" customHeight="1" s="290">
      <c r="A104" s="385" t="n">
        <v>81</v>
      </c>
      <c r="B104" s="321" t="inlineStr">
        <is>
          <t>Прайс из СД ОП</t>
        </is>
      </c>
      <c r="C104" s="384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D104" s="385" t="inlineStr">
        <is>
          <t>шт.</t>
        </is>
      </c>
      <c r="E104" s="227" t="n">
        <v>1</v>
      </c>
      <c r="F104" s="222" t="n">
        <v>711492.95</v>
      </c>
      <c r="G104" s="222" t="n">
        <v>711492.95</v>
      </c>
      <c r="H104" s="389">
        <f>G104/$G$219</f>
        <v/>
      </c>
      <c r="I104" s="222">
        <f>ROUND(F104*Прил.10!$D$13,2)</f>
        <v/>
      </c>
      <c r="J104" s="222">
        <f>ROUND(I104*E104,2)</f>
        <v/>
      </c>
      <c r="K104" s="354" t="n"/>
      <c r="L104" s="354" t="n"/>
      <c r="M104" s="354" t="n"/>
      <c r="N104" s="354" t="n"/>
    </row>
    <row r="105" outlineLevel="1" ht="26.45" customHeight="1" s="290">
      <c r="A105" s="385" t="n">
        <v>82</v>
      </c>
      <c r="B105" s="321" t="inlineStr">
        <is>
          <t>Прайс из СД ОП</t>
        </is>
      </c>
      <c r="C105" s="384" t="inlineStr">
        <is>
          <t>ПРИТОЧНАЯ УСТАНОВКА ТИПА SGK-120 (П1)</t>
        </is>
      </c>
      <c r="D105" s="385" t="inlineStr">
        <is>
          <t>к-т</t>
        </is>
      </c>
      <c r="E105" s="227" t="n">
        <v>1</v>
      </c>
      <c r="F105" s="222" t="n">
        <v>649718.77</v>
      </c>
      <c r="G105" s="222" t="n">
        <v>649718.77</v>
      </c>
      <c r="H105" s="389">
        <f>G105/$G$219</f>
        <v/>
      </c>
      <c r="I105" s="222">
        <f>ROUND(F105*Прил.10!$D$13,2)</f>
        <v/>
      </c>
      <c r="J105" s="222">
        <f>ROUND(I105*E105,2)</f>
        <v/>
      </c>
      <c r="K105" s="354" t="n"/>
      <c r="L105" s="354" t="n"/>
      <c r="M105" s="354" t="n"/>
      <c r="N105" s="354" t="n"/>
    </row>
    <row r="106" outlineLevel="1" ht="52.9" customHeight="1" s="290">
      <c r="A106" s="385" t="n">
        <v>83</v>
      </c>
      <c r="B106" s="321" t="inlineStr">
        <is>
          <t>Прайс из СД ОП</t>
        </is>
      </c>
      <c r="C106" s="384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D106" s="385" t="inlineStr">
        <is>
          <t>компл.</t>
        </is>
      </c>
      <c r="E106" s="227" t="n">
        <v>1</v>
      </c>
      <c r="F106" s="222" t="n">
        <v>574770</v>
      </c>
      <c r="G106" s="222" t="n">
        <v>574770</v>
      </c>
      <c r="H106" s="389">
        <f>G106/$G$219</f>
        <v/>
      </c>
      <c r="I106" s="222">
        <f>ROUND(F106*Прил.10!$D$13,2)</f>
        <v/>
      </c>
      <c r="J106" s="222">
        <f>ROUND(I106*E106,2)</f>
        <v/>
      </c>
      <c r="K106" s="354" t="n"/>
      <c r="L106" s="354" t="n"/>
      <c r="M106" s="354" t="n"/>
      <c r="N106" s="354" t="n"/>
    </row>
    <row r="107" outlineLevel="1" ht="26.45" customHeight="1" s="290">
      <c r="A107" s="385" t="n">
        <v>84</v>
      </c>
      <c r="B107" s="321" t="inlineStr">
        <is>
          <t>Прайс из СД ОП</t>
        </is>
      </c>
      <c r="C107" s="384" t="inlineStr">
        <is>
          <t>ПРИТОЧНАЯ УСТАНОВКА ТИПА SGK-20 (П2а,П2б)</t>
        </is>
      </c>
      <c r="D107" s="385" t="inlineStr">
        <is>
          <t>к-т</t>
        </is>
      </c>
      <c r="E107" s="227" t="n">
        <v>2</v>
      </c>
      <c r="F107" s="222" t="n">
        <v>279190.66</v>
      </c>
      <c r="G107" s="222" t="n">
        <v>558381.3199999999</v>
      </c>
      <c r="H107" s="389">
        <f>G107/$G$219</f>
        <v/>
      </c>
      <c r="I107" s="222">
        <f>ROUND(F107*Прил.10!$D$13,2)</f>
        <v/>
      </c>
      <c r="J107" s="222">
        <f>ROUND(I107*E107,2)</f>
        <v/>
      </c>
      <c r="K107" s="354" t="n"/>
      <c r="L107" s="354" t="n"/>
      <c r="M107" s="354" t="n"/>
      <c r="N107" s="354" t="n"/>
    </row>
    <row r="108" outlineLevel="1" ht="52.9" customHeight="1" s="290">
      <c r="A108" s="385" t="n">
        <v>85</v>
      </c>
      <c r="B108" s="321" t="inlineStr">
        <is>
          <t>Прайс из СД ОП</t>
        </is>
      </c>
      <c r="C108" s="384" t="inlineStr">
        <is>
          <t>ЭЛЕКТРИЧЕСКИЕ КОНВЕКТОРНЫЕ ПАНЕЛИ "NOBO" СО ВСТРОЕННЫМ ТЕРМОСТАТОМ ТИПА С4F05 мощностью 0,5 кВт</t>
        </is>
      </c>
      <c r="D108" s="385" t="inlineStr">
        <is>
          <t>ШТ</t>
        </is>
      </c>
      <c r="E108" s="227" t="n">
        <v>63</v>
      </c>
      <c r="F108" s="222" t="n">
        <v>5839.75</v>
      </c>
      <c r="G108" s="222" t="n">
        <v>367904.25</v>
      </c>
      <c r="H108" s="389">
        <f>G108/$G$219</f>
        <v/>
      </c>
      <c r="I108" s="222">
        <f>ROUND(F108*Прил.10!$D$13,2)</f>
        <v/>
      </c>
      <c r="J108" s="222">
        <f>ROUND(I108*E108,2)</f>
        <v/>
      </c>
      <c r="K108" s="354" t="n"/>
      <c r="L108" s="354" t="n"/>
      <c r="M108" s="354" t="n"/>
      <c r="N108" s="354" t="n"/>
    </row>
    <row r="109" outlineLevel="1" ht="39.6" customHeight="1" s="290">
      <c r="A109" s="385" t="n">
        <v>86</v>
      </c>
      <c r="B109" s="321" t="inlineStr">
        <is>
          <t>Прайс из СД ОП</t>
        </is>
      </c>
      <c r="C109" s="384" t="inlineStr">
        <is>
          <t>Панель пожаротушения реечного исполнения 2400х800х550  (1АПТ)   213.001.1.15.72.08-АПТ1Н2</t>
        </is>
      </c>
      <c r="D109" s="385" t="inlineStr">
        <is>
          <t>ШТ</t>
        </is>
      </c>
      <c r="E109" s="227" t="n">
        <v>1</v>
      </c>
      <c r="F109" s="222" t="n">
        <v>323392.17</v>
      </c>
      <c r="G109" s="222" t="n">
        <v>323392.17</v>
      </c>
      <c r="H109" s="389">
        <f>G109/$G$219</f>
        <v/>
      </c>
      <c r="I109" s="222">
        <f>ROUND(F109*Прил.10!$D$13,2)</f>
        <v/>
      </c>
      <c r="J109" s="222">
        <f>ROUND(I109*E109,2)</f>
        <v/>
      </c>
      <c r="K109" s="354" t="n"/>
      <c r="L109" s="354" t="n"/>
      <c r="M109" s="354" t="n"/>
      <c r="N109" s="354" t="n"/>
    </row>
    <row r="110" outlineLevel="1" ht="39.6" customHeight="1" s="290">
      <c r="A110" s="385" t="n">
        <v>87</v>
      </c>
      <c r="B110" s="321" t="inlineStr">
        <is>
          <t>Прайс из СД ОП</t>
        </is>
      </c>
      <c r="C110" s="384" t="inlineStr">
        <is>
          <t>Панель пожаротушения реечного исполнения 2400х800х550  (2АПТ)   213.001.1.15.72.08-АПТ1Н2</t>
        </is>
      </c>
      <c r="D110" s="385" t="inlineStr">
        <is>
          <t>ШТ</t>
        </is>
      </c>
      <c r="E110" s="227" t="n">
        <v>1</v>
      </c>
      <c r="F110" s="222" t="n">
        <v>323392.17</v>
      </c>
      <c r="G110" s="222" t="n">
        <v>323392.17</v>
      </c>
      <c r="H110" s="389">
        <f>G110/$G$219</f>
        <v/>
      </c>
      <c r="I110" s="222">
        <f>ROUND(F110*Прил.10!$D$13,2)</f>
        <v/>
      </c>
      <c r="J110" s="222">
        <f>ROUND(I110*E110,2)</f>
        <v/>
      </c>
      <c r="K110" s="354" t="n"/>
      <c r="L110" s="354" t="n"/>
      <c r="M110" s="354" t="n"/>
      <c r="N110" s="354" t="n"/>
    </row>
    <row r="111" outlineLevel="1" ht="39.6" customHeight="1" s="290">
      <c r="A111" s="385" t="n">
        <v>88</v>
      </c>
      <c r="B111" s="321" t="inlineStr">
        <is>
          <t>Прайс из СД ОП</t>
        </is>
      </c>
      <c r="C111" s="384" t="inlineStr">
        <is>
          <t>Панель пожаротушения реечного исполнения 2400х800х550  (3АПТ)   213.001.1.15.72.08-АПТ1Н2</t>
        </is>
      </c>
      <c r="D111" s="385" t="inlineStr">
        <is>
          <t>ШТ</t>
        </is>
      </c>
      <c r="E111" s="227" t="n">
        <v>1</v>
      </c>
      <c r="F111" s="222" t="n">
        <v>323392.17</v>
      </c>
      <c r="G111" s="222" t="n">
        <v>323392.17</v>
      </c>
      <c r="H111" s="389">
        <f>G111/$G$219</f>
        <v/>
      </c>
      <c r="I111" s="222">
        <f>ROUND(F111*Прил.10!$D$13,2)</f>
        <v/>
      </c>
      <c r="J111" s="222">
        <f>ROUND(I111*E111,2)</f>
        <v/>
      </c>
      <c r="K111" s="354" t="n"/>
      <c r="L111" s="354" t="n"/>
      <c r="M111" s="354" t="n"/>
      <c r="N111" s="354" t="n"/>
    </row>
    <row r="112" outlineLevel="1" ht="39.6" customHeight="1" s="290">
      <c r="A112" s="385" t="n">
        <v>89</v>
      </c>
      <c r="B112" s="321" t="inlineStr">
        <is>
          <t>Прайс из СД ОП</t>
        </is>
      </c>
      <c r="C112" s="384" t="inlineStr">
        <is>
          <t>Панель пожаротушения реечного исполнения 2400х800х550  (4АПТ)   213.001.1.15.72.08-АПТ1Н2</t>
        </is>
      </c>
      <c r="D112" s="385" t="inlineStr">
        <is>
          <t>ШТ</t>
        </is>
      </c>
      <c r="E112" s="227" t="n">
        <v>1</v>
      </c>
      <c r="F112" s="222" t="n">
        <v>323392.17</v>
      </c>
      <c r="G112" s="222" t="n">
        <v>323392.17</v>
      </c>
      <c r="H112" s="389">
        <f>G112/$G$219</f>
        <v/>
      </c>
      <c r="I112" s="222">
        <f>ROUND(F112*Прил.10!$D$13,2)</f>
        <v/>
      </c>
      <c r="J112" s="222">
        <f>ROUND(I112*E112,2)</f>
        <v/>
      </c>
      <c r="K112" s="354" t="n"/>
      <c r="L112" s="354" t="n"/>
      <c r="M112" s="354" t="n"/>
      <c r="N112" s="354" t="n"/>
    </row>
    <row r="113" outlineLevel="1" ht="132" customHeight="1" s="290">
      <c r="A113" s="385" t="n">
        <v>90</v>
      </c>
      <c r="B113" s="321" t="inlineStr">
        <is>
          <t>Прайс из СД ОП</t>
        </is>
      </c>
      <c r="C113" s="384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D113" s="385" t="inlineStr">
        <is>
          <t>шт.</t>
        </is>
      </c>
      <c r="E113" s="227" t="n">
        <v>1</v>
      </c>
      <c r="F113" s="222" t="n">
        <v>264609.74</v>
      </c>
      <c r="G113" s="222" t="n">
        <v>264609.74</v>
      </c>
      <c r="H113" s="389">
        <f>G113/$G$219</f>
        <v/>
      </c>
      <c r="I113" s="222">
        <f>ROUND(F113*Прил.10!$D$13,2)</f>
        <v/>
      </c>
      <c r="J113" s="222">
        <f>ROUND(I113*E113,2)</f>
        <v/>
      </c>
      <c r="K113" s="354" t="n"/>
      <c r="L113" s="354" t="n"/>
      <c r="M113" s="354" t="n"/>
      <c r="N113" s="354" t="n"/>
    </row>
    <row r="114" outlineLevel="1" ht="211.15" customHeight="1" s="290">
      <c r="A114" s="385" t="n">
        <v>91</v>
      </c>
      <c r="B114" s="321" t="inlineStr">
        <is>
          <t>Прайс из СД ОП</t>
        </is>
      </c>
      <c r="C114" s="384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D114" s="385" t="inlineStr">
        <is>
          <t>шт.</t>
        </is>
      </c>
      <c r="E114" s="227" t="n">
        <v>1</v>
      </c>
      <c r="F114" s="222" t="n">
        <v>259203.59</v>
      </c>
      <c r="G114" s="222" t="n">
        <v>259203.59</v>
      </c>
      <c r="H114" s="389">
        <f>G114/$G$219</f>
        <v/>
      </c>
      <c r="I114" s="222">
        <f>ROUND(F114*Прил.10!$D$13,2)</f>
        <v/>
      </c>
      <c r="J114" s="222">
        <f>ROUND(I114*E114,2)</f>
        <v/>
      </c>
      <c r="K114" s="354" t="n"/>
      <c r="L114" s="354" t="n"/>
      <c r="M114" s="354" t="n"/>
      <c r="N114" s="354" t="n"/>
    </row>
    <row r="115" outlineLevel="1" s="290">
      <c r="A115" s="385" t="n">
        <v>92</v>
      </c>
      <c r="B115" s="321" t="inlineStr">
        <is>
          <t>Прайс из СД ОП</t>
        </is>
      </c>
      <c r="C115" s="384" t="inlineStr">
        <is>
          <t>КОМПЛЕКТ АВТОМАТИКИ ДЛЯ П1</t>
        </is>
      </c>
      <c r="D115" s="385" t="inlineStr">
        <is>
          <t>к-т</t>
        </is>
      </c>
      <c r="E115" s="227" t="n">
        <v>1</v>
      </c>
      <c r="F115" s="222" t="n">
        <v>248937.7</v>
      </c>
      <c r="G115" s="222" t="n">
        <v>248937.7</v>
      </c>
      <c r="H115" s="389">
        <f>G115/$G$219</f>
        <v/>
      </c>
      <c r="I115" s="222">
        <f>ROUND(F115*Прил.10!$D$13,2)</f>
        <v/>
      </c>
      <c r="J115" s="222">
        <f>ROUND(I115*E115,2)</f>
        <v/>
      </c>
      <c r="K115" s="354" t="n"/>
      <c r="L115" s="354" t="n"/>
      <c r="M115" s="354" t="n"/>
      <c r="N115" s="354" t="n"/>
    </row>
    <row r="116" outlineLevel="1" s="290">
      <c r="A116" s="385" t="n">
        <v>93</v>
      </c>
      <c r="B116" s="321" t="inlineStr">
        <is>
          <t>Прайс из СД ОП</t>
        </is>
      </c>
      <c r="C116" s="384" t="inlineStr">
        <is>
          <t>Кран электр. однопролетный г/п 5т</t>
        </is>
      </c>
      <c r="D116" s="385" t="inlineStr">
        <is>
          <t>шт.</t>
        </is>
      </c>
      <c r="E116" s="227" t="n">
        <v>1</v>
      </c>
      <c r="F116" s="222" t="n">
        <v>238376.51</v>
      </c>
      <c r="G116" s="222" t="n">
        <v>238376.51</v>
      </c>
      <c r="H116" s="389">
        <f>G116/$G$219</f>
        <v/>
      </c>
      <c r="I116" s="222">
        <f>ROUND(F116*Прил.10!$D$13,2)</f>
        <v/>
      </c>
      <c r="J116" s="222">
        <f>ROUND(I116*E116,2)</f>
        <v/>
      </c>
      <c r="K116" s="354" t="n"/>
      <c r="L116" s="354" t="n"/>
      <c r="M116" s="354" t="n"/>
      <c r="N116" s="354" t="n"/>
    </row>
    <row r="117" outlineLevel="1" ht="66" customHeight="1" s="290">
      <c r="A117" s="385" t="n">
        <v>94</v>
      </c>
      <c r="B117" s="321" t="inlineStr">
        <is>
          <t>Прайс из СД ОП</t>
        </is>
      </c>
      <c r="C117" s="384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D117" s="385" t="inlineStr">
        <is>
          <t>к-т</t>
        </is>
      </c>
      <c r="E117" s="227" t="n">
        <v>2</v>
      </c>
      <c r="F117" s="222" t="n">
        <v>114047.95</v>
      </c>
      <c r="G117" s="222" t="n">
        <v>228095.9</v>
      </c>
      <c r="H117" s="389">
        <f>G117/$G$219</f>
        <v/>
      </c>
      <c r="I117" s="222">
        <f>ROUND(F117*Прил.10!$D$13,2)</f>
        <v/>
      </c>
      <c r="J117" s="222">
        <f>ROUND(I117*E117,2)</f>
        <v/>
      </c>
      <c r="K117" s="354" t="n"/>
      <c r="L117" s="354" t="n"/>
      <c r="M117" s="354" t="n"/>
      <c r="N117" s="354" t="n"/>
    </row>
    <row r="118" outlineLevel="1" ht="92.45" customHeight="1" s="290">
      <c r="A118" s="385" t="n">
        <v>95</v>
      </c>
      <c r="B118" s="321" t="inlineStr">
        <is>
          <t>Прайс из СД ОП</t>
        </is>
      </c>
      <c r="C118" s="384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D118" s="385" t="inlineStr">
        <is>
          <t>к-т</t>
        </is>
      </c>
      <c r="E118" s="227" t="n">
        <v>2</v>
      </c>
      <c r="F118" s="222" t="n">
        <v>114047.95</v>
      </c>
      <c r="G118" s="222" t="n">
        <v>228095.9</v>
      </c>
      <c r="H118" s="389">
        <f>G118/$G$219</f>
        <v/>
      </c>
      <c r="I118" s="222">
        <f>ROUND(F118*Прил.10!$D$13,2)</f>
        <v/>
      </c>
      <c r="J118" s="222">
        <f>ROUND(I118*E118,2)</f>
        <v/>
      </c>
      <c r="K118" s="354" t="n"/>
      <c r="L118" s="354" t="n"/>
      <c r="M118" s="354" t="n"/>
      <c r="N118" s="354" t="n"/>
    </row>
    <row r="119" outlineLevel="1" ht="52.9" customHeight="1" s="290">
      <c r="A119" s="385" t="n">
        <v>96</v>
      </c>
      <c r="B119" s="321" t="inlineStr">
        <is>
          <t>Прайс из СД ОП</t>
        </is>
      </c>
      <c r="C119" s="384" t="inlineStr">
        <is>
          <t>ЭЛЕКТРИЧЕСКИЕ КОНВЕКТОРНЫЕ ПАНЕЛИ "NOBO" СО ВСТРОЕННЫМ ТЕРМОСТАТОМ ТИПА С4F20 мощностью 2,0 кВт</t>
        </is>
      </c>
      <c r="D119" s="385" t="inlineStr">
        <is>
          <t>ШТ</t>
        </is>
      </c>
      <c r="E119" s="227" t="n">
        <v>21</v>
      </c>
      <c r="F119" s="222" t="n">
        <v>7018.83</v>
      </c>
      <c r="G119" s="222" t="n">
        <v>147395.43</v>
      </c>
      <c r="H119" s="389">
        <f>G119/$G$219</f>
        <v/>
      </c>
      <c r="I119" s="222">
        <f>ROUND(F119*Прил.10!$D$13,2)</f>
        <v/>
      </c>
      <c r="J119" s="222">
        <f>ROUND(I119*E119,2)</f>
        <v/>
      </c>
      <c r="K119" s="354" t="n"/>
      <c r="L119" s="354" t="n"/>
      <c r="M119" s="354" t="n"/>
      <c r="N119" s="354" t="n"/>
    </row>
    <row r="120" outlineLevel="1" s="290">
      <c r="A120" s="385" t="n">
        <v>97</v>
      </c>
      <c r="B120" s="321" t="inlineStr">
        <is>
          <t>Прайс из СД ОП</t>
        </is>
      </c>
      <c r="C120" s="384" t="inlineStr">
        <is>
          <t>КОМПЛЕКТ АВТОМАТИКИ ДЛЯ П2а,П2б</t>
        </is>
      </c>
      <c r="D120" s="385" t="inlineStr">
        <is>
          <t>к-т</t>
        </is>
      </c>
      <c r="E120" s="227" t="n">
        <v>1</v>
      </c>
      <c r="F120" s="222" t="n">
        <v>140394.14</v>
      </c>
      <c r="G120" s="222" t="n">
        <v>140394.14</v>
      </c>
      <c r="H120" s="389">
        <f>G120/$G$219</f>
        <v/>
      </c>
      <c r="I120" s="222">
        <f>ROUND(F120*Прил.10!$D$13,2)</f>
        <v/>
      </c>
      <c r="J120" s="222">
        <f>ROUND(I120*E120,2)</f>
        <v/>
      </c>
      <c r="K120" s="354" t="n"/>
      <c r="L120" s="354" t="n"/>
      <c r="M120" s="354" t="n"/>
      <c r="N120" s="354" t="n"/>
    </row>
    <row r="121" outlineLevel="1" ht="52.9" customHeight="1" s="290">
      <c r="A121" s="385" t="n">
        <v>98</v>
      </c>
      <c r="B121" s="321" t="inlineStr">
        <is>
          <t>Прайс из СД ОП</t>
        </is>
      </c>
      <c r="C121" s="384" t="inlineStr">
        <is>
          <t>Шкаф питания 380/220 навесного исполнения с передней дверью 1200х800х400  (HF01)  213.001.1.15.72.08-АПТ1Н1</t>
        </is>
      </c>
      <c r="D121" s="385" t="inlineStr">
        <is>
          <t>ШТ</t>
        </is>
      </c>
      <c r="E121" s="227" t="n">
        <v>1</v>
      </c>
      <c r="F121" s="222" t="n">
        <v>135940.35</v>
      </c>
      <c r="G121" s="222" t="n">
        <v>135940.35</v>
      </c>
      <c r="H121" s="389">
        <f>G121/$G$219</f>
        <v/>
      </c>
      <c r="I121" s="222">
        <f>ROUND(F121*Прил.10!$D$13,2)</f>
        <v/>
      </c>
      <c r="J121" s="222">
        <f>ROUND(I121*E121,2)</f>
        <v/>
      </c>
      <c r="K121" s="354" t="n"/>
      <c r="L121" s="354" t="n"/>
      <c r="M121" s="354" t="n"/>
      <c r="N121" s="354" t="n"/>
    </row>
    <row r="122" outlineLevel="1" ht="66" customHeight="1" s="290">
      <c r="A122" s="385" t="n">
        <v>99</v>
      </c>
      <c r="B122" s="321" t="inlineStr">
        <is>
          <t>Прайс из СД ОП</t>
        </is>
      </c>
      <c r="C122" s="384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D122" s="385" t="inlineStr">
        <is>
          <t>к-т</t>
        </is>
      </c>
      <c r="E122" s="227" t="n">
        <v>1</v>
      </c>
      <c r="F122" s="222" t="n">
        <v>114047.95</v>
      </c>
      <c r="G122" s="222" t="n">
        <v>114047.95</v>
      </c>
      <c r="H122" s="389">
        <f>G122/$G$219</f>
        <v/>
      </c>
      <c r="I122" s="222">
        <f>ROUND(F122*Прил.10!$D$13,2)</f>
        <v/>
      </c>
      <c r="J122" s="222">
        <f>ROUND(I122*E122,2)</f>
        <v/>
      </c>
      <c r="K122" s="354" t="n"/>
      <c r="L122" s="354" t="n"/>
      <c r="M122" s="354" t="n"/>
      <c r="N122" s="354" t="n"/>
    </row>
    <row r="123" outlineLevel="1" ht="26.45" customHeight="1" s="290">
      <c r="A123" s="385" t="n">
        <v>100</v>
      </c>
      <c r="B123" s="321" t="inlineStr">
        <is>
          <t>Прайс из СД ОП</t>
        </is>
      </c>
      <c r="C123" s="384" t="inlineStr">
        <is>
          <t>ПРИТОЧНАЯ УСТАНОВКА ТИПА SGK-10 (П3)</t>
        </is>
      </c>
      <c r="D123" s="385" t="inlineStr">
        <is>
          <t>к-т</t>
        </is>
      </c>
      <c r="E123" s="227" t="n">
        <v>1</v>
      </c>
      <c r="F123" s="222" t="n">
        <v>104740.13</v>
      </c>
      <c r="G123" s="222" t="n">
        <v>104740.13</v>
      </c>
      <c r="H123" s="389">
        <f>G123/$G$219</f>
        <v/>
      </c>
      <c r="I123" s="222">
        <f>ROUND(F123*Прил.10!$D$13,2)</f>
        <v/>
      </c>
      <c r="J123" s="222">
        <f>ROUND(I123*E123,2)</f>
        <v/>
      </c>
      <c r="K123" s="354" t="n"/>
      <c r="L123" s="354" t="n"/>
      <c r="M123" s="354" t="n"/>
      <c r="N123" s="354" t="n"/>
    </row>
    <row r="124" outlineLevel="1" s="290">
      <c r="A124" s="385" t="n">
        <v>101</v>
      </c>
      <c r="B124" s="321" t="inlineStr">
        <is>
          <t>Прайс из СД ОП</t>
        </is>
      </c>
      <c r="C124" s="384" t="inlineStr">
        <is>
          <t>КОМПЛЕКТ АВТОМАТИКИ ДЛЯ В1,В2</t>
        </is>
      </c>
      <c r="D124" s="385" t="inlineStr">
        <is>
          <t>к-т</t>
        </is>
      </c>
      <c r="E124" s="227" t="n">
        <v>2</v>
      </c>
      <c r="F124" s="222" t="n">
        <v>51900.9</v>
      </c>
      <c r="G124" s="222" t="n">
        <v>103801.8</v>
      </c>
      <c r="H124" s="389">
        <f>G124/$G$219</f>
        <v/>
      </c>
      <c r="I124" s="222">
        <f>ROUND(F124*Прил.10!$D$13,2)</f>
        <v/>
      </c>
      <c r="J124" s="222">
        <f>ROUND(I124*E124,2)</f>
        <v/>
      </c>
      <c r="K124" s="354" t="n"/>
      <c r="L124" s="354" t="n"/>
      <c r="M124" s="354" t="n"/>
      <c r="N124" s="354" t="n"/>
    </row>
    <row r="125" outlineLevel="1" s="290">
      <c r="A125" s="385" t="n">
        <v>102</v>
      </c>
      <c r="B125" s="321" t="inlineStr">
        <is>
          <t>Прайс из СД ОП</t>
        </is>
      </c>
      <c r="C125" s="384" t="inlineStr">
        <is>
          <t>КОМПЛЕКТ АВТОМАТИКИ ДЛЯ П3</t>
        </is>
      </c>
      <c r="D125" s="385" t="inlineStr">
        <is>
          <t>к-т</t>
        </is>
      </c>
      <c r="E125" s="227" t="n">
        <v>1</v>
      </c>
      <c r="F125" s="222" t="n">
        <v>96472.85000000001</v>
      </c>
      <c r="G125" s="222" t="n">
        <v>96472.85000000001</v>
      </c>
      <c r="H125" s="389">
        <f>G125/$G$219</f>
        <v/>
      </c>
      <c r="I125" s="222">
        <f>ROUND(F125*Прил.10!$D$13,2)</f>
        <v/>
      </c>
      <c r="J125" s="222">
        <f>ROUND(I125*E125,2)</f>
        <v/>
      </c>
      <c r="K125" s="354" t="n"/>
      <c r="L125" s="354" t="n"/>
      <c r="M125" s="354" t="n"/>
      <c r="N125" s="354" t="n"/>
    </row>
    <row r="126" outlineLevel="1" ht="26.45" customHeight="1" s="290">
      <c r="A126" s="385" t="n">
        <v>103</v>
      </c>
      <c r="B126" s="321" t="inlineStr">
        <is>
          <t>Прайс из СД ОП</t>
        </is>
      </c>
      <c r="C126" s="384" t="inlineStr">
        <is>
          <t>Ограничитель перенапряжения110 кВ типа ОПН-У-110/77-3</t>
        </is>
      </c>
      <c r="D126" s="385" t="inlineStr">
        <is>
          <t>шт.</t>
        </is>
      </c>
      <c r="E126" s="227" t="n">
        <v>6</v>
      </c>
      <c r="F126" s="222" t="n">
        <v>14007</v>
      </c>
      <c r="G126" s="222" t="n">
        <v>84042</v>
      </c>
      <c r="H126" s="389">
        <f>G126/$G$219</f>
        <v/>
      </c>
      <c r="I126" s="222">
        <f>ROUND(F126*Прил.10!$D$13,2)</f>
        <v/>
      </c>
      <c r="J126" s="222">
        <f>ROUND(I126*E126,2)</f>
        <v/>
      </c>
      <c r="K126" s="354" t="n"/>
      <c r="L126" s="354" t="n"/>
      <c r="M126" s="354" t="n"/>
      <c r="N126" s="354" t="n"/>
    </row>
    <row r="127" outlineLevel="1" ht="158.45" customHeight="1" s="290">
      <c r="A127" s="385" t="n">
        <v>104</v>
      </c>
      <c r="B127" s="321" t="inlineStr">
        <is>
          <t>Прайс из СД ОП</t>
        </is>
      </c>
      <c r="C127" s="384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D127" s="385" t="inlineStr">
        <is>
          <t>шт.</t>
        </is>
      </c>
      <c r="E127" s="227" t="n">
        <v>4</v>
      </c>
      <c r="F127" s="222" t="n">
        <v>20051.47</v>
      </c>
      <c r="G127" s="222" t="n">
        <v>80205.88</v>
      </c>
      <c r="H127" s="389">
        <f>G127/$G$219</f>
        <v/>
      </c>
      <c r="I127" s="222">
        <f>ROUND(F127*Прил.10!$D$13,2)</f>
        <v/>
      </c>
      <c r="J127" s="222">
        <f>ROUND(I127*E127,2)</f>
        <v/>
      </c>
      <c r="K127" s="354" t="n"/>
      <c r="L127" s="354" t="n"/>
      <c r="M127" s="354" t="n"/>
      <c r="N127" s="354" t="n"/>
    </row>
    <row r="128" outlineLevel="1" ht="184.9" customHeight="1" s="290">
      <c r="A128" s="385" t="n">
        <v>105</v>
      </c>
      <c r="B128" s="321" t="inlineStr">
        <is>
          <t>Прайс из СД ОП</t>
        </is>
      </c>
      <c r="C128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D128" s="385" t="inlineStr">
        <is>
          <t>шт.</t>
        </is>
      </c>
      <c r="E128" s="227" t="n">
        <v>2</v>
      </c>
      <c r="F128" s="222" t="n">
        <v>39090.87</v>
      </c>
      <c r="G128" s="222" t="n">
        <v>78181.74000000001</v>
      </c>
      <c r="H128" s="389">
        <f>G128/$G$219</f>
        <v/>
      </c>
      <c r="I128" s="222">
        <f>ROUND(F128*Прил.10!$D$13,2)</f>
        <v/>
      </c>
      <c r="J128" s="222">
        <f>ROUND(I128*E128,2)</f>
        <v/>
      </c>
      <c r="K128" s="354" t="n"/>
      <c r="L128" s="354" t="n"/>
      <c r="M128" s="354" t="n"/>
      <c r="N128" s="354" t="n"/>
    </row>
    <row r="129" outlineLevel="1" ht="52.9" customHeight="1" s="290">
      <c r="A129" s="385" t="n">
        <v>106</v>
      </c>
      <c r="B129" s="321" t="inlineStr">
        <is>
          <t>Прайс из СД ОП</t>
        </is>
      </c>
      <c r="C129" s="384" t="inlineStr">
        <is>
          <t>ЭЛЕКТРИЧЕСКИЕ КОНВЕКТОРНЫЕ ПАНЕЛИ "NOBO" СО ВСТРОЕННЫМ ТЕРМОСТАТОМ ТИПА С4F10 мощностью 1,0 кВт</t>
        </is>
      </c>
      <c r="D129" s="385" t="inlineStr">
        <is>
          <t>ШТ</t>
        </is>
      </c>
      <c r="E129" s="227" t="n">
        <v>12</v>
      </c>
      <c r="F129" s="222" t="n">
        <v>5912.56</v>
      </c>
      <c r="G129" s="222" t="n">
        <v>70950.72</v>
      </c>
      <c r="H129" s="389">
        <f>G129/$G$219</f>
        <v/>
      </c>
      <c r="I129" s="222">
        <f>ROUND(F129*Прил.10!$D$13,2)</f>
        <v/>
      </c>
      <c r="J129" s="222">
        <f>ROUND(I129*E129,2)</f>
        <v/>
      </c>
      <c r="K129" s="354" t="n"/>
      <c r="L129" s="354" t="n"/>
      <c r="M129" s="354" t="n"/>
      <c r="N129" s="354" t="n"/>
    </row>
    <row r="130" outlineLevel="1" s="290">
      <c r="A130" s="385" t="n">
        <v>107</v>
      </c>
      <c r="B130" s="321" t="inlineStr">
        <is>
          <t>Прайс из СД ОП</t>
        </is>
      </c>
      <c r="C130" s="384" t="inlineStr">
        <is>
          <t>Стенд датчиков СМ1</t>
        </is>
      </c>
      <c r="D130" s="385" t="inlineStr">
        <is>
          <t>шт.</t>
        </is>
      </c>
      <c r="E130" s="227" t="n">
        <v>1</v>
      </c>
      <c r="F130" s="222" t="n">
        <v>64722</v>
      </c>
      <c r="G130" s="222" t="n">
        <v>64722</v>
      </c>
      <c r="H130" s="389">
        <f>G130/$G$219</f>
        <v/>
      </c>
      <c r="I130" s="222">
        <f>ROUND(F130*Прил.10!$D$13,2)</f>
        <v/>
      </c>
      <c r="J130" s="222">
        <f>ROUND(I130*E130,2)</f>
        <v/>
      </c>
      <c r="K130" s="354" t="n"/>
      <c r="L130" s="354" t="n"/>
      <c r="M130" s="354" t="n"/>
      <c r="N130" s="354" t="n"/>
    </row>
    <row r="131" outlineLevel="1" ht="105.6" customHeight="1" s="290">
      <c r="A131" s="385" t="n">
        <v>108</v>
      </c>
      <c r="B131" s="321" t="inlineStr">
        <is>
          <t>Прайс из СД ОП</t>
        </is>
      </c>
      <c r="C131" s="384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D131" s="385" t="inlineStr">
        <is>
          <t>ШТ</t>
        </is>
      </c>
      <c r="E131" s="227" t="n">
        <v>1</v>
      </c>
      <c r="F131" s="222" t="n">
        <v>62837.92</v>
      </c>
      <c r="G131" s="222" t="n">
        <v>62837.92</v>
      </c>
      <c r="H131" s="389">
        <f>G131/$G$219</f>
        <v/>
      </c>
      <c r="I131" s="222">
        <f>ROUND(F131*Прил.10!$D$13,2)</f>
        <v/>
      </c>
      <c r="J131" s="222">
        <f>ROUND(I131*E131,2)</f>
        <v/>
      </c>
      <c r="K131" s="354" t="n"/>
      <c r="L131" s="354" t="n"/>
      <c r="M131" s="354" t="n"/>
      <c r="N131" s="354" t="n"/>
    </row>
    <row r="132" outlineLevel="1" ht="39.6" customHeight="1" s="290">
      <c r="A132" s="385" t="n">
        <v>109</v>
      </c>
      <c r="B132" s="321" t="inlineStr">
        <is>
          <t>Прайс из СД ОП</t>
        </is>
      </c>
      <c r="C132" s="384" t="inlineStr">
        <is>
          <t>ПОЖАРНОЕ ЗАПОРНОЕ УСТРОЙСТВО Д=100 ММ ТИПА  ПЗУ 12-100Энж  С ЭЛЕКТРОПРИВОДОМ</t>
        </is>
      </c>
      <c r="D132" s="385" t="inlineStr">
        <is>
          <t>шт.</t>
        </is>
      </c>
      <c r="E132" s="227" t="n">
        <v>2</v>
      </c>
      <c r="F132" s="222" t="n">
        <v>28110.12</v>
      </c>
      <c r="G132" s="222" t="n">
        <v>56220.24</v>
      </c>
      <c r="H132" s="389">
        <f>G132/$G$219</f>
        <v/>
      </c>
      <c r="I132" s="222">
        <f>ROUND(F132*Прил.10!$D$13,2)</f>
        <v/>
      </c>
      <c r="J132" s="222">
        <f>ROUND(I132*E132,2)</f>
        <v/>
      </c>
      <c r="K132" s="354" t="n"/>
      <c r="L132" s="354" t="n"/>
      <c r="M132" s="354" t="n"/>
      <c r="N132" s="354" t="n"/>
    </row>
    <row r="133" outlineLevel="1" ht="25.5" customHeight="1" s="290">
      <c r="A133" s="385" t="n">
        <v>110</v>
      </c>
      <c r="B133" s="321" t="inlineStr">
        <is>
          <t>Прайс из СД ОП</t>
        </is>
      </c>
      <c r="C133" s="384" t="inlineStr">
        <is>
          <t>КОМПЛЕКТ АВТОМАТИКИ ДЛЯ В11а,В11б</t>
        </is>
      </c>
      <c r="D133" s="385" t="inlineStr">
        <is>
          <t>к-т</t>
        </is>
      </c>
      <c r="E133" s="227" t="n">
        <v>1</v>
      </c>
      <c r="F133" s="222" t="n">
        <v>54986.48</v>
      </c>
      <c r="G133" s="222" t="n">
        <v>54986.48</v>
      </c>
      <c r="H133" s="389">
        <f>G133/$G$219</f>
        <v/>
      </c>
      <c r="I133" s="222">
        <f>ROUND(F133*Прил.10!$D$13,2)</f>
        <v/>
      </c>
      <c r="J133" s="222">
        <f>ROUND(I133*E133,2)</f>
        <v/>
      </c>
      <c r="K133" s="354" t="n"/>
      <c r="L133" s="354" t="n"/>
      <c r="M133" s="354" t="n"/>
      <c r="N133" s="354" t="n"/>
    </row>
    <row r="134" outlineLevel="1" ht="26.45" customHeight="1" s="290">
      <c r="A134" s="385" t="n">
        <v>111</v>
      </c>
      <c r="B134" s="321" t="inlineStr">
        <is>
          <t>Прайс из СД ОП</t>
        </is>
      </c>
      <c r="C134" s="384" t="inlineStr">
        <is>
          <t>Таль электр. канатная  г/п 5т, высота подъема 20м</t>
        </is>
      </c>
      <c r="D134" s="385" t="inlineStr">
        <is>
          <t>шт.</t>
        </is>
      </c>
      <c r="E134" s="227" t="n">
        <v>1</v>
      </c>
      <c r="F134" s="222" t="n">
        <v>51357.25</v>
      </c>
      <c r="G134" s="222" t="n">
        <v>51357.25</v>
      </c>
      <c r="H134" s="389">
        <f>G134/$G$219</f>
        <v/>
      </c>
      <c r="I134" s="222">
        <f>ROUND(F134*Прил.10!$D$13,2)</f>
        <v/>
      </c>
      <c r="J134" s="222">
        <f>ROUND(I134*E134,2)</f>
        <v/>
      </c>
      <c r="K134" s="354" t="n"/>
      <c r="L134" s="354" t="n"/>
      <c r="M134" s="354" t="n"/>
      <c r="N134" s="354" t="n"/>
    </row>
    <row r="135" outlineLevel="1" ht="145.15" customHeight="1" s="290">
      <c r="A135" s="385" t="n">
        <v>112</v>
      </c>
      <c r="B135" s="321" t="inlineStr">
        <is>
          <t>Прайс из СД ОП</t>
        </is>
      </c>
      <c r="C135" s="384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D135" s="385" t="inlineStr">
        <is>
          <t>шт.</t>
        </is>
      </c>
      <c r="E135" s="227" t="n">
        <v>1</v>
      </c>
      <c r="F135" s="222" t="n">
        <v>51235.61</v>
      </c>
      <c r="G135" s="222" t="n">
        <v>51235.61</v>
      </c>
      <c r="H135" s="389">
        <f>G135/$G$219</f>
        <v/>
      </c>
      <c r="I135" s="222">
        <f>ROUND(F135*Прил.10!$D$13,2)</f>
        <v/>
      </c>
      <c r="J135" s="222">
        <f>ROUND(I135*E135,2)</f>
        <v/>
      </c>
      <c r="K135" s="354" t="n"/>
      <c r="L135" s="354" t="n"/>
      <c r="M135" s="354" t="n"/>
      <c r="N135" s="354" t="n"/>
    </row>
    <row r="136" outlineLevel="1" ht="25.5" customHeight="1" s="290">
      <c r="A136" s="385" t="n">
        <v>113</v>
      </c>
      <c r="B136" s="321" t="inlineStr">
        <is>
          <t>Прайс из СД ОП</t>
        </is>
      </c>
      <c r="C136" s="384" t="inlineStr">
        <is>
          <t>КОМПЛЕКТ АВТОМАТИКИ ДЛЯ В12а,В12б</t>
        </is>
      </c>
      <c r="D136" s="385" t="inlineStr">
        <is>
          <t>к-т</t>
        </is>
      </c>
      <c r="E136" s="227" t="n">
        <v>1</v>
      </c>
      <c r="F136" s="222" t="n">
        <v>46274.03</v>
      </c>
      <c r="G136" s="222" t="n">
        <v>46274.03</v>
      </c>
      <c r="H136" s="389">
        <f>G136/$G$219</f>
        <v/>
      </c>
      <c r="I136" s="222">
        <f>ROUND(F136*Прил.10!$D$13,2)</f>
        <v/>
      </c>
      <c r="J136" s="222">
        <f>ROUND(I136*E136,2)</f>
        <v/>
      </c>
      <c r="K136" s="354" t="n"/>
      <c r="L136" s="354" t="n"/>
      <c r="M136" s="354" t="n"/>
      <c r="N136" s="354" t="n"/>
    </row>
    <row r="137" outlineLevel="1" s="290">
      <c r="A137" s="385" t="n">
        <v>114</v>
      </c>
      <c r="B137" s="321" t="inlineStr">
        <is>
          <t>Прайс из СД ОП</t>
        </is>
      </c>
      <c r="C137" s="384" t="inlineStr">
        <is>
          <t>КОМПЛЕКТ АВТОМАТИКИ ДЛЯ В7а,В7б</t>
        </is>
      </c>
      <c r="D137" s="385" t="inlineStr">
        <is>
          <t>к-т</t>
        </is>
      </c>
      <c r="E137" s="227" t="n">
        <v>1</v>
      </c>
      <c r="F137" s="222" t="n">
        <v>46274.03</v>
      </c>
      <c r="G137" s="222" t="n">
        <v>46274.03</v>
      </c>
      <c r="H137" s="389">
        <f>G137/$G$219</f>
        <v/>
      </c>
      <c r="I137" s="222">
        <f>ROUND(F137*Прил.10!$D$13,2)</f>
        <v/>
      </c>
      <c r="J137" s="222">
        <f>ROUND(I137*E137,2)</f>
        <v/>
      </c>
      <c r="K137" s="354" t="n"/>
      <c r="L137" s="354" t="n"/>
      <c r="M137" s="354" t="n"/>
      <c r="N137" s="354" t="n"/>
    </row>
    <row r="138" outlineLevel="1" ht="198" customHeight="1" s="290">
      <c r="A138" s="385" t="n">
        <v>115</v>
      </c>
      <c r="B138" s="321" t="inlineStr">
        <is>
          <t>Прайс из СД ОП</t>
        </is>
      </c>
      <c r="C138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D138" s="385" t="inlineStr">
        <is>
          <t>шт.</t>
        </is>
      </c>
      <c r="E138" s="227" t="n">
        <v>1</v>
      </c>
      <c r="F138" s="222" t="n">
        <v>42316.81</v>
      </c>
      <c r="G138" s="222" t="n">
        <v>42316.81</v>
      </c>
      <c r="H138" s="389">
        <f>G138/$G$219</f>
        <v/>
      </c>
      <c r="I138" s="222">
        <f>ROUND(F138*Прил.10!$D$13,2)</f>
        <v/>
      </c>
      <c r="J138" s="222">
        <f>ROUND(I138*E138,2)</f>
        <v/>
      </c>
      <c r="K138" s="354" t="n"/>
      <c r="L138" s="354" t="n"/>
      <c r="M138" s="354" t="n"/>
      <c r="N138" s="354" t="n"/>
    </row>
    <row r="139" outlineLevel="1" ht="105.6" customHeight="1" s="290">
      <c r="A139" s="385" t="n">
        <v>116</v>
      </c>
      <c r="B139" s="321" t="inlineStr">
        <is>
          <t>Прайс из СД ОП</t>
        </is>
      </c>
      <c r="C139" s="384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D139" s="385" t="inlineStr">
        <is>
          <t>шт.</t>
        </is>
      </c>
      <c r="E139" s="227" t="n">
        <v>2</v>
      </c>
      <c r="F139" s="222" t="n">
        <v>18394.25</v>
      </c>
      <c r="G139" s="222" t="n">
        <v>36788.5</v>
      </c>
      <c r="H139" s="389">
        <f>G139/$G$219</f>
        <v/>
      </c>
      <c r="I139" s="222">
        <f>ROUND(F139*Прил.10!$D$13,2)</f>
        <v/>
      </c>
      <c r="J139" s="222">
        <f>ROUND(I139*E139,2)</f>
        <v/>
      </c>
      <c r="K139" s="354" t="n"/>
      <c r="L139" s="354" t="n"/>
      <c r="M139" s="354" t="n"/>
      <c r="N139" s="354" t="n"/>
    </row>
    <row r="140" outlineLevel="1" ht="171.6" customHeight="1" s="290">
      <c r="A140" s="385" t="n">
        <v>117</v>
      </c>
      <c r="B140" s="321" t="inlineStr">
        <is>
          <t>Прайс из СД ОП</t>
        </is>
      </c>
      <c r="C140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D140" s="385" t="inlineStr">
        <is>
          <t>шт.</t>
        </is>
      </c>
      <c r="E140" s="227" t="n">
        <v>1</v>
      </c>
      <c r="F140" s="222" t="n">
        <v>35232.39</v>
      </c>
      <c r="G140" s="222" t="n">
        <v>35232.39</v>
      </c>
      <c r="H140" s="389">
        <f>G140/$G$219</f>
        <v/>
      </c>
      <c r="I140" s="222">
        <f>ROUND(F140*Прил.10!$D$13,2)</f>
        <v/>
      </c>
      <c r="J140" s="222">
        <f>ROUND(I140*E140,2)</f>
        <v/>
      </c>
      <c r="K140" s="354" t="n"/>
      <c r="L140" s="354" t="n"/>
      <c r="M140" s="354" t="n"/>
      <c r="N140" s="354" t="n"/>
    </row>
    <row r="141" outlineLevel="1" ht="39.6" customHeight="1" s="290">
      <c r="A141" s="385" t="n">
        <v>118</v>
      </c>
      <c r="B141" s="321" t="inlineStr">
        <is>
          <t>Прайс из СД ОП</t>
        </is>
      </c>
      <c r="C141" s="384" t="inlineStr">
        <is>
          <t>КЛАПАН ВОЗДУШНЫЙ УТЕПЛЕННЫЙ  С ЭЛ.ПРИВОДОМ BELIMO ТИПА КВУ 500Х400 ММ</t>
        </is>
      </c>
      <c r="D141" s="385" t="inlineStr">
        <is>
          <t>шт.</t>
        </is>
      </c>
      <c r="E141" s="227" t="n">
        <v>5</v>
      </c>
      <c r="F141" s="222" t="n">
        <v>6497.58</v>
      </c>
      <c r="G141" s="222" t="n">
        <v>32487.9</v>
      </c>
      <c r="H141" s="389">
        <f>G141/$G$219</f>
        <v/>
      </c>
      <c r="I141" s="222">
        <f>ROUND(F141*Прил.10!$D$13,2)</f>
        <v/>
      </c>
      <c r="J141" s="222">
        <f>ROUND(I141*E141,2)</f>
        <v/>
      </c>
      <c r="K141" s="354" t="n"/>
      <c r="L141" s="354" t="n"/>
      <c r="M141" s="354" t="n"/>
      <c r="N141" s="354" t="n"/>
    </row>
    <row r="142" outlineLevel="1" ht="250.9" customHeight="1" s="290">
      <c r="A142" s="385" t="n">
        <v>119</v>
      </c>
      <c r="B142" s="321" t="inlineStr">
        <is>
          <t>Прайс из СД ОП</t>
        </is>
      </c>
      <c r="C142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D142" s="385" t="inlineStr">
        <is>
          <t>шт.</t>
        </is>
      </c>
      <c r="E142" s="227" t="n">
        <v>1</v>
      </c>
      <c r="F142" s="222" t="n">
        <v>32069.69</v>
      </c>
      <c r="G142" s="222" t="n">
        <v>32069.69</v>
      </c>
      <c r="H142" s="389">
        <f>G142/$G$219</f>
        <v/>
      </c>
      <c r="I142" s="222">
        <f>ROUND(F142*Прил.10!$D$13,2)</f>
        <v/>
      </c>
      <c r="J142" s="222">
        <f>ROUND(I142*E142,2)</f>
        <v/>
      </c>
      <c r="K142" s="354" t="n"/>
      <c r="L142" s="354" t="n"/>
      <c r="M142" s="354" t="n"/>
      <c r="N142" s="354" t="n"/>
    </row>
    <row r="143" outlineLevel="1" s="290">
      <c r="A143" s="385" t="n">
        <v>120</v>
      </c>
      <c r="B143" s="321" t="inlineStr">
        <is>
          <t>Прайс из СД ОП</t>
        </is>
      </c>
      <c r="C143" s="384" t="inlineStr">
        <is>
          <t>КОМПЛЕКТ АВТОМАТИКИ ДЛЯ В5а,В5б</t>
        </is>
      </c>
      <c r="D143" s="385" t="inlineStr">
        <is>
          <t>к-т</t>
        </is>
      </c>
      <c r="E143" s="227" t="n">
        <v>1</v>
      </c>
      <c r="F143" s="222" t="n">
        <v>30146.6</v>
      </c>
      <c r="G143" s="222" t="n">
        <v>30146.6</v>
      </c>
      <c r="H143" s="389">
        <f>G143/$G$219</f>
        <v/>
      </c>
      <c r="I143" s="222">
        <f>ROUND(F143*Прил.10!$D$13,2)</f>
        <v/>
      </c>
      <c r="J143" s="222">
        <f>ROUND(I143*E143,2)</f>
        <v/>
      </c>
      <c r="K143" s="354" t="n"/>
      <c r="L143" s="354" t="n"/>
      <c r="M143" s="354" t="n"/>
      <c r="N143" s="354" t="n"/>
    </row>
    <row r="144" outlineLevel="1" ht="171.6" customHeight="1" s="290">
      <c r="A144" s="385" t="n">
        <v>121</v>
      </c>
      <c r="B144" s="321" t="inlineStr">
        <is>
          <t>Прайс из СД ОП</t>
        </is>
      </c>
      <c r="C144" s="384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D144" s="385" t="inlineStr">
        <is>
          <t>шт.</t>
        </is>
      </c>
      <c r="E144" s="227" t="n">
        <v>1</v>
      </c>
      <c r="F144" s="222" t="n">
        <v>29273.25</v>
      </c>
      <c r="G144" s="222" t="n">
        <v>29273.25</v>
      </c>
      <c r="H144" s="389">
        <f>G144/$G$219</f>
        <v/>
      </c>
      <c r="I144" s="222">
        <f>ROUND(F144*Прил.10!$D$13,2)</f>
        <v/>
      </c>
      <c r="J144" s="222">
        <f>ROUND(I144*E144,2)</f>
        <v/>
      </c>
      <c r="K144" s="354" t="n"/>
      <c r="L144" s="354" t="n"/>
      <c r="M144" s="354" t="n"/>
      <c r="N144" s="354" t="n"/>
    </row>
    <row r="145" outlineLevel="1" ht="237.6" customHeight="1" s="290">
      <c r="A145" s="385" t="n">
        <v>122</v>
      </c>
      <c r="B145" s="321" t="inlineStr">
        <is>
          <t>Прайс из СД ОП</t>
        </is>
      </c>
      <c r="C145" s="384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D145" s="385" t="inlineStr">
        <is>
          <t>шт.</t>
        </is>
      </c>
      <c r="E145" s="227" t="n">
        <v>1</v>
      </c>
      <c r="F145" s="222" t="n">
        <v>27894.94</v>
      </c>
      <c r="G145" s="222" t="n">
        <v>27894.94</v>
      </c>
      <c r="H145" s="389">
        <f>G145/$G$219</f>
        <v/>
      </c>
      <c r="I145" s="222">
        <f>ROUND(F145*Прил.10!$D$13,2)</f>
        <v/>
      </c>
      <c r="J145" s="222">
        <f>ROUND(I145*E145,2)</f>
        <v/>
      </c>
      <c r="K145" s="354" t="n"/>
      <c r="L145" s="354" t="n"/>
      <c r="M145" s="354" t="n"/>
      <c r="N145" s="354" t="n"/>
    </row>
    <row r="146" outlineLevel="1" ht="171.6" customHeight="1" s="290">
      <c r="A146" s="385" t="n">
        <v>123</v>
      </c>
      <c r="B146" s="321" t="inlineStr">
        <is>
          <t>Прайс из СД ОП</t>
        </is>
      </c>
      <c r="C146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D146" s="385" t="inlineStr">
        <is>
          <t>шт.</t>
        </is>
      </c>
      <c r="E146" s="227" t="n">
        <v>1</v>
      </c>
      <c r="F146" s="222" t="n">
        <v>27831.69</v>
      </c>
      <c r="G146" s="222" t="n">
        <v>27831.69</v>
      </c>
      <c r="H146" s="389">
        <f>G146/$G$219</f>
        <v/>
      </c>
      <c r="I146" s="222">
        <f>ROUND(F146*Прил.10!$D$13,2)</f>
        <v/>
      </c>
      <c r="J146" s="222">
        <f>ROUND(I146*E146,2)</f>
        <v/>
      </c>
      <c r="K146" s="354" t="n"/>
      <c r="L146" s="354" t="n"/>
      <c r="M146" s="354" t="n"/>
      <c r="N146" s="354" t="n"/>
    </row>
    <row r="147" outlineLevel="1" ht="198" customHeight="1" s="290">
      <c r="A147" s="385" t="n">
        <v>124</v>
      </c>
      <c r="B147" s="321" t="inlineStr">
        <is>
          <t>Прайс из СД ОП</t>
        </is>
      </c>
      <c r="C147" s="384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D147" s="385" t="inlineStr">
        <is>
          <t>шт.</t>
        </is>
      </c>
      <c r="E147" s="227" t="n">
        <v>1</v>
      </c>
      <c r="F147" s="222" t="n">
        <v>26123.83</v>
      </c>
      <c r="G147" s="222" t="n">
        <v>26123.83</v>
      </c>
      <c r="H147" s="389">
        <f>G147/$G$219</f>
        <v/>
      </c>
      <c r="I147" s="222">
        <f>ROUND(F147*Прил.10!$D$13,2)</f>
        <v/>
      </c>
      <c r="J147" s="222">
        <f>ROUND(I147*E147,2)</f>
        <v/>
      </c>
      <c r="K147" s="354" t="n"/>
      <c r="L147" s="354" t="n"/>
      <c r="M147" s="354" t="n"/>
      <c r="N147" s="354" t="n"/>
    </row>
    <row r="148" outlineLevel="1" ht="198" customHeight="1" s="290">
      <c r="A148" s="385" t="n">
        <v>125</v>
      </c>
      <c r="B148" s="321" t="inlineStr">
        <is>
          <t>Прайс из СД ОП</t>
        </is>
      </c>
      <c r="C148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D148" s="385" t="inlineStr">
        <is>
          <t>шт.</t>
        </is>
      </c>
      <c r="E148" s="227" t="n">
        <v>1</v>
      </c>
      <c r="F148" s="222" t="n">
        <v>24542.49</v>
      </c>
      <c r="G148" s="222" t="n">
        <v>24542.49</v>
      </c>
      <c r="H148" s="389">
        <f>G148/$G$219</f>
        <v/>
      </c>
      <c r="I148" s="222">
        <f>ROUND(F148*Прил.10!$D$13,2)</f>
        <v/>
      </c>
      <c r="J148" s="222">
        <f>ROUND(I148*E148,2)</f>
        <v/>
      </c>
      <c r="K148" s="354" t="n"/>
      <c r="L148" s="354" t="n"/>
      <c r="M148" s="354" t="n"/>
      <c r="N148" s="354" t="n"/>
    </row>
    <row r="149" outlineLevel="1" ht="237.6" customHeight="1" s="290">
      <c r="A149" s="385" t="n">
        <v>126</v>
      </c>
      <c r="B149" s="321" t="inlineStr">
        <is>
          <t>Прайс из СД ОП</t>
        </is>
      </c>
      <c r="C149" s="384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D149" s="385" t="inlineStr">
        <is>
          <t>шт.</t>
        </is>
      </c>
      <c r="E149" s="227" t="n">
        <v>1</v>
      </c>
      <c r="F149" s="222" t="n">
        <v>22628.17</v>
      </c>
      <c r="G149" s="222" t="n">
        <v>22628.17</v>
      </c>
      <c r="H149" s="389">
        <f>G149/$G$219</f>
        <v/>
      </c>
      <c r="I149" s="222">
        <f>ROUND(F149*Прил.10!$D$13,2)</f>
        <v/>
      </c>
      <c r="J149" s="222">
        <f>ROUND(I149*E149,2)</f>
        <v/>
      </c>
      <c r="K149" s="354" t="n"/>
      <c r="L149" s="354" t="n"/>
      <c r="M149" s="354" t="n"/>
      <c r="N149" s="354" t="n"/>
    </row>
    <row r="150" outlineLevel="1" ht="250.9" customHeight="1" s="290">
      <c r="A150" s="385" t="n">
        <v>127</v>
      </c>
      <c r="B150" s="321" t="inlineStr">
        <is>
          <t>Прайс из СД ОП</t>
        </is>
      </c>
      <c r="C150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D150" s="385" t="inlineStr">
        <is>
          <t>шт.</t>
        </is>
      </c>
      <c r="E150" s="227" t="n">
        <v>1</v>
      </c>
      <c r="F150" s="222" t="n">
        <v>20824.58</v>
      </c>
      <c r="G150" s="222" t="n">
        <v>20824.58</v>
      </c>
      <c r="H150" s="389">
        <f>G150/$G$219</f>
        <v/>
      </c>
      <c r="I150" s="222">
        <f>ROUND(F150*Прил.10!$D$13,2)</f>
        <v/>
      </c>
      <c r="J150" s="222">
        <f>ROUND(I150*E150,2)</f>
        <v/>
      </c>
      <c r="K150" s="354" t="n"/>
      <c r="L150" s="354" t="n"/>
      <c r="M150" s="354" t="n"/>
      <c r="N150" s="354" t="n"/>
    </row>
    <row r="151" outlineLevel="1" ht="158.45" customHeight="1" s="290">
      <c r="A151" s="385" t="n">
        <v>128</v>
      </c>
      <c r="B151" s="321" t="inlineStr">
        <is>
          <t>Прайс из СД ОП</t>
        </is>
      </c>
      <c r="C151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D151" s="385" t="inlineStr">
        <is>
          <t>шт.</t>
        </is>
      </c>
      <c r="E151" s="227" t="n">
        <v>1</v>
      </c>
      <c r="F151" s="222" t="n">
        <v>20051.47</v>
      </c>
      <c r="G151" s="222" t="n">
        <v>20051.47</v>
      </c>
      <c r="H151" s="389">
        <f>G151/$G$219</f>
        <v/>
      </c>
      <c r="I151" s="222">
        <f>ROUND(F151*Прил.10!$D$13,2)</f>
        <v/>
      </c>
      <c r="J151" s="222">
        <f>ROUND(I151*E151,2)</f>
        <v/>
      </c>
      <c r="K151" s="354" t="n"/>
      <c r="L151" s="354" t="n"/>
      <c r="M151" s="354" t="n"/>
      <c r="N151" s="354" t="n"/>
    </row>
    <row r="152" outlineLevel="1" ht="26.45" customHeight="1" s="290">
      <c r="A152" s="385" t="n">
        <v>129</v>
      </c>
      <c r="B152" s="321" t="inlineStr">
        <is>
          <t>Прайс из СД ОП</t>
        </is>
      </c>
      <c r="C152" s="384" t="inlineStr">
        <is>
          <t>Hyperline TTC-4268-SR-RAL9004 Шкаф напольный</t>
        </is>
      </c>
      <c r="D152" s="385" t="inlineStr">
        <is>
          <t>шт.</t>
        </is>
      </c>
      <c r="E152" s="227" t="n">
        <v>1</v>
      </c>
      <c r="F152" s="222" t="n">
        <v>18772.55</v>
      </c>
      <c r="G152" s="222" t="n">
        <v>18772.55</v>
      </c>
      <c r="H152" s="389">
        <f>G152/$G$219</f>
        <v/>
      </c>
      <c r="I152" s="222">
        <f>ROUND(F152*Прил.10!$D$13,2)</f>
        <v/>
      </c>
      <c r="J152" s="222">
        <f>ROUND(I152*E152,2)</f>
        <v/>
      </c>
      <c r="K152" s="354" t="n"/>
      <c r="L152" s="354" t="n"/>
      <c r="M152" s="354" t="n"/>
      <c r="N152" s="354" t="n"/>
    </row>
    <row r="153" outlineLevel="1" s="290">
      <c r="A153" s="385" t="n">
        <v>130</v>
      </c>
      <c r="B153" s="321" t="inlineStr">
        <is>
          <t>Прайс из СД ОП</t>
        </is>
      </c>
      <c r="C153" s="384" t="inlineStr">
        <is>
          <t>КОМПЛЕКТ АВТОМАТИКИ ДЛЯ В4</t>
        </is>
      </c>
      <c r="D153" s="385" t="inlineStr">
        <is>
          <t>к-т</t>
        </is>
      </c>
      <c r="E153" s="227" t="n">
        <v>1</v>
      </c>
      <c r="F153" s="222" t="n">
        <v>18239.47</v>
      </c>
      <c r="G153" s="222" t="n">
        <v>18239.47</v>
      </c>
      <c r="H153" s="389">
        <f>G153/$G$219</f>
        <v/>
      </c>
      <c r="I153" s="222">
        <f>ROUND(F153*Прил.10!$D$13,2)</f>
        <v/>
      </c>
      <c r="J153" s="222">
        <f>ROUND(I153*E153,2)</f>
        <v/>
      </c>
      <c r="K153" s="354" t="n"/>
      <c r="L153" s="354" t="n"/>
      <c r="M153" s="354" t="n"/>
      <c r="N153" s="354" t="n"/>
    </row>
    <row r="154" outlineLevel="1" ht="264" customHeight="1" s="290">
      <c r="A154" s="385" t="n">
        <v>131</v>
      </c>
      <c r="B154" s="321" t="inlineStr">
        <is>
          <t>Прайс из СД ОП</t>
        </is>
      </c>
      <c r="C154" s="384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D154" s="385" t="inlineStr">
        <is>
          <t>шт.</t>
        </is>
      </c>
      <c r="E154" s="227" t="n">
        <v>1</v>
      </c>
      <c r="F154" s="222" t="n">
        <v>18217.1</v>
      </c>
      <c r="G154" s="222" t="n">
        <v>18217.1</v>
      </c>
      <c r="H154" s="389">
        <f>G154/$G$219</f>
        <v/>
      </c>
      <c r="I154" s="222">
        <f>ROUND(F154*Прил.10!$D$13,2)</f>
        <v/>
      </c>
      <c r="J154" s="222">
        <f>ROUND(I154*E154,2)</f>
        <v/>
      </c>
      <c r="K154" s="354" t="n"/>
      <c r="L154" s="354" t="n"/>
      <c r="M154" s="354" t="n"/>
      <c r="N154" s="354" t="n"/>
    </row>
    <row r="155" outlineLevel="1" ht="66" customHeight="1" s="290">
      <c r="A155" s="385" t="n">
        <v>132</v>
      </c>
      <c r="B155" s="321" t="inlineStr">
        <is>
          <t>Прайс из СД ОП</t>
        </is>
      </c>
      <c r="C155" s="384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D155" s="385" t="inlineStr">
        <is>
          <t>шт.</t>
        </is>
      </c>
      <c r="E155" s="227" t="n">
        <v>1</v>
      </c>
      <c r="F155" s="222" t="n">
        <v>16243.03</v>
      </c>
      <c r="G155" s="222" t="n">
        <v>16243.03</v>
      </c>
      <c r="H155" s="389">
        <f>G155/$G$219</f>
        <v/>
      </c>
      <c r="I155" s="222">
        <f>ROUND(F155*Прил.10!$D$13,2)</f>
        <v/>
      </c>
      <c r="J155" s="222">
        <f>ROUND(I155*E155,2)</f>
        <v/>
      </c>
      <c r="K155" s="354" t="n"/>
      <c r="L155" s="354" t="n"/>
      <c r="M155" s="354" t="n"/>
      <c r="N155" s="354" t="n"/>
    </row>
    <row r="156" outlineLevel="1" s="290">
      <c r="A156" s="385" t="n">
        <v>133</v>
      </c>
      <c r="B156" s="321" t="inlineStr">
        <is>
          <t>Прайс из СД ОП</t>
        </is>
      </c>
      <c r="C156" s="384" t="inlineStr">
        <is>
          <t>Считыватель proximity карт ProxPoint Plus</t>
        </is>
      </c>
      <c r="D156" s="385" t="inlineStr">
        <is>
          <t>шт.</t>
        </is>
      </c>
      <c r="E156" s="227" t="n">
        <v>8</v>
      </c>
      <c r="F156" s="222" t="n">
        <v>1992.43</v>
      </c>
      <c r="G156" s="222" t="n">
        <v>15939.44</v>
      </c>
      <c r="H156" s="389">
        <f>G156/$G$219</f>
        <v/>
      </c>
      <c r="I156" s="222">
        <f>ROUND(F156*Прил.10!$D$13,2)</f>
        <v/>
      </c>
      <c r="J156" s="222">
        <f>ROUND(I156*E156,2)</f>
        <v/>
      </c>
      <c r="K156" s="354" t="n"/>
      <c r="L156" s="354" t="n"/>
      <c r="M156" s="354" t="n"/>
      <c r="N156" s="354" t="n"/>
    </row>
    <row r="157" outlineLevel="1" ht="343.15" customHeight="1" s="290">
      <c r="A157" s="385" t="n">
        <v>134</v>
      </c>
      <c r="B157" s="321" t="inlineStr">
        <is>
          <t>Прайс из СД ОП</t>
        </is>
      </c>
      <c r="C157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D157" s="385" t="inlineStr">
        <is>
          <t>шт.</t>
        </is>
      </c>
      <c r="E157" s="227" t="n">
        <v>1</v>
      </c>
      <c r="F157" s="222" t="n">
        <v>15813.46</v>
      </c>
      <c r="G157" s="222" t="n">
        <v>15813.46</v>
      </c>
      <c r="H157" s="389">
        <f>G157/$G$219</f>
        <v/>
      </c>
      <c r="I157" s="222">
        <f>ROUND(F157*Прил.10!$D$13,2)</f>
        <v/>
      </c>
      <c r="J157" s="222">
        <f>ROUND(I157*E157,2)</f>
        <v/>
      </c>
      <c r="K157" s="354" t="n"/>
      <c r="L157" s="354" t="n"/>
      <c r="M157" s="354" t="n"/>
      <c r="N157" s="354" t="n"/>
    </row>
    <row r="158" outlineLevel="1" ht="343.15" customHeight="1" s="290">
      <c r="A158" s="385" t="n">
        <v>135</v>
      </c>
      <c r="B158" s="321" t="inlineStr">
        <is>
          <t>Прайс из СД ОП</t>
        </is>
      </c>
      <c r="C158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D158" s="385" t="inlineStr">
        <is>
          <t>шт.</t>
        </is>
      </c>
      <c r="E158" s="227" t="n">
        <v>1</v>
      </c>
      <c r="F158" s="222" t="n">
        <v>15813.46</v>
      </c>
      <c r="G158" s="222" t="n">
        <v>15813.46</v>
      </c>
      <c r="H158" s="389">
        <f>G158/$G$219</f>
        <v/>
      </c>
      <c r="I158" s="222">
        <f>ROUND(F158*Прил.10!$D$13,2)</f>
        <v/>
      </c>
      <c r="J158" s="222">
        <f>ROUND(I158*E158,2)</f>
        <v/>
      </c>
      <c r="K158" s="354" t="n"/>
      <c r="L158" s="354" t="n"/>
      <c r="M158" s="354" t="n"/>
      <c r="N158" s="354" t="n"/>
    </row>
    <row r="159" outlineLevel="1" ht="39.6" customHeight="1" s="290">
      <c r="A159" s="385" t="n">
        <v>136</v>
      </c>
      <c r="B159" s="321" t="inlineStr">
        <is>
          <t>Прайс из СД ОП</t>
        </is>
      </c>
      <c r="C159" s="384" t="inlineStr">
        <is>
          <t>Оптический кросс ШКОС-C-2U/2-32SC-32SC/SM-32SC/APC H+S с пигтейлами, для одномодового волокна</t>
        </is>
      </c>
      <c r="D159" s="385" t="inlineStr">
        <is>
          <t>шт.</t>
        </is>
      </c>
      <c r="E159" s="227" t="n">
        <v>2</v>
      </c>
      <c r="F159" s="222" t="n">
        <v>7720.75</v>
      </c>
      <c r="G159" s="222" t="n">
        <v>15441.5</v>
      </c>
      <c r="H159" s="389">
        <f>G159/$G$219</f>
        <v/>
      </c>
      <c r="I159" s="222">
        <f>ROUND(F159*Прил.10!$D$13,2)</f>
        <v/>
      </c>
      <c r="J159" s="222">
        <f>ROUND(I159*E159,2)</f>
        <v/>
      </c>
      <c r="K159" s="354" t="n"/>
      <c r="L159" s="354" t="n"/>
      <c r="M159" s="354" t="n"/>
      <c r="N159" s="354" t="n"/>
    </row>
    <row r="160" outlineLevel="1" ht="105.6" customHeight="1" s="290">
      <c r="A160" s="385" t="n">
        <v>137</v>
      </c>
      <c r="B160" s="321" t="inlineStr">
        <is>
          <t>Прайс из СД ОП</t>
        </is>
      </c>
      <c r="C160" s="384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D160" s="385" t="inlineStr">
        <is>
          <t>шт.</t>
        </is>
      </c>
      <c r="E160" s="227" t="n">
        <v>1</v>
      </c>
      <c r="F160" s="222" t="n">
        <v>15433</v>
      </c>
      <c r="G160" s="222" t="n">
        <v>15433</v>
      </c>
      <c r="H160" s="389">
        <f>G160/$G$219</f>
        <v/>
      </c>
      <c r="I160" s="222">
        <f>ROUND(F160*Прил.10!$D$13,2)</f>
        <v/>
      </c>
      <c r="J160" s="222">
        <f>ROUND(I160*E160,2)</f>
        <v/>
      </c>
      <c r="K160" s="354" t="n"/>
      <c r="L160" s="354" t="n"/>
      <c r="M160" s="354" t="n"/>
      <c r="N160" s="354" t="n"/>
    </row>
    <row r="161" outlineLevel="1" ht="52.9" customHeight="1" s="290">
      <c r="A161" s="385" t="n">
        <v>138</v>
      </c>
      <c r="B161" s="321" t="inlineStr">
        <is>
          <t>Прайс из СД ОП</t>
        </is>
      </c>
      <c r="C161" s="384" t="inlineStr">
        <is>
          <t>Шкаф питания 380/220 навесного исполнения с передней дверью 600х400х300  (HF03)  213.001.1.15.72.08-АПТ1Н3</t>
        </is>
      </c>
      <c r="D161" s="385" t="inlineStr">
        <is>
          <t>ШТ</t>
        </is>
      </c>
      <c r="E161" s="227" t="n">
        <v>1</v>
      </c>
      <c r="F161" s="222" t="n">
        <v>13436.58</v>
      </c>
      <c r="G161" s="222" t="n">
        <v>13436.58</v>
      </c>
      <c r="H161" s="389">
        <f>G161/$G$219</f>
        <v/>
      </c>
      <c r="I161" s="222">
        <f>ROUND(F161*Прил.10!$D$13,2)</f>
        <v/>
      </c>
      <c r="J161" s="222">
        <f>ROUND(I161*E161,2)</f>
        <v/>
      </c>
      <c r="K161" s="354" t="n"/>
      <c r="L161" s="354" t="n"/>
      <c r="M161" s="354" t="n"/>
      <c r="N161" s="354" t="n"/>
    </row>
    <row r="162" outlineLevel="1" ht="52.9" customHeight="1" s="290">
      <c r="A162" s="385" t="n">
        <v>139</v>
      </c>
      <c r="B162" s="321" t="inlineStr">
        <is>
          <t>Прайс из СД ОП</t>
        </is>
      </c>
      <c r="C162" s="384" t="inlineStr">
        <is>
          <t>Шкаф питания 380/220 навесного исполнения с передней дверью 600х400х300  (HF04) 213.001.1.15.72.08-АПТ1Н3</t>
        </is>
      </c>
      <c r="D162" s="385" t="inlineStr">
        <is>
          <t>ШТ</t>
        </is>
      </c>
      <c r="E162" s="227" t="n">
        <v>1</v>
      </c>
      <c r="F162" s="222" t="n">
        <v>13436.58</v>
      </c>
      <c r="G162" s="222" t="n">
        <v>13436.58</v>
      </c>
      <c r="H162" s="389">
        <f>G162/$G$219</f>
        <v/>
      </c>
      <c r="I162" s="222">
        <f>ROUND(F162*Прил.10!$D$13,2)</f>
        <v/>
      </c>
      <c r="J162" s="222">
        <f>ROUND(I162*E162,2)</f>
        <v/>
      </c>
      <c r="K162" s="354" t="n"/>
      <c r="L162" s="354" t="n"/>
      <c r="M162" s="354" t="n"/>
      <c r="N162" s="354" t="n"/>
    </row>
    <row r="163" outlineLevel="1" ht="79.15000000000001" customHeight="1" s="290">
      <c r="A163" s="385" t="n">
        <v>140</v>
      </c>
      <c r="B163" s="321" t="inlineStr">
        <is>
          <t>Прайс из СД ОП</t>
        </is>
      </c>
      <c r="C163" s="384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D163" s="385" t="inlineStr">
        <is>
          <t>КОМПЛЕКТ</t>
        </is>
      </c>
      <c r="E163" s="227" t="n">
        <v>1</v>
      </c>
      <c r="F163" s="222" t="n">
        <v>13240.13</v>
      </c>
      <c r="G163" s="222" t="n">
        <v>13240.13</v>
      </c>
      <c r="H163" s="389">
        <f>G163/$G$219</f>
        <v/>
      </c>
      <c r="I163" s="222">
        <f>ROUND(F163*Прил.10!$D$13,2)</f>
        <v/>
      </c>
      <c r="J163" s="222">
        <f>ROUND(I163*E163,2)</f>
        <v/>
      </c>
      <c r="K163" s="354" t="n"/>
      <c r="L163" s="354" t="n"/>
      <c r="M163" s="354" t="n"/>
      <c r="N163" s="354" t="n"/>
    </row>
    <row r="164" outlineLevel="1" ht="26.45" customHeight="1" s="290">
      <c r="A164" s="385" t="n">
        <v>141</v>
      </c>
      <c r="B164" s="321" t="inlineStr">
        <is>
          <t>Прайс из СД ОП</t>
        </is>
      </c>
      <c r="C164" s="384" t="inlineStr">
        <is>
          <t>ОПЕРАТИВНАЯ ЗАДАЧА "ОРИОН ПРО" ИСП.512</t>
        </is>
      </c>
      <c r="D164" s="385" t="inlineStr">
        <is>
          <t>шт.</t>
        </is>
      </c>
      <c r="E164" s="227" t="n">
        <v>1</v>
      </c>
      <c r="F164" s="222" t="n">
        <v>13160.29</v>
      </c>
      <c r="G164" s="222" t="n">
        <v>13160.29</v>
      </c>
      <c r="H164" s="389">
        <f>G164/$G$219</f>
        <v/>
      </c>
      <c r="I164" s="222">
        <f>ROUND(F164*Прил.10!$D$13,2)</f>
        <v/>
      </c>
      <c r="J164" s="222">
        <f>ROUND(I164*E164,2)</f>
        <v/>
      </c>
      <c r="K164" s="354" t="n"/>
      <c r="L164" s="354" t="n"/>
      <c r="M164" s="354" t="n"/>
      <c r="N164" s="354" t="n"/>
    </row>
    <row r="165" outlineLevel="1" ht="39.6" customHeight="1" s="290">
      <c r="A165" s="385" t="n">
        <v>142</v>
      </c>
      <c r="B165" s="321" t="inlineStr">
        <is>
          <t>Прайс из СД ОП</t>
        </is>
      </c>
      <c r="C165" s="384" t="inlineStr">
        <is>
          <t>Ящик управления наружным освещением в комплекте с фотореле и контрольным кабелем 15м по типу ЯУО3Т</t>
        </is>
      </c>
      <c r="D165" s="385" t="inlineStr">
        <is>
          <t>ШТ</t>
        </is>
      </c>
      <c r="E165" s="227" t="n">
        <v>1</v>
      </c>
      <c r="F165" s="222" t="n">
        <v>12567.58</v>
      </c>
      <c r="G165" s="222" t="n">
        <v>12567.58</v>
      </c>
      <c r="H165" s="389">
        <f>G165/$G$219</f>
        <v/>
      </c>
      <c r="I165" s="222">
        <f>ROUND(F165*Прил.10!$D$13,2)</f>
        <v/>
      </c>
      <c r="J165" s="222">
        <f>ROUND(I165*E165,2)</f>
        <v/>
      </c>
      <c r="K165" s="354" t="n"/>
      <c r="L165" s="354" t="n"/>
      <c r="M165" s="354" t="n"/>
      <c r="N165" s="354" t="n"/>
    </row>
    <row r="166" outlineLevel="1" ht="118.9" customHeight="1" s="290">
      <c r="A166" s="385" t="n">
        <v>143</v>
      </c>
      <c r="B166" s="321" t="inlineStr">
        <is>
          <t>Прайс из СД ОП</t>
        </is>
      </c>
      <c r="C166" s="384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D166" s="385" t="inlineStr">
        <is>
          <t>шт.</t>
        </is>
      </c>
      <c r="E166" s="227" t="n">
        <v>1</v>
      </c>
      <c r="F166" s="222" t="n">
        <v>11647.44</v>
      </c>
      <c r="G166" s="222" t="n">
        <v>11647.44</v>
      </c>
      <c r="H166" s="389">
        <f>G166/$G$219</f>
        <v/>
      </c>
      <c r="I166" s="222">
        <f>ROUND(F166*Прил.10!$D$13,2)</f>
        <v/>
      </c>
      <c r="J166" s="222">
        <f>ROUND(I166*E166,2)</f>
        <v/>
      </c>
      <c r="K166" s="354" t="n"/>
      <c r="L166" s="354" t="n"/>
      <c r="M166" s="354" t="n"/>
      <c r="N166" s="354" t="n"/>
    </row>
    <row r="167" outlineLevel="1" ht="39.6" customHeight="1" s="290">
      <c r="A167" s="385" t="n">
        <v>144</v>
      </c>
      <c r="B167" s="321" t="inlineStr">
        <is>
          <t>Прайс из СД ОП</t>
        </is>
      </c>
      <c r="C167" s="384" t="inlineStr">
        <is>
          <t>Оптический кросс ШКОС-C-1U/2-24SC-24SC/SM-24SC/APC H+S с пигтейлами, для одномодового волокна</t>
        </is>
      </c>
      <c r="D167" s="385" t="inlineStr">
        <is>
          <t>шт.</t>
        </is>
      </c>
      <c r="E167" s="227" t="n">
        <v>3</v>
      </c>
      <c r="F167" s="222" t="n">
        <v>3643.83</v>
      </c>
      <c r="G167" s="222" t="n">
        <v>10931.49</v>
      </c>
      <c r="H167" s="389">
        <f>G167/$G$219</f>
        <v/>
      </c>
      <c r="I167" s="222">
        <f>ROUND(F167*Прил.10!$D$13,2)</f>
        <v/>
      </c>
      <c r="J167" s="222">
        <f>ROUND(I167*E167,2)</f>
        <v/>
      </c>
      <c r="K167" s="354" t="n"/>
      <c r="L167" s="354" t="n"/>
      <c r="M167" s="354" t="n"/>
      <c r="N167" s="354" t="n"/>
    </row>
    <row r="168" outlineLevel="1" ht="39.6" customHeight="1" s="290">
      <c r="A168" s="385" t="n">
        <v>145</v>
      </c>
      <c r="B168" s="321" t="inlineStr">
        <is>
          <t>Прайс из СД ОП</t>
        </is>
      </c>
      <c r="C168" s="384" t="inlineStr">
        <is>
          <t>Оптический кросс ШКОС-C-1U/2-8SC-8SC/MM-8SC/APC H+S с пигтейлами, для многомодового волокна</t>
        </is>
      </c>
      <c r="D168" s="385" t="inlineStr">
        <is>
          <t>шт.</t>
        </is>
      </c>
      <c r="E168" s="227" t="n">
        <v>2</v>
      </c>
      <c r="F168" s="222" t="n">
        <v>5341.06</v>
      </c>
      <c r="G168" s="222" t="n">
        <v>10682.12</v>
      </c>
      <c r="H168" s="389">
        <f>G168/$G$219</f>
        <v/>
      </c>
      <c r="I168" s="222">
        <f>ROUND(F168*Прил.10!$D$13,2)</f>
        <v/>
      </c>
      <c r="J168" s="222">
        <f>ROUND(I168*E168,2)</f>
        <v/>
      </c>
      <c r="K168" s="354" t="n"/>
      <c r="L168" s="354" t="n"/>
      <c r="M168" s="354" t="n"/>
      <c r="N168" s="354" t="n"/>
    </row>
    <row r="169" outlineLevel="1" ht="66" customHeight="1" s="290">
      <c r="A169" s="385" t="n">
        <v>146</v>
      </c>
      <c r="B169" s="321" t="inlineStr">
        <is>
          <t>Прайс из СД ОП</t>
        </is>
      </c>
      <c r="C169" s="384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D169" s="385" t="inlineStr">
        <is>
          <t>шт.</t>
        </is>
      </c>
      <c r="E169" s="227" t="n">
        <v>4</v>
      </c>
      <c r="F169" s="222" t="n">
        <v>2431.63</v>
      </c>
      <c r="G169" s="222" t="n">
        <v>9726.52</v>
      </c>
      <c r="H169" s="389">
        <f>G169/$G$219</f>
        <v/>
      </c>
      <c r="I169" s="222">
        <f>ROUND(F169*Прил.10!$D$13,2)</f>
        <v/>
      </c>
      <c r="J169" s="222">
        <f>ROUND(I169*E169,2)</f>
        <v/>
      </c>
      <c r="K169" s="354" t="n"/>
      <c r="L169" s="354" t="n"/>
      <c r="M169" s="354" t="n"/>
      <c r="N169" s="354" t="n"/>
    </row>
    <row r="170" outlineLevel="1" ht="39.6" customHeight="1" s="290">
      <c r="A170" s="385" t="n">
        <v>147</v>
      </c>
      <c r="B170" s="321" t="inlineStr">
        <is>
          <t>Прайс из СД ОП</t>
        </is>
      </c>
      <c r="C170" s="384" t="inlineStr">
        <is>
          <t>Оптический кросс ШКОС-C-1U/2-32SC-32SC/МM-32SC/APC H+S с пигтейлами, для многомодового волокна</t>
        </is>
      </c>
      <c r="D170" s="385" t="inlineStr">
        <is>
          <t>шт.</t>
        </is>
      </c>
      <c r="E170" s="227" t="n">
        <v>4</v>
      </c>
      <c r="F170" s="222" t="n">
        <v>2399.65</v>
      </c>
      <c r="G170" s="222" t="n">
        <v>9598.6</v>
      </c>
      <c r="H170" s="389">
        <f>G170/$G$219</f>
        <v/>
      </c>
      <c r="I170" s="222">
        <f>ROUND(F170*Прил.10!$D$13,2)</f>
        <v/>
      </c>
      <c r="J170" s="222">
        <f>ROUND(I170*E170,2)</f>
        <v/>
      </c>
      <c r="K170" s="354" t="n"/>
      <c r="L170" s="354" t="n"/>
      <c r="M170" s="354" t="n"/>
      <c r="N170" s="354" t="n"/>
    </row>
    <row r="171" outlineLevel="1" ht="26.45" customHeight="1" s="290">
      <c r="A171" s="385" t="n">
        <v>148</v>
      </c>
      <c r="B171" s="321" t="inlineStr">
        <is>
          <t>Прайс из СД ОП</t>
        </is>
      </c>
      <c r="C171" s="384" t="inlineStr">
        <is>
          <t>Взрывозащищенная конвекторная панель со встроенным термостатом N=2 кВт</t>
        </is>
      </c>
      <c r="D171" s="385" t="inlineStr">
        <is>
          <t>шт.</t>
        </is>
      </c>
      <c r="E171" s="227" t="n">
        <v>1</v>
      </c>
      <c r="F171" s="222" t="n">
        <v>8392.129999999999</v>
      </c>
      <c r="G171" s="222" t="n">
        <v>8392.129999999999</v>
      </c>
      <c r="H171" s="389">
        <f>G171/$G$219</f>
        <v/>
      </c>
      <c r="I171" s="222">
        <f>ROUND(F171*Прил.10!$D$13,2)</f>
        <v/>
      </c>
      <c r="J171" s="222">
        <f>ROUND(I171*E171,2)</f>
        <v/>
      </c>
      <c r="K171" s="354" t="n"/>
      <c r="L171" s="354" t="n"/>
      <c r="M171" s="354" t="n"/>
      <c r="N171" s="354" t="n"/>
    </row>
    <row r="172" outlineLevel="1" ht="237.6" customHeight="1" s="290">
      <c r="A172" s="385" t="n">
        <v>149</v>
      </c>
      <c r="B172" s="321" t="inlineStr">
        <is>
          <t>Прайс из СД ОП</t>
        </is>
      </c>
      <c r="C172" s="384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D172" s="385" t="inlineStr">
        <is>
          <t>шт.</t>
        </is>
      </c>
      <c r="E172" s="227" t="n">
        <v>1</v>
      </c>
      <c r="F172" s="222" t="n">
        <v>8218.67</v>
      </c>
      <c r="G172" s="222" t="n">
        <v>8218.67</v>
      </c>
      <c r="H172" s="389">
        <f>G172/$G$219</f>
        <v/>
      </c>
      <c r="I172" s="222">
        <f>ROUND(F172*Прил.10!$D$13,2)</f>
        <v/>
      </c>
      <c r="J172" s="222">
        <f>ROUND(I172*E172,2)</f>
        <v/>
      </c>
      <c r="K172" s="354" t="n"/>
      <c r="L172" s="354" t="n"/>
      <c r="M172" s="354" t="n"/>
      <c r="N172" s="354" t="n"/>
    </row>
    <row r="173" outlineLevel="1" ht="52.9" customHeight="1" s="290">
      <c r="A173" s="385" t="n">
        <v>150</v>
      </c>
      <c r="B173" s="321" t="inlineStr">
        <is>
          <t>Прайс из СД ОП</t>
        </is>
      </c>
      <c r="C173" s="384" t="inlineStr">
        <is>
          <t>Установка повышения давления типа HYDROFRESH PKm-24CL Q=32л/мин, N=0.37ква с гидробаком V=20л и реле давления</t>
        </is>
      </c>
      <c r="D173" s="385" t="inlineStr">
        <is>
          <t>к-т</t>
        </is>
      </c>
      <c r="E173" s="227" t="n">
        <v>1</v>
      </c>
      <c r="F173" s="222" t="n">
        <v>7681.33</v>
      </c>
      <c r="G173" s="222" t="n">
        <v>7681.33</v>
      </c>
      <c r="H173" s="389">
        <f>G173/$G$219</f>
        <v/>
      </c>
      <c r="I173" s="222">
        <f>ROUND(F173*Прил.10!$D$13,2)</f>
        <v/>
      </c>
      <c r="J173" s="222">
        <f>ROUND(I173*E173,2)</f>
        <v/>
      </c>
      <c r="K173" s="354" t="n"/>
      <c r="L173" s="354" t="n"/>
      <c r="M173" s="354" t="n"/>
      <c r="N173" s="354" t="n"/>
    </row>
    <row r="174" outlineLevel="1" ht="39.6" customHeight="1" s="290">
      <c r="A174" s="385" t="n">
        <v>151</v>
      </c>
      <c r="B174" s="321" t="inlineStr">
        <is>
          <t>Прайс из СД ОП</t>
        </is>
      </c>
      <c r="C174" s="384" t="inlineStr">
        <is>
          <t>Оптический кросс ШКОС-C-1U/2-16SC-16SC/SM-16SC/APC H+S с пигтейлами, для одномодового волокна</t>
        </is>
      </c>
      <c r="D174" s="385" t="inlineStr">
        <is>
          <t>шт.</t>
        </is>
      </c>
      <c r="E174" s="227" t="n">
        <v>3</v>
      </c>
      <c r="F174" s="222" t="n">
        <v>2399.32</v>
      </c>
      <c r="G174" s="222" t="n">
        <v>7197.96</v>
      </c>
      <c r="H174" s="389">
        <f>G174/$G$219</f>
        <v/>
      </c>
      <c r="I174" s="222">
        <f>ROUND(F174*Прил.10!$D$13,2)</f>
        <v/>
      </c>
      <c r="J174" s="222">
        <f>ROUND(I174*E174,2)</f>
        <v/>
      </c>
      <c r="K174" s="354" t="n"/>
      <c r="L174" s="354" t="n"/>
      <c r="M174" s="354" t="n"/>
      <c r="N174" s="354" t="n"/>
    </row>
    <row r="175" outlineLevel="1" ht="39.6" customHeight="1" s="290">
      <c r="A175" s="385" t="n">
        <v>152</v>
      </c>
      <c r="B175" s="321" t="inlineStr">
        <is>
          <t>Прайс из СД ОП</t>
        </is>
      </c>
      <c r="C175" s="384" t="inlineStr">
        <is>
          <t>Кроссовое оборудование в составе: стойка универсальная  2-рядная (емкость 1480пар) LSA PLUS</t>
        </is>
      </c>
      <c r="D175" s="385" t="inlineStr">
        <is>
          <t>шт.</t>
        </is>
      </c>
      <c r="E175" s="227" t="n">
        <v>1</v>
      </c>
      <c r="F175" s="222" t="n">
        <v>6961.13</v>
      </c>
      <c r="G175" s="222" t="n">
        <v>6961.13</v>
      </c>
      <c r="H175" s="389">
        <f>G175/$G$219</f>
        <v/>
      </c>
      <c r="I175" s="222">
        <f>ROUND(F175*Прил.10!$D$13,2)</f>
        <v/>
      </c>
      <c r="J175" s="222">
        <f>ROUND(I175*E175,2)</f>
        <v/>
      </c>
      <c r="K175" s="354" t="n"/>
      <c r="L175" s="354" t="n"/>
      <c r="M175" s="354" t="n"/>
      <c r="N175" s="354" t="n"/>
    </row>
    <row r="176" outlineLevel="1" ht="26.45" customHeight="1" s="290">
      <c r="A176" s="385" t="n">
        <v>153</v>
      </c>
      <c r="B176" s="321" t="inlineStr">
        <is>
          <t>Прайс из СД ОП</t>
        </is>
      </c>
      <c r="C176" s="384" t="inlineStr">
        <is>
          <t>ИСПОЛНИТЕЛЬНЫЙ РЕЛЕЙНЫЙ БЛОК С2000-СП1 ИСП.01</t>
        </is>
      </c>
      <c r="D176" s="385" t="inlineStr">
        <is>
          <t>шт.</t>
        </is>
      </c>
      <c r="E176" s="227" t="n">
        <v>14</v>
      </c>
      <c r="F176" s="222" t="n">
        <v>485.88</v>
      </c>
      <c r="G176" s="222" t="n">
        <v>6802.32</v>
      </c>
      <c r="H176" s="389">
        <f>G176/$G$219</f>
        <v/>
      </c>
      <c r="I176" s="222">
        <f>ROUND(F176*Прил.10!$D$13,2)</f>
        <v/>
      </c>
      <c r="J176" s="222">
        <f>ROUND(I176*E176,2)</f>
        <v/>
      </c>
      <c r="K176" s="354" t="n"/>
      <c r="L176" s="354" t="n"/>
      <c r="M176" s="354" t="n"/>
      <c r="N176" s="354" t="n"/>
    </row>
    <row r="177" outlineLevel="1" ht="39.6" customHeight="1" s="290">
      <c r="A177" s="385" t="n">
        <v>154</v>
      </c>
      <c r="B177" s="321" t="inlineStr">
        <is>
          <t>Прайс из СД ОП</t>
        </is>
      </c>
      <c r="C177" s="384" t="inlineStr">
        <is>
          <t>Оптический кросс ШКОС-C-2U/2-48SC-48SC/SM-48SC/APC H+S с пигтейлами, для одномодового волокна</t>
        </is>
      </c>
      <c r="D177" s="385" t="inlineStr">
        <is>
          <t>шт.</t>
        </is>
      </c>
      <c r="E177" s="227" t="n">
        <v>1</v>
      </c>
      <c r="F177" s="222" t="n">
        <v>6171.21</v>
      </c>
      <c r="G177" s="222" t="n">
        <v>6171.21</v>
      </c>
      <c r="H177" s="389">
        <f>G177/$G$219</f>
        <v/>
      </c>
      <c r="I177" s="222">
        <f>ROUND(F177*Прил.10!$D$13,2)</f>
        <v/>
      </c>
      <c r="J177" s="222">
        <f>ROUND(I177*E177,2)</f>
        <v/>
      </c>
      <c r="K177" s="354" t="n"/>
      <c r="L177" s="354" t="n"/>
      <c r="M177" s="354" t="n"/>
      <c r="N177" s="354" t="n"/>
    </row>
    <row r="178" outlineLevel="1" ht="26.45" customHeight="1" s="290">
      <c r="A178" s="385" t="n">
        <v>155</v>
      </c>
      <c r="B178" s="321" t="inlineStr">
        <is>
          <t>Прайс из СД ОП</t>
        </is>
      </c>
      <c r="C178" s="384" t="inlineStr">
        <is>
          <t>Электромагнитный замок, 12V DC, ML-350AL</t>
        </is>
      </c>
      <c r="D178" s="385" t="inlineStr">
        <is>
          <t>шт.</t>
        </is>
      </c>
      <c r="E178" s="227" t="n">
        <v>8</v>
      </c>
      <c r="F178" s="222" t="n">
        <v>634.5700000000001</v>
      </c>
      <c r="G178" s="222" t="n">
        <v>5076.56</v>
      </c>
      <c r="H178" s="389">
        <f>G178/$G$219</f>
        <v/>
      </c>
      <c r="I178" s="222">
        <f>ROUND(F178*Прил.10!$D$13,2)</f>
        <v/>
      </c>
      <c r="J178" s="222">
        <f>ROUND(I178*E178,2)</f>
        <v/>
      </c>
      <c r="K178" s="354" t="n"/>
      <c r="L178" s="354" t="n"/>
      <c r="M178" s="354" t="n"/>
      <c r="N178" s="354" t="n"/>
    </row>
    <row r="179" outlineLevel="1" s="290">
      <c r="A179" s="385" t="n">
        <v>156</v>
      </c>
      <c r="B179" s="321" t="inlineStr">
        <is>
          <t>Прайс из СД ОП</t>
        </is>
      </c>
      <c r="C179" s="384" t="inlineStr">
        <is>
          <t>Зеркало настенное</t>
        </is>
      </c>
      <c r="D179" s="385" t="inlineStr">
        <is>
          <t>шт.</t>
        </is>
      </c>
      <c r="E179" s="227" t="n">
        <v>1</v>
      </c>
      <c r="F179" s="222" t="n">
        <v>4063.33</v>
      </c>
      <c r="G179" s="222" t="n">
        <v>4063.33</v>
      </c>
      <c r="H179" s="389">
        <f>G179/$G$219</f>
        <v/>
      </c>
      <c r="I179" s="222">
        <f>ROUND(F179*Прил.10!$D$13,2)</f>
        <v/>
      </c>
      <c r="J179" s="222">
        <f>ROUND(I179*E179,2)</f>
        <v/>
      </c>
      <c r="K179" s="354" t="n"/>
      <c r="L179" s="354" t="n"/>
      <c r="M179" s="354" t="n"/>
      <c r="N179" s="354" t="n"/>
    </row>
    <row r="180" outlineLevel="1" ht="39.6" customHeight="1" s="290">
      <c r="A180" s="385" t="n">
        <v>157</v>
      </c>
      <c r="B180" s="321" t="inlineStr">
        <is>
          <t>Прайс из СД ОП</t>
        </is>
      </c>
      <c r="C180" s="384" t="inlineStr">
        <is>
          <t>Шкаф SR3415K навесной 300х400х150мм светло-серый с монтажной платой IP65 (АВВ)</t>
        </is>
      </c>
      <c r="D180" s="385" t="inlineStr">
        <is>
          <t>шт.</t>
        </is>
      </c>
      <c r="E180" s="227" t="n">
        <v>3</v>
      </c>
      <c r="F180" s="222" t="n">
        <v>1348.78</v>
      </c>
      <c r="G180" s="222" t="n">
        <v>4046.34</v>
      </c>
      <c r="H180" s="389">
        <f>G180/$G$219</f>
        <v/>
      </c>
      <c r="I180" s="222">
        <f>ROUND(F180*Прил.10!$D$13,2)</f>
        <v/>
      </c>
      <c r="J180" s="222">
        <f>ROUND(I180*E180,2)</f>
        <v/>
      </c>
      <c r="K180" s="354" t="n"/>
      <c r="L180" s="354" t="n"/>
      <c r="M180" s="354" t="n"/>
      <c r="N180" s="354" t="n"/>
    </row>
    <row r="181" outlineLevel="1" s="290">
      <c r="A181" s="385" t="n">
        <v>158</v>
      </c>
      <c r="B181" s="321" t="inlineStr">
        <is>
          <t>Прайс из СД ОП</t>
        </is>
      </c>
      <c r="C181" s="384" t="inlineStr">
        <is>
          <t>Считыватель proximity карт ProxPoint Plus</t>
        </is>
      </c>
      <c r="D181" s="385" t="inlineStr">
        <is>
          <t>шт.</t>
        </is>
      </c>
      <c r="E181" s="227" t="n">
        <v>2</v>
      </c>
      <c r="F181" s="222" t="n">
        <v>1992.43</v>
      </c>
      <c r="G181" s="222" t="n">
        <v>3984.86</v>
      </c>
      <c r="H181" s="389">
        <f>G181/$G$219</f>
        <v/>
      </c>
      <c r="I181" s="222">
        <f>ROUND(F181*Прил.10!$D$13,2)</f>
        <v/>
      </c>
      <c r="J181" s="222">
        <f>ROUND(I181*E181,2)</f>
        <v/>
      </c>
      <c r="K181" s="354" t="n"/>
      <c r="L181" s="354" t="n"/>
      <c r="M181" s="354" t="n"/>
      <c r="N181" s="354" t="n"/>
    </row>
    <row r="182" outlineLevel="1" s="290">
      <c r="A182" s="385" t="n">
        <v>159</v>
      </c>
      <c r="B182" s="321" t="inlineStr">
        <is>
          <t>Прайс из СД ОП</t>
        </is>
      </c>
      <c r="C182" s="384" t="inlineStr">
        <is>
          <t>Монитор HP  22 LED</t>
        </is>
      </c>
      <c r="D182" s="385" t="inlineStr">
        <is>
          <t>шт.</t>
        </is>
      </c>
      <c r="E182" s="227" t="n">
        <v>1</v>
      </c>
      <c r="F182" s="222" t="n">
        <v>3917.09</v>
      </c>
      <c r="G182" s="222" t="n">
        <v>3917.09</v>
      </c>
      <c r="H182" s="389">
        <f>G182/$G$219</f>
        <v/>
      </c>
      <c r="I182" s="222">
        <f>ROUND(F182*Прил.10!$D$13,2)</f>
        <v/>
      </c>
      <c r="J182" s="222">
        <f>ROUND(I182*E182,2)</f>
        <v/>
      </c>
      <c r="K182" s="354" t="n"/>
      <c r="L182" s="354" t="n"/>
      <c r="M182" s="354" t="n"/>
      <c r="N182" s="354" t="n"/>
    </row>
    <row r="183" outlineLevel="1" s="290">
      <c r="A183" s="385" t="n">
        <v>160</v>
      </c>
      <c r="B183" s="321" t="inlineStr">
        <is>
          <t>Прайс из СД ОП</t>
        </is>
      </c>
      <c r="C183" s="384" t="inlineStr">
        <is>
          <t>КОНТРОЛЛЕР ДОСТУПА С2000-2</t>
        </is>
      </c>
      <c r="D183" s="385" t="inlineStr">
        <is>
          <t>шт.</t>
        </is>
      </c>
      <c r="E183" s="227" t="n">
        <v>5</v>
      </c>
      <c r="F183" s="222" t="n">
        <v>778.15</v>
      </c>
      <c r="G183" s="222" t="n">
        <v>3890.75</v>
      </c>
      <c r="H183" s="389">
        <f>G183/$G$219</f>
        <v/>
      </c>
      <c r="I183" s="222">
        <f>ROUND(F183*Прил.10!$D$13,2)</f>
        <v/>
      </c>
      <c r="J183" s="222">
        <f>ROUND(I183*E183,2)</f>
        <v/>
      </c>
      <c r="K183" s="354" t="n"/>
      <c r="L183" s="354" t="n"/>
      <c r="M183" s="354" t="n"/>
      <c r="N183" s="354" t="n"/>
    </row>
    <row r="184" outlineLevel="1" s="290">
      <c r="A184" s="385" t="n">
        <v>161</v>
      </c>
      <c r="B184" s="321" t="inlineStr">
        <is>
          <t>Прайс из СД ОП</t>
        </is>
      </c>
      <c r="C184" s="384" t="inlineStr">
        <is>
          <t>Карты proximity</t>
        </is>
      </c>
      <c r="D184" s="385" t="inlineStr">
        <is>
          <t>шт.</t>
        </is>
      </c>
      <c r="E184" s="227" t="n">
        <v>50</v>
      </c>
      <c r="F184" s="222" t="n">
        <v>74.77</v>
      </c>
      <c r="G184" s="222" t="n">
        <v>3738.5</v>
      </c>
      <c r="H184" s="389">
        <f>G184/$G$219</f>
        <v/>
      </c>
      <c r="I184" s="222">
        <f>ROUND(F184*Прил.10!$D$13,2)</f>
        <v/>
      </c>
      <c r="J184" s="222">
        <f>ROUND(I184*E184,2)</f>
        <v/>
      </c>
      <c r="K184" s="354" t="n"/>
      <c r="L184" s="354" t="n"/>
      <c r="M184" s="354" t="n"/>
      <c r="N184" s="354" t="n"/>
    </row>
    <row r="185" outlineLevel="1" ht="39.6" customHeight="1" s="290">
      <c r="A185" s="385" t="n">
        <v>162</v>
      </c>
      <c r="B185" s="321" t="inlineStr">
        <is>
          <t>Прайс из СД ОП</t>
        </is>
      </c>
      <c r="C185" s="384" t="inlineStr">
        <is>
          <t>Оптический кросс ШКОС-C-1U/2-24SC-24SC/МM-24SC/APC H+S с пигтейлами, для многомодового волокна</t>
        </is>
      </c>
      <c r="D185" s="385" t="inlineStr">
        <is>
          <t>шт.</t>
        </is>
      </c>
      <c r="E185" s="227" t="n">
        <v>1</v>
      </c>
      <c r="F185" s="222" t="n">
        <v>3643.83</v>
      </c>
      <c r="G185" s="222" t="n">
        <v>3643.83</v>
      </c>
      <c r="H185" s="389">
        <f>G185/$G$219</f>
        <v/>
      </c>
      <c r="I185" s="222">
        <f>ROUND(F185*Прил.10!$D$13,2)</f>
        <v/>
      </c>
      <c r="J185" s="222">
        <f>ROUND(I185*E185,2)</f>
        <v/>
      </c>
      <c r="K185" s="354" t="n"/>
      <c r="L185" s="354" t="n"/>
      <c r="M185" s="354" t="n"/>
      <c r="N185" s="354" t="n"/>
    </row>
    <row r="186" outlineLevel="1" ht="39.6" customHeight="1" s="290">
      <c r="A186" s="385" t="n">
        <v>163</v>
      </c>
      <c r="B186" s="321" t="inlineStr">
        <is>
          <t>Прайс из СД ОП</t>
        </is>
      </c>
      <c r="C186" s="384" t="inlineStr">
        <is>
          <t>Оптический кросс ШКОС-C-1U/2-8SC-8SC/SM-8SC/APC H+S с пигтейлами, для одномодового волокна</t>
        </is>
      </c>
      <c r="D186" s="385" t="inlineStr">
        <is>
          <t>шт.</t>
        </is>
      </c>
      <c r="E186" s="227" t="n">
        <v>2</v>
      </c>
      <c r="F186" s="222" t="n">
        <v>1629.49</v>
      </c>
      <c r="G186" s="222" t="n">
        <v>3258.98</v>
      </c>
      <c r="H186" s="389">
        <f>G186/$G$219</f>
        <v/>
      </c>
      <c r="I186" s="222">
        <f>ROUND(F186*Прил.10!$D$13,2)</f>
        <v/>
      </c>
      <c r="J186" s="222">
        <f>ROUND(I186*E186,2)</f>
        <v/>
      </c>
      <c r="K186" s="354" t="n"/>
      <c r="L186" s="354" t="n"/>
      <c r="M186" s="354" t="n"/>
      <c r="N186" s="354" t="n"/>
    </row>
    <row r="187" outlineLevel="1" ht="39.6" customHeight="1" s="290">
      <c r="A187" s="385" t="n">
        <v>164</v>
      </c>
      <c r="B187" s="321" t="inlineStr">
        <is>
          <t>Прайс из СД ОП</t>
        </is>
      </c>
      <c r="C187" s="384" t="inlineStr">
        <is>
          <t>ПРОГРАММНОЕ ОБЕСПЕЧЕНИЕ ИСО "ОРИОН" В СОСТАВЕ: СЕРВЕР "ОРИОН ПРО"</t>
        </is>
      </c>
      <c r="D187" s="385" t="inlineStr">
        <is>
          <t>шт.</t>
        </is>
      </c>
      <c r="E187" s="227" t="n">
        <v>1</v>
      </c>
      <c r="F187" s="222" t="n">
        <v>2193.38</v>
      </c>
      <c r="G187" s="222" t="n">
        <v>2193.38</v>
      </c>
      <c r="H187" s="389">
        <f>G187/$G$219</f>
        <v/>
      </c>
      <c r="I187" s="222">
        <f>ROUND(F187*Прил.10!$D$13,2)</f>
        <v/>
      </c>
      <c r="J187" s="222">
        <f>ROUND(I187*E187,2)</f>
        <v/>
      </c>
      <c r="K187" s="354" t="n"/>
      <c r="L187" s="354" t="n"/>
      <c r="M187" s="354" t="n"/>
      <c r="N187" s="354" t="n"/>
    </row>
    <row r="188" outlineLevel="1" ht="26.45" customHeight="1" s="290">
      <c r="A188" s="385" t="n">
        <v>165</v>
      </c>
      <c r="B188" s="321" t="inlineStr">
        <is>
          <t>Прайс из СД ОП</t>
        </is>
      </c>
      <c r="C188" s="384" t="inlineStr">
        <is>
          <t>ЗИП. Считыватель proximity карт ProxPoint Plus</t>
        </is>
      </c>
      <c r="D188" s="385" t="inlineStr">
        <is>
          <t>шт.</t>
        </is>
      </c>
      <c r="E188" s="227" t="n">
        <v>1</v>
      </c>
      <c r="F188" s="222" t="n">
        <v>1992.43</v>
      </c>
      <c r="G188" s="222" t="n">
        <v>1992.43</v>
      </c>
      <c r="H188" s="389">
        <f>G188/$G$219</f>
        <v/>
      </c>
      <c r="I188" s="222">
        <f>ROUND(F188*Прил.10!$D$13,2)</f>
        <v/>
      </c>
      <c r="J188" s="222">
        <f>ROUND(I188*E188,2)</f>
        <v/>
      </c>
      <c r="K188" s="354" t="n"/>
      <c r="L188" s="354" t="n"/>
      <c r="M188" s="354" t="n"/>
      <c r="N188" s="354" t="n"/>
    </row>
    <row r="189" outlineLevel="1" ht="39.6" customHeight="1" s="290">
      <c r="A189" s="385" t="n">
        <v>166</v>
      </c>
      <c r="B189" s="321" t="inlineStr">
        <is>
          <t>Прайс из СД ОП</t>
        </is>
      </c>
      <c r="C189" s="384" t="inlineStr">
        <is>
          <t>Е7000. Шкаф Atlantic 035500 IP66 металлический навесной 300х200х160мм с монтажной платой (Legrand)</t>
        </is>
      </c>
      <c r="D189" s="385" t="inlineStr">
        <is>
          <t>шт.</t>
        </is>
      </c>
      <c r="E189" s="227" t="n">
        <v>1</v>
      </c>
      <c r="F189" s="222" t="n">
        <v>1679.97</v>
      </c>
      <c r="G189" s="222" t="n">
        <v>1679.97</v>
      </c>
      <c r="H189" s="389">
        <f>G189/$G$219</f>
        <v/>
      </c>
      <c r="I189" s="222">
        <f>ROUND(F189*Прил.10!$D$13,2)</f>
        <v/>
      </c>
      <c r="J189" s="222">
        <f>ROUND(I189*E189,2)</f>
        <v/>
      </c>
      <c r="K189" s="354" t="n"/>
      <c r="L189" s="354" t="n"/>
      <c r="M189" s="354" t="n"/>
      <c r="N189" s="354" t="n"/>
    </row>
    <row r="190" outlineLevel="1" ht="39.6" customHeight="1" s="290">
      <c r="A190" s="385" t="n">
        <v>167</v>
      </c>
      <c r="B190" s="321" t="inlineStr">
        <is>
          <t>Прайс из СД ОП</t>
        </is>
      </c>
      <c r="C190" s="384" t="inlineStr">
        <is>
          <t>Е5966. Шкаф SRN6420K навесной 600х400х200мм светло-серый с монтажной платой IP65 (ABB)</t>
        </is>
      </c>
      <c r="D190" s="385" t="inlineStr">
        <is>
          <t>шт.</t>
        </is>
      </c>
      <c r="E190" s="227" t="n">
        <v>1</v>
      </c>
      <c r="F190" s="222" t="n">
        <v>1608.96</v>
      </c>
      <c r="G190" s="222" t="n">
        <v>1608.96</v>
      </c>
      <c r="H190" s="389">
        <f>G190/$G$219</f>
        <v/>
      </c>
      <c r="I190" s="222">
        <f>ROUND(F190*Прил.10!$D$13,2)</f>
        <v/>
      </c>
      <c r="J190" s="222">
        <f>ROUND(I190*E190,2)</f>
        <v/>
      </c>
      <c r="K190" s="354" t="n"/>
      <c r="L190" s="354" t="n"/>
      <c r="M190" s="354" t="n"/>
      <c r="N190" s="354" t="n"/>
    </row>
    <row r="191" outlineLevel="1" s="290">
      <c r="A191" s="385" t="n">
        <v>168</v>
      </c>
      <c r="B191" s="321" t="inlineStr">
        <is>
          <t>Прайс из СД ОП</t>
        </is>
      </c>
      <c r="C191" s="384" t="inlineStr">
        <is>
          <t>Пульт контроля и управления С2000-М</t>
        </is>
      </c>
      <c r="D191" s="385" t="inlineStr">
        <is>
          <t>шт.</t>
        </is>
      </c>
      <c r="E191" s="227" t="n">
        <v>1</v>
      </c>
      <c r="F191" s="222" t="n">
        <v>1605.86</v>
      </c>
      <c r="G191" s="222" t="n">
        <v>1605.86</v>
      </c>
      <c r="H191" s="389">
        <f>G191/$G$219</f>
        <v/>
      </c>
      <c r="I191" s="222">
        <f>ROUND(F191*Прил.10!$D$13,2)</f>
        <v/>
      </c>
      <c r="J191" s="222">
        <f>ROUND(I191*E191,2)</f>
        <v/>
      </c>
      <c r="K191" s="354" t="n"/>
      <c r="L191" s="354" t="n"/>
      <c r="M191" s="354" t="n"/>
      <c r="N191" s="354" t="n"/>
    </row>
    <row r="192" outlineLevel="1" ht="26.45" customHeight="1" s="290">
      <c r="A192" s="385" t="n">
        <v>169</v>
      </c>
      <c r="B192" s="321" t="inlineStr">
        <is>
          <t>Прайс из СД ОП</t>
        </is>
      </c>
      <c r="C192" s="384" t="inlineStr">
        <is>
          <t>ПРИБОР ПРИЕМНО-КОНТРОЛЬНЫЙ СИГНАЛ-20П</t>
        </is>
      </c>
      <c r="D192" s="385" t="inlineStr">
        <is>
          <t>шт.</t>
        </is>
      </c>
      <c r="E192" s="227" t="n">
        <v>2</v>
      </c>
      <c r="F192" s="222" t="n">
        <v>739.21</v>
      </c>
      <c r="G192" s="222" t="n">
        <v>1478.42</v>
      </c>
      <c r="H192" s="389">
        <f>G192/$G$219</f>
        <v/>
      </c>
      <c r="I192" s="222">
        <f>ROUND(F192*Прил.10!$D$13,2)</f>
        <v/>
      </c>
      <c r="J192" s="222">
        <f>ROUND(I192*E192,2)</f>
        <v/>
      </c>
      <c r="K192" s="354" t="n"/>
      <c r="L192" s="354" t="n"/>
      <c r="M192" s="354" t="n"/>
      <c r="N192" s="354" t="n"/>
    </row>
    <row r="193" outlineLevel="1" ht="26.45" customHeight="1" s="290">
      <c r="A193" s="385" t="n">
        <v>170</v>
      </c>
      <c r="B193" s="321" t="inlineStr">
        <is>
          <t>Прайс из СД ОП</t>
        </is>
      </c>
      <c r="C193" s="384" t="inlineStr">
        <is>
          <t>ПРЕОБРАЗОВАТЕЛЬ ИНТЕРФЕЙСОВ С2000-ПИ</t>
        </is>
      </c>
      <c r="D193" s="385" t="inlineStr">
        <is>
          <t>шт.</t>
        </is>
      </c>
      <c r="E193" s="227" t="n">
        <v>2</v>
      </c>
      <c r="F193" s="222" t="n">
        <v>712.41</v>
      </c>
      <c r="G193" s="222" t="n">
        <v>1424.82</v>
      </c>
      <c r="H193" s="389">
        <f>G193/$G$219</f>
        <v/>
      </c>
      <c r="I193" s="222">
        <f>ROUND(F193*Прил.10!$D$13,2)</f>
        <v/>
      </c>
      <c r="J193" s="222">
        <f>ROUND(I193*E193,2)</f>
        <v/>
      </c>
      <c r="K193" s="354" t="n"/>
      <c r="L193" s="354" t="n"/>
      <c r="M193" s="354" t="n"/>
      <c r="N193" s="354" t="n"/>
    </row>
    <row r="194" outlineLevel="1" ht="26.45" customHeight="1" s="290">
      <c r="A194" s="385" t="n">
        <v>171</v>
      </c>
      <c r="B194" s="321" t="inlineStr">
        <is>
          <t>Прайс из СД ОП</t>
        </is>
      </c>
      <c r="C194" s="384" t="inlineStr">
        <is>
          <t>Электрополотенце настенное Ksitex М-1800 2208 1,8 Ка</t>
        </is>
      </c>
      <c r="D194" s="385" t="inlineStr">
        <is>
          <t>шт.</t>
        </is>
      </c>
      <c r="E194" s="227" t="n">
        <v>1</v>
      </c>
      <c r="F194" s="222" t="n">
        <v>1331.13</v>
      </c>
      <c r="G194" s="222" t="n">
        <v>1331.13</v>
      </c>
      <c r="H194" s="389">
        <f>G194/$G$219</f>
        <v/>
      </c>
      <c r="I194" s="222">
        <f>ROUND(F194*Прил.10!$D$13,2)</f>
        <v/>
      </c>
      <c r="J194" s="222">
        <f>ROUND(I194*E194,2)</f>
        <v/>
      </c>
      <c r="K194" s="354" t="n"/>
      <c r="L194" s="354" t="n"/>
      <c r="M194" s="354" t="n"/>
      <c r="N194" s="354" t="n"/>
    </row>
    <row r="195" outlineLevel="1" ht="26.45" customHeight="1" s="290">
      <c r="A195" s="385" t="n">
        <v>172</v>
      </c>
      <c r="B195" s="321" t="inlineStr">
        <is>
          <t>Прайс из СД ОП</t>
        </is>
      </c>
      <c r="C195" s="384" t="inlineStr">
        <is>
          <t>Электромагнитный замок, 12V DC, ML-350AL</t>
        </is>
      </c>
      <c r="D195" s="385" t="inlineStr">
        <is>
          <t>шт.</t>
        </is>
      </c>
      <c r="E195" s="227" t="n">
        <v>2</v>
      </c>
      <c r="F195" s="222" t="n">
        <v>634.5700000000001</v>
      </c>
      <c r="G195" s="222" t="n">
        <v>1269.14</v>
      </c>
      <c r="H195" s="389">
        <f>G195/$G$219</f>
        <v/>
      </c>
      <c r="I195" s="222">
        <f>ROUND(F195*Прил.10!$D$13,2)</f>
        <v/>
      </c>
      <c r="J195" s="222">
        <f>ROUND(I195*E195,2)</f>
        <v/>
      </c>
      <c r="K195" s="354" t="n"/>
      <c r="L195" s="354" t="n"/>
      <c r="M195" s="354" t="n"/>
      <c r="N195" s="354" t="n"/>
    </row>
    <row r="196" outlineLevel="1" ht="26.45" customHeight="1" s="290">
      <c r="A196" s="385" t="n">
        <v>173</v>
      </c>
      <c r="B196" s="321" t="inlineStr">
        <is>
          <t>Прайс из СД ОП</t>
        </is>
      </c>
      <c r="C196" s="384" t="inlineStr">
        <is>
          <t>РЕЗЕРВНЫЙ ИСТОЧНИК ПИТАНИЯ РИП-12-8А-17 ИСП.05</t>
        </is>
      </c>
      <c r="D196" s="385" t="inlineStr">
        <is>
          <t>шт.</t>
        </is>
      </c>
      <c r="E196" s="227" t="n">
        <v>1</v>
      </c>
      <c r="F196" s="222" t="n">
        <v>1266.77</v>
      </c>
      <c r="G196" s="222" t="n">
        <v>1266.77</v>
      </c>
      <c r="H196" s="389">
        <f>G196/$G$219</f>
        <v/>
      </c>
      <c r="I196" s="222">
        <f>ROUND(F196*Прил.10!$D$13,2)</f>
        <v/>
      </c>
      <c r="J196" s="222">
        <f>ROUND(I196*E196,2)</f>
        <v/>
      </c>
      <c r="K196" s="354" t="n"/>
      <c r="L196" s="354" t="n"/>
      <c r="M196" s="354" t="n"/>
      <c r="N196" s="354" t="n"/>
    </row>
    <row r="197" outlineLevel="1" ht="26.45" customHeight="1" s="290">
      <c r="A197" s="385" t="n">
        <v>174</v>
      </c>
      <c r="B197" s="321" t="inlineStr">
        <is>
          <t>Прайс из СД ОП</t>
        </is>
      </c>
      <c r="C197" s="384" t="inlineStr">
        <is>
          <t>РЕЗЕРВНЫЙ ИСТОЧНИК ПИТАНИЯ РИП-12-8А-17 ИСП.05</t>
        </is>
      </c>
      <c r="D197" s="385" t="inlineStr">
        <is>
          <t>шт.</t>
        </is>
      </c>
      <c r="E197" s="227" t="n">
        <v>1</v>
      </c>
      <c r="F197" s="222" t="n">
        <v>1266.77</v>
      </c>
      <c r="G197" s="222" t="n">
        <v>1266.77</v>
      </c>
      <c r="H197" s="389">
        <f>G197/$G$219</f>
        <v/>
      </c>
      <c r="I197" s="222">
        <f>ROUND(F197*Прил.10!$D$13,2)</f>
        <v/>
      </c>
      <c r="J197" s="222">
        <f>ROUND(I197*E197,2)</f>
        <v/>
      </c>
      <c r="K197" s="354" t="n"/>
      <c r="L197" s="354" t="n"/>
      <c r="M197" s="354" t="n"/>
      <c r="N197" s="354" t="n"/>
    </row>
    <row r="198" outlineLevel="1" ht="26.45" customHeight="1" s="290">
      <c r="A198" s="385" t="n">
        <v>175</v>
      </c>
      <c r="B198" s="321" t="inlineStr">
        <is>
          <t>Прайс из СД ОП</t>
        </is>
      </c>
      <c r="C198" s="384" t="inlineStr">
        <is>
          <t>АДМИНИСТРАТОР БАЗЫ ДАННЫХ  "ОРИОН ПРО"</t>
        </is>
      </c>
      <c r="D198" s="385" t="inlineStr">
        <is>
          <t>шт.</t>
        </is>
      </c>
      <c r="E198" s="227" t="n">
        <v>1</v>
      </c>
      <c r="F198" s="222" t="n">
        <v>1096.69</v>
      </c>
      <c r="G198" s="222" t="n">
        <v>1096.69</v>
      </c>
      <c r="H198" s="389">
        <f>G198/$G$219</f>
        <v/>
      </c>
      <c r="I198" s="222">
        <f>ROUND(F198*Прил.10!$D$13,2)</f>
        <v/>
      </c>
      <c r="J198" s="222">
        <f>ROUND(I198*E198,2)</f>
        <v/>
      </c>
      <c r="K198" s="354" t="n"/>
      <c r="L198" s="354" t="n"/>
      <c r="M198" s="354" t="n"/>
      <c r="N198" s="354" t="n"/>
    </row>
    <row r="199" outlineLevel="1" ht="26.45" customHeight="1" s="290">
      <c r="A199" s="385" t="n">
        <v>176</v>
      </c>
      <c r="B199" s="321" t="inlineStr">
        <is>
          <t>Прайс из СД ОП</t>
        </is>
      </c>
      <c r="C199" s="384" t="inlineStr">
        <is>
          <t>БЛОК ИНДИКАЦИИ И УПРАВЛЕНИЯ КЛАВИАТУРОЙ С2000-БКИ</t>
        </is>
      </c>
      <c r="D199" s="385" t="inlineStr">
        <is>
          <t>шт.</t>
        </is>
      </c>
      <c r="E199" s="227" t="n">
        <v>1</v>
      </c>
      <c r="F199" s="222" t="n">
        <v>1071.97</v>
      </c>
      <c r="G199" s="222" t="n">
        <v>1071.97</v>
      </c>
      <c r="H199" s="389">
        <f>G199/$G$219</f>
        <v/>
      </c>
      <c r="I199" s="222">
        <f>ROUND(F199*Прил.10!$D$13,2)</f>
        <v/>
      </c>
      <c r="J199" s="222">
        <f>ROUND(I199*E199,2)</f>
        <v/>
      </c>
      <c r="K199" s="354" t="n"/>
      <c r="L199" s="354" t="n"/>
      <c r="M199" s="354" t="n"/>
      <c r="N199" s="354" t="n"/>
    </row>
    <row r="200" outlineLevel="1" ht="26.45" customHeight="1" s="290">
      <c r="A200" s="385" t="n">
        <v>177</v>
      </c>
      <c r="B200" s="321" t="inlineStr">
        <is>
          <t>Прайс из СД ОП</t>
        </is>
      </c>
      <c r="C200" s="384" t="inlineStr">
        <is>
          <t>Приемно-контрольный охранно-пожарный "Сигнал-20М" вер. 1.01 изм.1</t>
        </is>
      </c>
      <c r="D200" s="385" t="inlineStr">
        <is>
          <t>шт.</t>
        </is>
      </c>
      <c r="E200" s="227" t="n">
        <v>1</v>
      </c>
      <c r="F200" s="222" t="n">
        <v>1019.1</v>
      </c>
      <c r="G200" s="222" t="n">
        <v>1019.1</v>
      </c>
      <c r="H200" s="389">
        <f>G200/$G$219</f>
        <v/>
      </c>
      <c r="I200" s="222">
        <f>ROUND(F200*Прил.10!$D$13,2)</f>
        <v/>
      </c>
      <c r="J200" s="222">
        <f>ROUND(I200*E200,2)</f>
        <v/>
      </c>
      <c r="K200" s="354" t="n"/>
      <c r="L200" s="354" t="n"/>
      <c r="M200" s="354" t="n"/>
      <c r="N200" s="354" t="n"/>
    </row>
    <row r="201" outlineLevel="1" ht="26.45" customHeight="1" s="290">
      <c r="A201" s="385" t="n">
        <v>178</v>
      </c>
      <c r="B201" s="321" t="inlineStr">
        <is>
          <t>Прайс из СД ОП</t>
        </is>
      </c>
      <c r="C201" s="384" t="inlineStr">
        <is>
          <t>Диспеннсер для туалетной бумаги G-teg 8912 Артикул 12020</t>
        </is>
      </c>
      <c r="D201" s="385" t="inlineStr">
        <is>
          <t>шт.</t>
        </is>
      </c>
      <c r="E201" s="227" t="n">
        <v>1</v>
      </c>
      <c r="F201" s="222" t="n">
        <v>874.96</v>
      </c>
      <c r="G201" s="222" t="n">
        <v>874.96</v>
      </c>
      <c r="H201" s="389">
        <f>G201/$G$219</f>
        <v/>
      </c>
      <c r="I201" s="222">
        <f>ROUND(F201*Прил.10!$D$13,2)</f>
        <v/>
      </c>
      <c r="J201" s="222">
        <f>ROUND(I201*E201,2)</f>
        <v/>
      </c>
      <c r="K201" s="354" t="n"/>
      <c r="L201" s="354" t="n"/>
      <c r="M201" s="354" t="n"/>
      <c r="N201" s="354" t="n"/>
    </row>
    <row r="202" outlineLevel="1" s="290">
      <c r="A202" s="385" t="n">
        <v>179</v>
      </c>
      <c r="B202" s="321" t="inlineStr">
        <is>
          <t>Прайс из СД ОП</t>
        </is>
      </c>
      <c r="C202" s="384" t="inlineStr">
        <is>
          <t>Урна с педалью (5л) Артикул 15022</t>
        </is>
      </c>
      <c r="D202" s="385" t="inlineStr">
        <is>
          <t>шт.</t>
        </is>
      </c>
      <c r="E202" s="227" t="n">
        <v>2</v>
      </c>
      <c r="F202" s="222" t="n">
        <v>422.53</v>
      </c>
      <c r="G202" s="222" t="n">
        <v>845.0599999999999</v>
      </c>
      <c r="H202" s="389">
        <f>G202/$G$219</f>
        <v/>
      </c>
      <c r="I202" s="222">
        <f>ROUND(F202*Прил.10!$D$13,2)</f>
        <v/>
      </c>
      <c r="J202" s="222">
        <f>ROUND(I202*E202,2)</f>
        <v/>
      </c>
      <c r="K202" s="354" t="n"/>
      <c r="L202" s="354" t="n"/>
      <c r="M202" s="354" t="n"/>
      <c r="N202" s="354" t="n"/>
    </row>
    <row r="203" outlineLevel="1" s="290">
      <c r="A203" s="385" t="n">
        <v>180</v>
      </c>
      <c r="B203" s="321" t="inlineStr">
        <is>
          <t>Прайс из СД ОП</t>
        </is>
      </c>
      <c r="C203" s="384" t="inlineStr">
        <is>
          <t>КОНТРОЛЛЕР ДОСТУПА С2000-2</t>
        </is>
      </c>
      <c r="D203" s="385" t="inlineStr">
        <is>
          <t>шт.</t>
        </is>
      </c>
      <c r="E203" s="227" t="n">
        <v>1</v>
      </c>
      <c r="F203" s="222" t="n">
        <v>778.15</v>
      </c>
      <c r="G203" s="222" t="n">
        <v>778.15</v>
      </c>
      <c r="H203" s="389">
        <f>G203/$G$219</f>
        <v/>
      </c>
      <c r="I203" s="222">
        <f>ROUND(F203*Прил.10!$D$13,2)</f>
        <v/>
      </c>
      <c r="J203" s="222">
        <f>ROUND(I203*E203,2)</f>
        <v/>
      </c>
      <c r="K203" s="354" t="n"/>
      <c r="L203" s="354" t="n"/>
      <c r="M203" s="354" t="n"/>
      <c r="N203" s="354" t="n"/>
    </row>
    <row r="204" outlineLevel="1" s="290">
      <c r="A204" s="385" t="n">
        <v>181</v>
      </c>
      <c r="B204" s="321" t="inlineStr">
        <is>
          <t>Прайс из СД ОП</t>
        </is>
      </c>
      <c r="C204" s="384" t="inlineStr">
        <is>
          <t>МОНИТОР  "ОРИОН ПРО"</t>
        </is>
      </c>
      <c r="D204" s="385" t="inlineStr">
        <is>
          <t>шт.</t>
        </is>
      </c>
      <c r="E204" s="227" t="n">
        <v>1</v>
      </c>
      <c r="F204" s="222" t="n">
        <v>548.35</v>
      </c>
      <c r="G204" s="222" t="n">
        <v>548.35</v>
      </c>
      <c r="H204" s="389">
        <f>G204/$G$219</f>
        <v/>
      </c>
      <c r="I204" s="222">
        <f>ROUND(F204*Прил.10!$D$13,2)</f>
        <v/>
      </c>
      <c r="J204" s="222">
        <f>ROUND(I204*E204,2)</f>
        <v/>
      </c>
      <c r="K204" s="354" t="n"/>
      <c r="L204" s="354" t="n"/>
      <c r="M204" s="354" t="n"/>
      <c r="N204" s="354" t="n"/>
    </row>
    <row r="205" outlineLevel="1" ht="26.45" customHeight="1" s="290">
      <c r="A205" s="385" t="n">
        <v>182</v>
      </c>
      <c r="B205" s="321" t="inlineStr">
        <is>
          <t>Прайс из СД ОП</t>
        </is>
      </c>
      <c r="C205" s="384" t="inlineStr">
        <is>
          <t>ЗИП. ИСПОЛНИТЕЛЬНЫЙ РЕЛЕЙНЫЙ БЛОК С2000-СП1 ИСП.01</t>
        </is>
      </c>
      <c r="D205" s="385" t="inlineStr">
        <is>
          <t>шт.</t>
        </is>
      </c>
      <c r="E205" s="227" t="n">
        <v>1</v>
      </c>
      <c r="F205" s="222" t="n">
        <v>485.88</v>
      </c>
      <c r="G205" s="222" t="n">
        <v>485.88</v>
      </c>
      <c r="H205" s="389">
        <f>G205/$G$219</f>
        <v/>
      </c>
      <c r="I205" s="222">
        <f>ROUND(F205*Прил.10!$D$13,2)</f>
        <v/>
      </c>
      <c r="J205" s="222">
        <f>ROUND(I205*E205,2)</f>
        <v/>
      </c>
      <c r="K205" s="354" t="n"/>
      <c r="L205" s="354" t="n"/>
      <c r="M205" s="354" t="n"/>
      <c r="N205" s="354" t="n"/>
    </row>
    <row r="206" outlineLevel="1" ht="26.45" customHeight="1" s="290">
      <c r="A206" s="385" t="n">
        <v>183</v>
      </c>
      <c r="B206" s="321" t="inlineStr">
        <is>
          <t>Прайс из СД ОП</t>
        </is>
      </c>
      <c r="C206" s="384" t="inlineStr">
        <is>
          <t>РЕЗЕРВНЫЙ ИСТОЧНИК ПИТАНИЯ РИП-12-8А-17 ИСП.05</t>
        </is>
      </c>
      <c r="D206" s="385" t="inlineStr">
        <is>
          <t>шт.</t>
        </is>
      </c>
      <c r="E206" s="227" t="n">
        <v>1</v>
      </c>
      <c r="F206" s="222" t="n">
        <v>485.88</v>
      </c>
      <c r="G206" s="222" t="n">
        <v>485.88</v>
      </c>
      <c r="H206" s="389">
        <f>G206/$G$219</f>
        <v/>
      </c>
      <c r="I206" s="222">
        <f>ROUND(F206*Прил.10!$D$13,2)</f>
        <v/>
      </c>
      <c r="J206" s="222">
        <f>ROUND(I206*E206,2)</f>
        <v/>
      </c>
      <c r="K206" s="354" t="n"/>
      <c r="L206" s="354" t="n"/>
      <c r="M206" s="354" t="n"/>
      <c r="N206" s="354" t="n"/>
    </row>
    <row r="207" outlineLevel="1" s="290">
      <c r="A207" s="385" t="n">
        <v>184</v>
      </c>
      <c r="B207" s="321" t="inlineStr">
        <is>
          <t>Прайс из СД ОП</t>
        </is>
      </c>
      <c r="C207" s="384" t="inlineStr">
        <is>
          <t>АККУМУЛЯТОР 17Ач</t>
        </is>
      </c>
      <c r="D207" s="385" t="inlineStr">
        <is>
          <t>шт.</t>
        </is>
      </c>
      <c r="E207" s="227" t="n">
        <v>1</v>
      </c>
      <c r="F207" s="222" t="n">
        <v>483.69</v>
      </c>
      <c r="G207" s="222" t="n">
        <v>483.69</v>
      </c>
      <c r="H207" s="389">
        <f>G207/$G$219</f>
        <v/>
      </c>
      <c r="I207" s="222">
        <f>ROUND(F207*Прил.10!$D$13,2)</f>
        <v/>
      </c>
      <c r="J207" s="222">
        <f>ROUND(I207*E207,2)</f>
        <v/>
      </c>
      <c r="K207" s="354" t="n"/>
      <c r="L207" s="354" t="n"/>
      <c r="M207" s="354" t="n"/>
      <c r="N207" s="354" t="n"/>
    </row>
    <row r="208" outlineLevel="1" s="290">
      <c r="A208" s="385" t="n">
        <v>185</v>
      </c>
      <c r="B208" s="321" t="inlineStr">
        <is>
          <t>Прайс из СД ОП</t>
        </is>
      </c>
      <c r="C208" s="384" t="inlineStr">
        <is>
          <t>АККУМУЛЯТОР 17Ач</t>
        </is>
      </c>
      <c r="D208" s="385" t="inlineStr">
        <is>
          <t>шт.</t>
        </is>
      </c>
      <c r="E208" s="227" t="n">
        <v>1</v>
      </c>
      <c r="F208" s="222" t="n">
        <v>483.69</v>
      </c>
      <c r="G208" s="222" t="n">
        <v>483.69</v>
      </c>
      <c r="H208" s="389">
        <f>G208/$G$219</f>
        <v/>
      </c>
      <c r="I208" s="222">
        <f>ROUND(F208*Прил.10!$D$13,2)</f>
        <v/>
      </c>
      <c r="J208" s="222">
        <f>ROUND(I208*E208,2)</f>
        <v/>
      </c>
      <c r="K208" s="354" t="n"/>
      <c r="L208" s="354" t="n"/>
      <c r="M208" s="354" t="n"/>
      <c r="N208" s="354" t="n"/>
    </row>
    <row r="209" outlineLevel="1" s="290">
      <c r="A209" s="385" t="n">
        <v>186</v>
      </c>
      <c r="B209" s="321" t="inlineStr">
        <is>
          <t>Прайс из СД ОП</t>
        </is>
      </c>
      <c r="C209" s="384" t="inlineStr">
        <is>
          <t>АККУМУЛЯТОР 17Ач</t>
        </is>
      </c>
      <c r="D209" s="385" t="inlineStr">
        <is>
          <t>шт.</t>
        </is>
      </c>
      <c r="E209" s="227" t="n">
        <v>1</v>
      </c>
      <c r="F209" s="222" t="n">
        <v>483.69</v>
      </c>
      <c r="G209" s="222" t="n">
        <v>483.69</v>
      </c>
      <c r="H209" s="389">
        <f>G209/$G$219</f>
        <v/>
      </c>
      <c r="I209" s="222">
        <f>ROUND(F209*Прил.10!$D$13,2)</f>
        <v/>
      </c>
      <c r="J209" s="222">
        <f>ROUND(I209*E209,2)</f>
        <v/>
      </c>
      <c r="K209" s="354" t="n"/>
      <c r="L209" s="354" t="n"/>
      <c r="M209" s="354" t="n"/>
      <c r="N209" s="354" t="n"/>
    </row>
    <row r="210" outlineLevel="1" ht="26.45" customHeight="1" s="290">
      <c r="A210" s="385" t="n">
        <v>187</v>
      </c>
      <c r="B210" s="321" t="inlineStr">
        <is>
          <t>Прайс из СД ОП</t>
        </is>
      </c>
      <c r="C210" s="384" t="inlineStr">
        <is>
          <t>Установка мебели 1% от стоимости (7295,22)</t>
        </is>
      </c>
      <c r="D210" s="385" t="inlineStr">
        <is>
          <t>компл.</t>
        </is>
      </c>
      <c r="E210" s="227" t="n">
        <v>1</v>
      </c>
      <c r="F210" s="222" t="n">
        <v>345.06</v>
      </c>
      <c r="G210" s="222" t="n">
        <v>345.06</v>
      </c>
      <c r="H210" s="389">
        <f>G210/$G$219</f>
        <v/>
      </c>
      <c r="I210" s="222">
        <f>ROUND(F210*Прил.10!$D$13,2)</f>
        <v/>
      </c>
      <c r="J210" s="222">
        <f>ROUND(I210*E210,2)</f>
        <v/>
      </c>
      <c r="K210" s="354" t="n"/>
      <c r="L210" s="354" t="n"/>
      <c r="M210" s="354" t="n"/>
      <c r="N210" s="354" t="n"/>
    </row>
    <row r="211" outlineLevel="1" s="290">
      <c r="A211" s="385" t="n">
        <v>188</v>
      </c>
      <c r="B211" s="321" t="inlineStr">
        <is>
          <t>Прайс из СД ОП</t>
        </is>
      </c>
      <c r="C211" s="384" t="inlineStr">
        <is>
          <t>Прибор передачи извещений С2000-ПП</t>
        </is>
      </c>
      <c r="D211" s="385" t="inlineStr">
        <is>
          <t>шт.</t>
        </is>
      </c>
      <c r="E211" s="227" t="n">
        <v>1</v>
      </c>
      <c r="F211" s="222" t="n">
        <v>273.68</v>
      </c>
      <c r="G211" s="222" t="n">
        <v>273.68</v>
      </c>
      <c r="H211" s="389">
        <f>G211/$G$219</f>
        <v/>
      </c>
      <c r="I211" s="222">
        <f>ROUND(F211*Прил.10!$D$13,2)</f>
        <v/>
      </c>
      <c r="J211" s="222">
        <f>ROUND(I211*E211,2)</f>
        <v/>
      </c>
      <c r="K211" s="354" t="n"/>
      <c r="L211" s="354" t="n"/>
      <c r="M211" s="354" t="n"/>
      <c r="N211" s="354" t="n"/>
    </row>
    <row r="212" outlineLevel="1" s="290">
      <c r="A212" s="385" t="n">
        <v>189</v>
      </c>
      <c r="B212" s="321" t="inlineStr">
        <is>
          <t>Прайс из СД ОП</t>
        </is>
      </c>
      <c r="C212" s="384" t="inlineStr">
        <is>
          <t>ГЕНЕРАТОР ОТЧЕТОВ  "ОРИОН ПРО"</t>
        </is>
      </c>
      <c r="D212" s="385" t="inlineStr">
        <is>
          <t>шт.</t>
        </is>
      </c>
      <c r="E212" s="227" t="n">
        <v>1</v>
      </c>
      <c r="F212" s="222" t="n">
        <v>203.82</v>
      </c>
      <c r="G212" s="222" t="n">
        <v>203.82</v>
      </c>
      <c r="H212" s="389">
        <f>G212/$G$219</f>
        <v/>
      </c>
      <c r="I212" s="222">
        <f>ROUND(F212*Прил.10!$D$13,2)</f>
        <v/>
      </c>
      <c r="J212" s="222">
        <f>ROUND(I212*E212,2)</f>
        <v/>
      </c>
      <c r="K212" s="354" t="n"/>
      <c r="L212" s="354" t="n"/>
      <c r="M212" s="354" t="n"/>
      <c r="N212" s="354" t="n"/>
    </row>
    <row r="213" outlineLevel="1" ht="25.5" customHeight="1" s="290">
      <c r="A213" s="385" t="n">
        <v>190</v>
      </c>
      <c r="B213" s="321" t="inlineStr">
        <is>
          <t>Прайс из СД ОП</t>
        </is>
      </c>
      <c r="C213" s="384" t="inlineStr">
        <is>
          <t>Звуковые колонки 2.0</t>
        </is>
      </c>
      <c r="D213" s="385" t="inlineStr">
        <is>
          <t>КОМПЛЕКТ</t>
        </is>
      </c>
      <c r="E213" s="227" t="n">
        <v>1</v>
      </c>
      <c r="F213" s="222" t="n">
        <v>190.3</v>
      </c>
      <c r="G213" s="222" t="n">
        <v>190.3</v>
      </c>
      <c r="H213" s="389">
        <f>G213/$G$219</f>
        <v/>
      </c>
      <c r="I213" s="222">
        <f>ROUND(F213*Прил.10!$D$13,2)</f>
        <v/>
      </c>
      <c r="J213" s="222">
        <f>ROUND(I213*E213,2)</f>
        <v/>
      </c>
      <c r="K213" s="354" t="n"/>
      <c r="L213" s="354" t="n"/>
      <c r="M213" s="354" t="n"/>
      <c r="N213" s="354" t="n"/>
    </row>
    <row r="214" outlineLevel="1" ht="26.45" customHeight="1" s="290">
      <c r="A214" s="385" t="n">
        <v>191</v>
      </c>
      <c r="B214" s="321" t="inlineStr">
        <is>
          <t>Прайс из СД ОП</t>
        </is>
      </c>
      <c r="C214" s="384" t="inlineStr">
        <is>
          <t>Дозатор (диспеннсер) для жидкого мыла металлический Артикул 13007</t>
        </is>
      </c>
      <c r="D214" s="385" t="inlineStr">
        <is>
          <t>шт.</t>
        </is>
      </c>
      <c r="E214" s="227" t="n">
        <v>1</v>
      </c>
      <c r="F214" s="222" t="n">
        <v>180.74</v>
      </c>
      <c r="G214" s="222" t="n">
        <v>180.74</v>
      </c>
      <c r="H214" s="389">
        <f>G214/$G$219</f>
        <v/>
      </c>
      <c r="I214" s="222">
        <f>ROUND(F214*Прил.10!$D$13,2)</f>
        <v/>
      </c>
      <c r="J214" s="222">
        <f>ROUND(I214*E214,2)</f>
        <v/>
      </c>
      <c r="K214" s="354" t="n"/>
      <c r="L214" s="354" t="n"/>
      <c r="M214" s="354" t="n"/>
      <c r="N214" s="354" t="n"/>
    </row>
    <row r="215" outlineLevel="1" s="290">
      <c r="A215" s="385" t="n">
        <v>192</v>
      </c>
      <c r="B215" s="321" t="inlineStr">
        <is>
          <t>Прайс из СД ОП</t>
        </is>
      </c>
      <c r="C215" s="384" t="inlineStr">
        <is>
          <t>Разветвитель SPL</t>
        </is>
      </c>
      <c r="D215" s="385" t="inlineStr">
        <is>
          <t>шт.</t>
        </is>
      </c>
      <c r="E215" s="227" t="n">
        <v>1</v>
      </c>
      <c r="F215" s="222" t="n">
        <v>105.58</v>
      </c>
      <c r="G215" s="222" t="n">
        <v>105.58</v>
      </c>
      <c r="H215" s="389">
        <f>G215/$G$219</f>
        <v/>
      </c>
      <c r="I215" s="222">
        <f>ROUND(F215*Прил.10!$D$13,2)</f>
        <v/>
      </c>
      <c r="J215" s="222">
        <f>ROUND(I215*E215,2)</f>
        <v/>
      </c>
      <c r="K215" s="354" t="n"/>
      <c r="L215" s="354" t="n"/>
      <c r="M215" s="354" t="n"/>
      <c r="N215" s="354" t="n"/>
    </row>
    <row r="216" outlineLevel="1" s="290">
      <c r="A216" s="385" t="n">
        <v>193</v>
      </c>
      <c r="B216" s="321" t="inlineStr">
        <is>
          <t>Прайс из СД ОП</t>
        </is>
      </c>
      <c r="C216" s="384" t="inlineStr">
        <is>
          <t>Резистор постоянный R=8,2kOm</t>
        </is>
      </c>
      <c r="D216" s="385" t="inlineStr">
        <is>
          <t>шт.</t>
        </is>
      </c>
      <c r="E216" s="227" t="n">
        <v>8</v>
      </c>
      <c r="F216" s="222" t="n">
        <v>0.61</v>
      </c>
      <c r="G216" s="222" t="n">
        <v>4.88</v>
      </c>
      <c r="H216" s="389">
        <f>G216/$G$219</f>
        <v/>
      </c>
      <c r="I216" s="222">
        <f>ROUND(F216*Прил.10!$D$13,2)</f>
        <v/>
      </c>
      <c r="J216" s="222">
        <f>ROUND(I216*E216,2)</f>
        <v/>
      </c>
      <c r="K216" s="354" t="n"/>
      <c r="L216" s="354" t="n"/>
      <c r="M216" s="354" t="n"/>
      <c r="N216" s="354" t="n"/>
    </row>
    <row r="217" outlineLevel="1" s="290">
      <c r="A217" s="385" t="n">
        <v>194</v>
      </c>
      <c r="B217" s="321" t="inlineStr">
        <is>
          <t>Прайс из СД ОП</t>
        </is>
      </c>
      <c r="C217" s="384" t="inlineStr">
        <is>
          <t>Резистор постоянный R=8,2kOm</t>
        </is>
      </c>
      <c r="D217" s="385" t="inlineStr">
        <is>
          <t>шт.</t>
        </is>
      </c>
      <c r="E217" s="227" t="n">
        <v>2</v>
      </c>
      <c r="F217" s="222" t="n">
        <v>0.61</v>
      </c>
      <c r="G217" s="222" t="n">
        <v>1.22</v>
      </c>
      <c r="H217" s="389">
        <f>G217/$G$219</f>
        <v/>
      </c>
      <c r="I217" s="222">
        <f>ROUND(F217*Прил.10!$D$13,2)</f>
        <v/>
      </c>
      <c r="J217" s="222">
        <f>ROUND(I217*E217,2)</f>
        <v/>
      </c>
      <c r="K217" s="354" t="n"/>
      <c r="L217" s="354" t="n"/>
      <c r="M217" s="354" t="n"/>
      <c r="N217" s="354" t="n"/>
    </row>
    <row r="218" ht="13.5" customHeight="1" s="290">
      <c r="A218" s="385" t="n"/>
      <c r="B218" s="385" t="n"/>
      <c r="C218" s="384" t="inlineStr">
        <is>
          <t>Итого прочее оборудование</t>
        </is>
      </c>
      <c r="D218" s="385" t="n"/>
      <c r="E218" s="386" t="n"/>
      <c r="F218" s="387" t="n"/>
      <c r="G218" s="222">
        <f>SUM(G95:G217)</f>
        <v/>
      </c>
      <c r="H218" s="389">
        <f>G218/$G$219</f>
        <v/>
      </c>
      <c r="I218" s="387" t="n"/>
      <c r="J218" s="222">
        <f>SUM(J95:J217)</f>
        <v/>
      </c>
      <c r="K218" s="225" t="n"/>
      <c r="L218" s="354" t="n"/>
      <c r="M218" s="354" t="n"/>
      <c r="N218" s="354" t="n"/>
    </row>
    <row r="219" s="290">
      <c r="A219" s="385" t="n"/>
      <c r="B219" s="385" t="n"/>
      <c r="C219" s="380" t="inlineStr">
        <is>
          <t>Итого по разделу «Оборудование»</t>
        </is>
      </c>
      <c r="D219" s="385" t="n"/>
      <c r="E219" s="386" t="n"/>
      <c r="F219" s="387" t="n"/>
      <c r="G219" s="222">
        <f>G218+G94</f>
        <v/>
      </c>
      <c r="H219" s="389">
        <f>(G94+G218)/G219</f>
        <v/>
      </c>
      <c r="I219" s="222" t="n"/>
      <c r="J219" s="222">
        <f>J218+J94</f>
        <v/>
      </c>
      <c r="K219" s="225" t="n"/>
      <c r="L219" s="354" t="n"/>
      <c r="M219" s="354" t="n"/>
      <c r="N219" s="354" t="n"/>
    </row>
    <row r="220" ht="25.5" customHeight="1" s="290">
      <c r="A220" s="385" t="n"/>
      <c r="B220" s="385" t="n"/>
      <c r="C220" s="384" t="inlineStr">
        <is>
          <t>в том числе технологическое оборудование</t>
        </is>
      </c>
      <c r="D220" s="385" t="n"/>
      <c r="E220" s="386" t="n"/>
      <c r="F220" s="387" t="n"/>
      <c r="G220" s="222">
        <f>'Прил.6 Расчет ОБ'!G137</f>
        <v/>
      </c>
      <c r="H220" s="389">
        <f>G220/$G$219</f>
        <v/>
      </c>
      <c r="I220" s="222" t="n"/>
      <c r="J220" s="222">
        <f>J94</f>
        <v/>
      </c>
      <c r="K220" s="225" t="n"/>
      <c r="L220" s="354" t="n"/>
      <c r="M220" s="354" t="n"/>
      <c r="N220" s="354" t="n"/>
    </row>
    <row r="221" ht="30" customFormat="1" customHeight="1" s="354">
      <c r="A221" s="385" t="n"/>
      <c r="B221" s="459" t="inlineStr">
        <is>
          <t xml:space="preserve">Материалы </t>
        </is>
      </c>
      <c r="J221" s="460" t="n"/>
      <c r="K221" s="225" t="n"/>
    </row>
    <row r="222" ht="13.9" customFormat="1" customHeight="1" s="354">
      <c r="A222" s="385" t="n"/>
      <c r="B222" s="384" t="inlineStr">
        <is>
          <t>Основные материалы</t>
        </is>
      </c>
      <c r="C222" s="455" t="n"/>
      <c r="D222" s="455" t="n"/>
      <c r="E222" s="455" t="n"/>
      <c r="F222" s="455" t="n"/>
      <c r="G222" s="455" t="n"/>
      <c r="H222" s="456" t="n"/>
      <c r="I222" s="389" t="n"/>
      <c r="J222" s="389" t="n"/>
    </row>
    <row r="223" ht="13.9" customFormat="1" customHeight="1" s="354">
      <c r="A223" s="385" t="n">
        <v>195</v>
      </c>
      <c r="B223" s="300" t="inlineStr">
        <is>
          <t>07.2.07.13-0012</t>
        </is>
      </c>
      <c r="C223" s="384" t="inlineStr">
        <is>
          <t>Балки промежуточные</t>
        </is>
      </c>
      <c r="D223" s="385" t="inlineStr">
        <is>
          <t>т</t>
        </is>
      </c>
      <c r="E223" s="227" t="n">
        <v>146.975</v>
      </c>
      <c r="F223" s="252" t="n">
        <v>11425.09</v>
      </c>
      <c r="G223" s="222">
        <f>ROUND(E223*F223,2)</f>
        <v/>
      </c>
      <c r="H223" s="389">
        <f>G223/$G$662</f>
        <v/>
      </c>
      <c r="I223" s="222">
        <f>ROUND(F223*Прил.10!$D$12,2)</f>
        <v/>
      </c>
      <c r="J223" s="222">
        <f>ROUND(I223*E223,2)</f>
        <v/>
      </c>
    </row>
    <row r="224" ht="39.6" customFormat="1" customHeight="1" s="354">
      <c r="A224" s="385" t="n">
        <v>196</v>
      </c>
      <c r="B224" s="300" t="inlineStr">
        <is>
          <t>04.1.02.05-0044</t>
        </is>
      </c>
      <c r="C224" s="384" t="inlineStr">
        <is>
          <t>Смеси бетонные тяжелого бетона (БСТ), крупность заполнителя 20 мм, класс В20 (М250)</t>
        </is>
      </c>
      <c r="D224" s="385" t="inlineStr">
        <is>
          <t>м3</t>
        </is>
      </c>
      <c r="E224" s="227" t="n">
        <v>1572.35</v>
      </c>
      <c r="F224" s="252" t="n">
        <v>667.83</v>
      </c>
      <c r="G224" s="222">
        <f>ROUND(E224*F224,2)</f>
        <v/>
      </c>
      <c r="H224" s="389">
        <f>G224/$G$662</f>
        <v/>
      </c>
      <c r="I224" s="222">
        <f>ROUND(F224*Прил.10!$D$12,2)</f>
        <v/>
      </c>
      <c r="J224" s="222">
        <f>ROUND(I224*E224,2)</f>
        <v/>
      </c>
    </row>
    <row r="225" ht="26.45" customFormat="1" customHeight="1" s="354">
      <c r="A225" s="385" t="n">
        <v>197</v>
      </c>
      <c r="B225" s="300" t="inlineStr">
        <is>
          <t>07.2.03.06-0054</t>
        </is>
      </c>
      <c r="C225" s="384" t="inlineStr">
        <is>
          <t>Колонны одноветвевые: крайнего ряда, масса 1 м свыше 0,126 т</t>
        </is>
      </c>
      <c r="D225" s="385" t="inlineStr">
        <is>
          <t>т</t>
        </is>
      </c>
      <c r="E225" s="227" t="n">
        <v>101.778</v>
      </c>
      <c r="F225" s="252" t="n">
        <v>8631.200000000001</v>
      </c>
      <c r="G225" s="222">
        <f>ROUND(E225*F225,2)</f>
        <v/>
      </c>
      <c r="H225" s="389">
        <f>G225/$G$662</f>
        <v/>
      </c>
      <c r="I225" s="222">
        <f>ROUND(F225*Прил.10!$D$12,2)</f>
        <v/>
      </c>
      <c r="J225" s="222">
        <f>ROUND(I225*E225,2)</f>
        <v/>
      </c>
    </row>
    <row r="226" ht="26.45" customFormat="1" customHeight="1" s="354">
      <c r="A226" s="385" t="n">
        <v>198</v>
      </c>
      <c r="B226" s="300" t="inlineStr">
        <is>
          <t>20.2.09.08-0021</t>
        </is>
      </c>
      <c r="C226" s="384" t="inlineStr">
        <is>
          <t xml:space="preserve">Муфта концевая с выводом оптоволокна OTC-145-OF  </t>
        </is>
      </c>
      <c r="D226" s="385" t="inlineStr">
        <is>
          <t>шт</t>
        </is>
      </c>
      <c r="E226" s="227" t="n">
        <v>3</v>
      </c>
      <c r="F226" s="252" t="n">
        <v>254505.96</v>
      </c>
      <c r="G226" s="222">
        <f>ROUND(E226*F226,2)</f>
        <v/>
      </c>
      <c r="H226" s="389">
        <f>G226/$G$662</f>
        <v/>
      </c>
      <c r="I226" s="222">
        <f>ROUND(F226*Прил.10!$D$12,2)</f>
        <v/>
      </c>
      <c r="J226" s="222">
        <f>ROUND(I226*E226,2)</f>
        <v/>
      </c>
    </row>
    <row r="227" ht="26.45" customFormat="1" customHeight="1" s="354">
      <c r="A227" s="385" t="n">
        <v>199</v>
      </c>
      <c r="B227" s="300" t="inlineStr">
        <is>
          <t>20.2.09.08-0021</t>
        </is>
      </c>
      <c r="C227" s="384" t="inlineStr">
        <is>
          <t xml:space="preserve">Муфта концевая с выводом оптоволокна OTC-145-OF  </t>
        </is>
      </c>
      <c r="D227" s="385" t="inlineStr">
        <is>
          <t>шт</t>
        </is>
      </c>
      <c r="E227" s="227" t="n">
        <v>3</v>
      </c>
      <c r="F227" s="252" t="n">
        <v>254505.96</v>
      </c>
      <c r="G227" s="222">
        <f>ROUND(E227*F227,2)</f>
        <v/>
      </c>
      <c r="H227" s="389">
        <f>G227/$G$662</f>
        <v/>
      </c>
      <c r="I227" s="222">
        <f>ROUND(F227*Прил.10!$D$12,2)</f>
        <v/>
      </c>
      <c r="J227" s="222">
        <f>ROUND(I227*E227,2)</f>
        <v/>
      </c>
    </row>
    <row r="228" ht="39.6" customFormat="1" customHeight="1" s="354">
      <c r="A228" s="385" t="n">
        <v>200</v>
      </c>
      <c r="B228" s="300" t="inlineStr">
        <is>
          <t>08.4.03.03-0032</t>
        </is>
      </c>
      <c r="C228" s="384" t="inlineStr">
        <is>
          <t>Сталь арматурная, горячекатаная, периодического профиля, класс А-III, диаметр 12 мм</t>
        </is>
      </c>
      <c r="D228" s="385" t="inlineStr">
        <is>
          <t>т</t>
        </is>
      </c>
      <c r="E228" s="227" t="n">
        <v>80.5</v>
      </c>
      <c r="F228" s="252" t="n">
        <v>7997.23</v>
      </c>
      <c r="G228" s="222">
        <f>ROUND(E228*F228,2)</f>
        <v/>
      </c>
      <c r="H228" s="389">
        <f>G228/$G$662</f>
        <v/>
      </c>
      <c r="I228" s="222">
        <f>ROUND(F228*Прил.10!$D$12,2)</f>
        <v/>
      </c>
      <c r="J228" s="222">
        <f>ROUND(I228*E228,2)</f>
        <v/>
      </c>
    </row>
    <row r="229" ht="52.9" customFormat="1" customHeight="1" s="354">
      <c r="A229" s="385" t="n">
        <v>201</v>
      </c>
      <c r="B229" s="300" t="inlineStr">
        <is>
          <t>14.2.02.07-0001</t>
        </is>
      </c>
      <c r="C229" s="384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229" s="385" t="inlineStr">
        <is>
          <t>кг</t>
        </is>
      </c>
      <c r="E229" s="227" t="n">
        <v>12926.53</v>
      </c>
      <c r="F229" s="252" t="n">
        <v>47.6</v>
      </c>
      <c r="G229" s="222">
        <f>ROUND(E229*F229,2)</f>
        <v/>
      </c>
      <c r="H229" s="389">
        <f>G229/$G$662</f>
        <v/>
      </c>
      <c r="I229" s="222">
        <f>ROUND(F229*Прил.10!$D$12,2)</f>
        <v/>
      </c>
      <c r="J229" s="222">
        <f>ROUND(I229*E229,2)</f>
        <v/>
      </c>
    </row>
    <row r="230" ht="92.45" customFormat="1" customHeight="1" s="354">
      <c r="A230" s="385" t="n">
        <v>202</v>
      </c>
      <c r="B230" s="300" t="inlineStr">
        <is>
          <t>07.2.05.05-0068</t>
        </is>
      </c>
      <c r="C230" s="384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230" s="385" t="inlineStr">
        <is>
          <t>м2</t>
        </is>
      </c>
      <c r="E230" s="227" t="n">
        <v>1815</v>
      </c>
      <c r="F230" s="252" t="n">
        <v>223.82</v>
      </c>
      <c r="G230" s="222">
        <f>ROUND(E230*F230,2)</f>
        <v/>
      </c>
      <c r="H230" s="389">
        <f>G230/$G$662</f>
        <v/>
      </c>
      <c r="I230" s="222">
        <f>ROUND(F230*Прил.10!$D$12,2)</f>
        <v/>
      </c>
      <c r="J230" s="222">
        <f>ROUND(I230*E230,2)</f>
        <v/>
      </c>
    </row>
    <row r="231" ht="39.6" customFormat="1" customHeight="1" s="354">
      <c r="A231" s="385" t="n">
        <v>203</v>
      </c>
      <c r="B231" s="300" t="inlineStr">
        <is>
          <t>04.3.02.02-0102</t>
        </is>
      </c>
      <c r="C231" s="384" t="inlineStr">
        <is>
          <t>Состав двухкомпонентный полиуретановый для устройства монолитных покрытий пола</t>
        </is>
      </c>
      <c r="D231" s="385" t="inlineStr">
        <is>
          <t>кг</t>
        </is>
      </c>
      <c r="E231" s="227" t="n">
        <v>6573.3</v>
      </c>
      <c r="F231" s="252" t="n">
        <v>50.19</v>
      </c>
      <c r="G231" s="222">
        <f>ROUND(E231*F231,2)</f>
        <v/>
      </c>
      <c r="H231" s="389">
        <f>G231/$G$662</f>
        <v/>
      </c>
      <c r="I231" s="222">
        <f>ROUND(F231*Прил.10!$D$12,2)</f>
        <v/>
      </c>
      <c r="J231" s="222">
        <f>ROUND(I231*E231,2)</f>
        <v/>
      </c>
    </row>
    <row r="232" ht="39.6" customFormat="1" customHeight="1" s="354">
      <c r="A232" s="385" t="n">
        <v>204</v>
      </c>
      <c r="B232" s="300" t="inlineStr">
        <is>
          <t>08.4.03.03-0033</t>
        </is>
      </c>
      <c r="C232" s="384" t="inlineStr">
        <is>
          <t>Сталь арматурная, горячекатаная, периодического профиля, класс А-III, диаметр 14 мм</t>
        </is>
      </c>
      <c r="D232" s="385" t="inlineStr">
        <is>
          <t>т</t>
        </is>
      </c>
      <c r="E232" s="227" t="n">
        <v>38.82</v>
      </c>
      <c r="F232" s="252" t="n">
        <v>7997.23</v>
      </c>
      <c r="G232" s="222">
        <f>ROUND(E232*F232,2)</f>
        <v/>
      </c>
      <c r="H232" s="389">
        <f>G232/$G$662</f>
        <v/>
      </c>
      <c r="I232" s="222">
        <f>ROUND(F232*Прил.10!$D$12,2)</f>
        <v/>
      </c>
      <c r="J232" s="222">
        <f>ROUND(I232*E232,2)</f>
        <v/>
      </c>
    </row>
    <row r="233" ht="52.9" customFormat="1" customHeight="1" s="354">
      <c r="A233" s="385" t="n">
        <v>205</v>
      </c>
      <c r="B233" s="300" t="inlineStr">
        <is>
          <t>20.3.03.07-0091</t>
        </is>
      </c>
      <c r="C233" s="384" t="inlineStr">
        <is>
          <t>Светильник потолочный GM: A30-25-29-CM-40-L00-V с декоративной накладкой (прим.Светодиодный светильник СПО-18/100)</t>
        </is>
      </c>
      <c r="D233" s="385" t="inlineStr">
        <is>
          <t>шт.</t>
        </is>
      </c>
      <c r="E233" s="227" t="n">
        <v>345</v>
      </c>
      <c r="F233" s="252" t="n">
        <v>837.38</v>
      </c>
      <c r="G233" s="222">
        <f>ROUND(E233*F233,2)</f>
        <v/>
      </c>
      <c r="H233" s="389">
        <f>G233/$G$662</f>
        <v/>
      </c>
      <c r="I233" s="222">
        <f>ROUND(F233*Прил.10!$D$12,2)</f>
        <v/>
      </c>
      <c r="J233" s="222">
        <f>ROUND(I233*E233,2)</f>
        <v/>
      </c>
    </row>
    <row r="234" ht="39.6" customFormat="1" customHeight="1" s="354">
      <c r="A234" s="385" t="n">
        <v>206</v>
      </c>
      <c r="B234" s="300" t="inlineStr">
        <is>
          <t>06.2.05.03-0002</t>
        </is>
      </c>
      <c r="C234" s="384" t="inlineStr">
        <is>
          <t>Плитка керамогранитная многоцветная неполированная, размер 300х600х10 мм, 600х600х10 мм</t>
        </is>
      </c>
      <c r="D234" s="385" t="inlineStr">
        <is>
          <t>м2</t>
        </is>
      </c>
      <c r="E234" s="227" t="n">
        <v>1216.95</v>
      </c>
      <c r="F234" s="252" t="n">
        <v>201.9</v>
      </c>
      <c r="G234" s="222">
        <f>ROUND(E234*F234,2)</f>
        <v/>
      </c>
      <c r="H234" s="389">
        <f>G234/$G$662</f>
        <v/>
      </c>
      <c r="I234" s="222">
        <f>ROUND(F234*Прил.10!$D$12,2)</f>
        <v/>
      </c>
      <c r="J234" s="222">
        <f>ROUND(I234*E234,2)</f>
        <v/>
      </c>
    </row>
    <row r="235" ht="39.6" customFormat="1" customHeight="1" s="354">
      <c r="A235" s="385" t="n">
        <v>207</v>
      </c>
      <c r="B235" s="300" t="inlineStr">
        <is>
          <t>07.1.01.01-0001</t>
        </is>
      </c>
      <c r="C235" s="384" t="inlineStr">
        <is>
          <t>Дверь противопожарная металлическая двупольная ДПМ-02/30, размером 1200х2100 мм</t>
        </is>
      </c>
      <c r="D235" s="385" t="inlineStr">
        <is>
          <t>шт</t>
        </is>
      </c>
      <c r="E235" s="227" t="n">
        <v>49</v>
      </c>
      <c r="F235" s="252" t="n">
        <v>4293.11</v>
      </c>
      <c r="G235" s="222">
        <f>ROUND(E235*F235,2)</f>
        <v/>
      </c>
      <c r="H235" s="389">
        <f>G235/$G$662</f>
        <v/>
      </c>
      <c r="I235" s="222">
        <f>ROUND(F235*Прил.10!$D$12,2)</f>
        <v/>
      </c>
      <c r="J235" s="222">
        <f>ROUND(I235*E235,2)</f>
        <v/>
      </c>
    </row>
    <row r="236" ht="66.75" customFormat="1" customHeight="1" s="354">
      <c r="A236" s="385" t="n">
        <v>208</v>
      </c>
      <c r="B236" s="300" t="inlineStr">
        <is>
          <t>12.2.05.10-0034</t>
        </is>
      </c>
      <c r="C236" s="384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236" s="385" t="inlineStr">
        <is>
          <t>м3</t>
        </is>
      </c>
      <c r="E236" s="227" t="n">
        <v>143.479</v>
      </c>
      <c r="F236" s="252" t="n">
        <v>1360.43</v>
      </c>
      <c r="G236" s="222">
        <f>ROUND(E236*F236,2)</f>
        <v/>
      </c>
      <c r="H236" s="389">
        <f>G236/$G$662</f>
        <v/>
      </c>
      <c r="I236" s="222">
        <f>ROUND(F236*Прил.10!$D$12,2)</f>
        <v/>
      </c>
      <c r="J236" s="222">
        <f>ROUND(I236*E236,2)</f>
        <v/>
      </c>
    </row>
    <row r="237" ht="52.9" customFormat="1" customHeight="1" s="354">
      <c r="A237" s="385" t="n">
        <v>209</v>
      </c>
      <c r="B237" s="300" t="inlineStr">
        <is>
          <t>07.2.07.12-0020</t>
        </is>
      </c>
      <c r="C237" s="384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237" s="385" t="inlineStr">
        <is>
          <t>т</t>
        </is>
      </c>
      <c r="E237" s="227" t="n">
        <v>23.94</v>
      </c>
      <c r="F237" s="252" t="n">
        <v>7712</v>
      </c>
      <c r="G237" s="222">
        <f>ROUND(E237*F237,2)</f>
        <v/>
      </c>
      <c r="H237" s="389">
        <f>G237/$G$662</f>
        <v/>
      </c>
      <c r="I237" s="222">
        <f>ROUND(F237*Прил.10!$D$12,2)</f>
        <v/>
      </c>
      <c r="J237" s="222">
        <f>ROUND(I237*E237,2)</f>
        <v/>
      </c>
    </row>
    <row r="238" ht="52.9" customFormat="1" customHeight="1" s="354">
      <c r="A238" s="385" t="n">
        <v>210</v>
      </c>
      <c r="B238" s="300" t="inlineStr">
        <is>
          <t>07.2.07.12-0022</t>
        </is>
      </c>
      <c r="C238" s="384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238" s="385" t="inlineStr">
        <is>
          <t>т</t>
        </is>
      </c>
      <c r="E238" s="227" t="n">
        <v>22.092</v>
      </c>
      <c r="F238" s="252" t="n">
        <v>6965</v>
      </c>
      <c r="G238" s="222">
        <f>ROUND(E238*F238,2)</f>
        <v/>
      </c>
      <c r="H238" s="389">
        <f>G238/$G$662</f>
        <v/>
      </c>
      <c r="I238" s="222">
        <f>ROUND(F238*Прил.10!$D$12,2)</f>
        <v/>
      </c>
      <c r="J238" s="222">
        <f>ROUND(I238*E238,2)</f>
        <v/>
      </c>
    </row>
    <row r="239" ht="26.45" customFormat="1" customHeight="1" s="354">
      <c r="A239" s="385" t="n">
        <v>211</v>
      </c>
      <c r="B239" s="300" t="inlineStr">
        <is>
          <t>06.2.04.02-0014</t>
        </is>
      </c>
      <c r="C239" s="384" t="inlineStr">
        <is>
          <t>Плитка термокислотоупорная шамотная, клиновая, толщина 50 мм</t>
        </is>
      </c>
      <c r="D239" s="385" t="inlineStr">
        <is>
          <t>м2</t>
        </is>
      </c>
      <c r="E239" s="227" t="n">
        <v>554.9</v>
      </c>
      <c r="F239" s="252" t="n">
        <v>268.6</v>
      </c>
      <c r="G239" s="222">
        <f>ROUND(E239*F239,2)</f>
        <v/>
      </c>
      <c r="H239" s="389">
        <f>G239/$G$662</f>
        <v/>
      </c>
      <c r="I239" s="222">
        <f>ROUND(F239*Прил.10!$D$12,2)</f>
        <v/>
      </c>
      <c r="J239" s="222">
        <f>ROUND(I239*E239,2)</f>
        <v/>
      </c>
    </row>
    <row r="240" ht="26.45" customFormat="1" customHeight="1" s="354">
      <c r="A240" s="385" t="n">
        <v>212</v>
      </c>
      <c r="B240" s="300" t="inlineStr">
        <is>
          <t>20.2.05.04-0013</t>
        </is>
      </c>
      <c r="C240" s="384" t="inlineStr">
        <is>
          <t>Кабель-канал (короб) 20х12,5 мм (Миниканал L=2000 мм 15х20)</t>
        </is>
      </c>
      <c r="D240" s="385" t="inlineStr">
        <is>
          <t>м</t>
        </is>
      </c>
      <c r="E240" s="227" t="n">
        <v>5000</v>
      </c>
      <c r="F240" s="252" t="n">
        <v>28.61</v>
      </c>
      <c r="G240" s="222">
        <f>ROUND(E240*F240,2)</f>
        <v/>
      </c>
      <c r="H240" s="389">
        <f>G240/$G$662</f>
        <v/>
      </c>
      <c r="I240" s="222">
        <f>ROUND(F240*Прил.10!$D$12,2)</f>
        <v/>
      </c>
      <c r="J240" s="222">
        <f>ROUND(I240*E240,2)</f>
        <v/>
      </c>
    </row>
    <row r="241" ht="39.6" customFormat="1" customHeight="1" s="354">
      <c r="A241" s="385" t="n">
        <v>213</v>
      </c>
      <c r="B241" s="300" t="inlineStr">
        <is>
          <t>08.4.03.03-0034</t>
        </is>
      </c>
      <c r="C241" s="384" t="inlineStr">
        <is>
          <t>Сталь арматурная, горячекатаная, периодического профиля, класс А-III, диаметр 16-18 мм</t>
        </is>
      </c>
      <c r="D241" s="385" t="inlineStr">
        <is>
          <t>т</t>
        </is>
      </c>
      <c r="E241" s="227" t="n">
        <v>17.36</v>
      </c>
      <c r="F241" s="252" t="n">
        <v>7956.21</v>
      </c>
      <c r="G241" s="222">
        <f>ROUND(E241*F241,2)</f>
        <v/>
      </c>
      <c r="H241" s="389">
        <f>G241/$G$662</f>
        <v/>
      </c>
      <c r="I241" s="222">
        <f>ROUND(F241*Прил.10!$D$12,2)</f>
        <v/>
      </c>
      <c r="J241" s="222">
        <f>ROUND(I241*E241,2)</f>
        <v/>
      </c>
    </row>
    <row r="242" ht="49.5" customFormat="1" customHeight="1" s="354">
      <c r="A242" s="385" t="n">
        <v>214</v>
      </c>
      <c r="B242" s="300" t="inlineStr">
        <is>
          <t>06.2.05.03-0002</t>
        </is>
      </c>
      <c r="C242" s="384" t="inlineStr">
        <is>
          <t>Плитка керамогранитная многоцветная неполированная, размер 300х600х10 мм, 600х600х10 мм</t>
        </is>
      </c>
      <c r="D242" s="385" t="inlineStr">
        <is>
          <t>м2</t>
        </is>
      </c>
      <c r="E242" s="227" t="n">
        <v>660.35</v>
      </c>
      <c r="F242" s="252" t="n">
        <v>201.9</v>
      </c>
      <c r="G242" s="222">
        <f>ROUND(E242*F242,2)</f>
        <v/>
      </c>
      <c r="H242" s="389">
        <f>G242/$G$662</f>
        <v/>
      </c>
      <c r="I242" s="222">
        <f>ROUND(F242*Прил.10!$D$12,2)</f>
        <v/>
      </c>
      <c r="J242" s="222">
        <f>ROUND(I242*E242,2)</f>
        <v/>
      </c>
    </row>
    <row r="243" ht="52.9" customFormat="1" customHeight="1" s="354">
      <c r="A243" s="385" t="n">
        <v>215</v>
      </c>
      <c r="B243" s="300" t="inlineStr">
        <is>
          <t>11.3.01.01-0003</t>
        </is>
      </c>
      <c r="C243" s="384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243" s="385" t="inlineStr">
        <is>
          <t>м2</t>
        </is>
      </c>
      <c r="E243" s="227" t="n">
        <v>87.8</v>
      </c>
      <c r="F243" s="252" t="n">
        <v>1497.03</v>
      </c>
      <c r="G243" s="222">
        <f>ROUND(E243*F243,2)</f>
        <v/>
      </c>
      <c r="H243" s="389">
        <f>G243/$G$662</f>
        <v/>
      </c>
      <c r="I243" s="222">
        <f>ROUND(F243*Прил.10!$D$12,2)</f>
        <v/>
      </c>
      <c r="J243" s="222">
        <f>ROUND(I243*E243,2)</f>
        <v/>
      </c>
    </row>
    <row r="244" ht="26.45" customFormat="1" customHeight="1" s="354">
      <c r="A244" s="385" t="n">
        <v>216</v>
      </c>
      <c r="B244" s="300" t="inlineStr">
        <is>
          <t>07.2.03.06-0111</t>
        </is>
      </c>
      <c r="C244" s="384" t="inlineStr">
        <is>
          <t>Связи по колоннам и стойкам фахверка (диагональные и распорки)</t>
        </is>
      </c>
      <c r="D244" s="385" t="inlineStr">
        <is>
          <t>т</t>
        </is>
      </c>
      <c r="E244" s="227" t="n">
        <v>18.487</v>
      </c>
      <c r="F244" s="252" t="n">
        <v>7007</v>
      </c>
      <c r="G244" s="222">
        <f>ROUND(E244*F244,2)</f>
        <v/>
      </c>
      <c r="H244" s="389">
        <f>G244/$G$662</f>
        <v/>
      </c>
      <c r="I244" s="222">
        <f>ROUND(F244*Прил.10!$D$12,2)</f>
        <v/>
      </c>
      <c r="J244" s="222">
        <f>ROUND(I244*E244,2)</f>
        <v/>
      </c>
    </row>
    <row r="245" ht="39.6" customFormat="1" customHeight="1" s="354">
      <c r="A245" s="385" t="n">
        <v>217</v>
      </c>
      <c r="B245" s="300" t="inlineStr">
        <is>
          <t>04.1.02.05-0027</t>
        </is>
      </c>
      <c r="C245" s="384" t="inlineStr">
        <is>
          <t>Смеси бетонные тяжелого бетона (БСТ), крупность заполнителя 10 мм, класс В20 (М250)</t>
        </is>
      </c>
      <c r="D245" s="385" t="inlineStr">
        <is>
          <t>м3</t>
        </is>
      </c>
      <c r="E245" s="227" t="n">
        <v>182.7</v>
      </c>
      <c r="F245" s="252" t="n">
        <v>695.01</v>
      </c>
      <c r="G245" s="222">
        <f>ROUND(E245*F245,2)</f>
        <v/>
      </c>
      <c r="H245" s="389">
        <f>G245/$G$662</f>
        <v/>
      </c>
      <c r="I245" s="222">
        <f>ROUND(F245*Прил.10!$D$12,2)</f>
        <v/>
      </c>
      <c r="J245" s="222">
        <f>ROUND(I245*E245,2)</f>
        <v/>
      </c>
    </row>
    <row r="246" ht="52.9" customFormat="1" customHeight="1" s="354">
      <c r="A246" s="385" t="n">
        <v>218</v>
      </c>
      <c r="B246" s="300" t="inlineStr">
        <is>
          <t>04.3.02.03-0102</t>
        </is>
      </c>
      <c r="C246" s="384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246" s="385" t="inlineStr">
        <is>
          <t>т</t>
        </is>
      </c>
      <c r="E246" s="227">
        <f>2137.16/1000</f>
        <v/>
      </c>
      <c r="F246" s="252" t="n">
        <v>59210</v>
      </c>
      <c r="G246" s="222">
        <f>ROUND(E246*F246,2)</f>
        <v/>
      </c>
      <c r="H246" s="389">
        <f>G246/$G$662</f>
        <v/>
      </c>
      <c r="I246" s="222">
        <f>ROUND(F246*Прил.10!$D$12,2)</f>
        <v/>
      </c>
      <c r="J246" s="222">
        <f>ROUND(I246*E246,2)</f>
        <v/>
      </c>
    </row>
    <row r="247" ht="26.45" customFormat="1" customHeight="1" s="354">
      <c r="A247" s="385" t="n">
        <v>219</v>
      </c>
      <c r="B247" s="300" t="inlineStr">
        <is>
          <t>04.3.01.09-0017</t>
        </is>
      </c>
      <c r="C247" s="384" t="inlineStr">
        <is>
          <t>Раствор готовый кладочный, цементный, М250</t>
        </is>
      </c>
      <c r="D247" s="385" t="inlineStr">
        <is>
          <t>м3</t>
        </is>
      </c>
      <c r="E247" s="227" t="n">
        <v>188.3845</v>
      </c>
      <c r="F247" s="252" t="n">
        <v>651.78</v>
      </c>
      <c r="G247" s="222">
        <f>ROUND(E247*F247,2)</f>
        <v/>
      </c>
      <c r="H247" s="389">
        <f>G247/$G$662</f>
        <v/>
      </c>
      <c r="I247" s="222">
        <f>ROUND(F247*Прил.10!$D$12,2)</f>
        <v/>
      </c>
      <c r="J247" s="222">
        <f>ROUND(I247*E247,2)</f>
        <v/>
      </c>
    </row>
    <row r="248" ht="28.5" customFormat="1" customHeight="1" s="354">
      <c r="A248" s="385" t="n">
        <v>220</v>
      </c>
      <c r="B248" s="300" t="inlineStr">
        <is>
          <t>08.3.09.04-0045</t>
        </is>
      </c>
      <c r="C248" s="384" t="inlineStr">
        <is>
          <t>Профнастил оцинкованный с покрытием: полиэстер НС35-1000-0,7</t>
        </is>
      </c>
      <c r="D248" s="385" t="inlineStr">
        <is>
          <t>м2</t>
        </is>
      </c>
      <c r="E248" s="227" t="n">
        <v>1532</v>
      </c>
      <c r="F248" s="252" t="n">
        <v>79.64</v>
      </c>
      <c r="G248" s="222">
        <f>ROUND(E248*F248,2)</f>
        <v/>
      </c>
      <c r="H248" s="389">
        <f>G248/$G$662</f>
        <v/>
      </c>
      <c r="I248" s="222">
        <f>ROUND(F248*Прил.10!$D$12,2)</f>
        <v/>
      </c>
      <c r="J248" s="222">
        <f>ROUND(I248*E248,2)</f>
        <v/>
      </c>
    </row>
    <row r="249" ht="26.45" customFormat="1" customHeight="1" s="354">
      <c r="A249" s="385" t="n">
        <v>221</v>
      </c>
      <c r="B249" s="300" t="inlineStr">
        <is>
          <t>06.1.01.05-0036</t>
        </is>
      </c>
      <c r="C249" s="384" t="inlineStr">
        <is>
          <t>Кирпич керамический одинарный, размер 250х120х65 мм, марка 125</t>
        </is>
      </c>
      <c r="D249" s="385" t="inlineStr">
        <is>
          <t>1000 шт</t>
        </is>
      </c>
      <c r="E249" s="227" t="n">
        <v>59.45</v>
      </c>
      <c r="F249" s="252" t="n">
        <v>1863.37</v>
      </c>
      <c r="G249" s="222">
        <f>ROUND(E249*F249,2)</f>
        <v/>
      </c>
      <c r="H249" s="389">
        <f>G249/$G$662</f>
        <v/>
      </c>
      <c r="I249" s="222">
        <f>ROUND(F249*Прил.10!$D$12,2)</f>
        <v/>
      </c>
      <c r="J249" s="222">
        <f>ROUND(I249*E249,2)</f>
        <v/>
      </c>
    </row>
    <row r="250" ht="13.9" customFormat="1" customHeight="1" s="354">
      <c r="A250" s="385" t="n">
        <v>222</v>
      </c>
      <c r="B250" s="300" t="inlineStr">
        <is>
          <t>01.6.04.02-0011</t>
        </is>
      </c>
      <c r="C250" s="384" t="inlineStr">
        <is>
          <t>Панели потолочные с комплектующими</t>
        </is>
      </c>
      <c r="D250" s="385" t="inlineStr">
        <is>
          <t>м2</t>
        </is>
      </c>
      <c r="E250" s="227" t="n">
        <v>1999</v>
      </c>
      <c r="F250" s="252" t="n">
        <v>51.8</v>
      </c>
      <c r="G250" s="222">
        <f>ROUND(E250*F250,2)</f>
        <v/>
      </c>
      <c r="H250" s="389">
        <f>G250/$G$662</f>
        <v/>
      </c>
      <c r="I250" s="222">
        <f>ROUND(F250*Прил.10!$D$12,2)</f>
        <v/>
      </c>
      <c r="J250" s="222">
        <f>ROUND(I250*E250,2)</f>
        <v/>
      </c>
    </row>
    <row r="251" ht="13.9" customFormat="1" customHeight="1" s="354">
      <c r="A251" s="385" t="n">
        <v>223</v>
      </c>
      <c r="B251" s="300" t="inlineStr">
        <is>
          <t>08.3.09.01-0091</t>
        </is>
      </c>
      <c r="C251" s="384" t="inlineStr">
        <is>
          <t>Профнастил оцинкованный МП35-0,7</t>
        </is>
      </c>
      <c r="D251" s="385" t="inlineStr">
        <is>
          <t>м2</t>
        </is>
      </c>
      <c r="E251" s="227" t="n">
        <v>1445</v>
      </c>
      <c r="F251" s="252" t="n">
        <v>67.26000000000001</v>
      </c>
      <c r="G251" s="222">
        <f>ROUND(E251*F251,2)</f>
        <v/>
      </c>
      <c r="H251" s="389">
        <f>G251/$G$662</f>
        <v/>
      </c>
      <c r="I251" s="222">
        <f>ROUND(F251*Прил.10!$D$12,2)</f>
        <v/>
      </c>
      <c r="J251" s="222">
        <f>ROUND(I251*E251,2)</f>
        <v/>
      </c>
    </row>
    <row r="252" ht="39.6" customFormat="1" customHeight="1" s="354">
      <c r="A252" s="385" t="n">
        <v>224</v>
      </c>
      <c r="B252" s="300" t="inlineStr">
        <is>
          <t>04.1.02.05-0023</t>
        </is>
      </c>
      <c r="C252" s="384" t="inlineStr">
        <is>
          <t>Смеси бетонные тяжелого бетона (БСТ), крупность заполнителя 10 мм, класс В7,5 (М100)</t>
        </is>
      </c>
      <c r="D252" s="385" t="inlineStr">
        <is>
          <t>м3</t>
        </is>
      </c>
      <c r="E252" s="227" t="n">
        <v>147.6</v>
      </c>
      <c r="F252" s="252" t="n">
        <v>600</v>
      </c>
      <c r="G252" s="222">
        <f>ROUND(E252*F252,2)</f>
        <v/>
      </c>
      <c r="H252" s="389">
        <f>G252/$G$662</f>
        <v/>
      </c>
      <c r="I252" s="222">
        <f>ROUND(F252*Прил.10!$D$12,2)</f>
        <v/>
      </c>
      <c r="J252" s="222">
        <f>ROUND(I252*E252,2)</f>
        <v/>
      </c>
    </row>
    <row r="253" ht="52.9" customFormat="1" customHeight="1" s="354">
      <c r="A253" s="385" t="n">
        <v>225</v>
      </c>
      <c r="B253" s="300" t="inlineStr">
        <is>
          <t>20.3.03.07-0091</t>
        </is>
      </c>
      <c r="C253" s="384" t="inlineStr">
        <is>
          <t>Светильник потолочный GM: A30-25-29-CM-40-L00-V с декоративной накладкой (прим.Светодиодный светильник СПО-18/100)</t>
        </is>
      </c>
      <c r="D253" s="385" t="inlineStr">
        <is>
          <t>шт.</t>
        </is>
      </c>
      <c r="E253" s="227" t="n">
        <v>105</v>
      </c>
      <c r="F253" s="252" t="n">
        <v>837.38</v>
      </c>
      <c r="G253" s="222">
        <f>ROUND(E253*F253,2)</f>
        <v/>
      </c>
      <c r="H253" s="389">
        <f>G253/$G$662</f>
        <v/>
      </c>
      <c r="I253" s="222">
        <f>ROUND(F253*Прил.10!$D$12,2)</f>
        <v/>
      </c>
      <c r="J253" s="222">
        <f>ROUND(I253*E253,2)</f>
        <v/>
      </c>
    </row>
    <row r="254" ht="13.9" customFormat="1" customHeight="1" s="354">
      <c r="A254" s="385" t="n">
        <v>226</v>
      </c>
      <c r="B254" s="300" t="inlineStr">
        <is>
          <t>14.4.01.09-0423</t>
        </is>
      </c>
      <c r="C254" s="384" t="inlineStr">
        <is>
          <t xml:space="preserve">Грунтовка эпоксидная двухкомпонентная </t>
        </is>
      </c>
      <c r="D254" s="385" t="inlineStr">
        <is>
          <t>кг</t>
        </is>
      </c>
      <c r="E254" s="227" t="n">
        <v>743.36</v>
      </c>
      <c r="F254" s="252" t="n">
        <v>111.11</v>
      </c>
      <c r="G254" s="222">
        <f>ROUND(E254*F254,2)</f>
        <v/>
      </c>
      <c r="H254" s="389">
        <f>G254/$G$662</f>
        <v/>
      </c>
      <c r="I254" s="222">
        <f>ROUND(F254*Прил.10!$D$12,2)</f>
        <v/>
      </c>
      <c r="J254" s="222">
        <f>ROUND(I254*E254,2)</f>
        <v/>
      </c>
    </row>
    <row r="255" ht="26.45" customFormat="1" customHeight="1" s="354">
      <c r="A255" s="385" t="n">
        <v>227</v>
      </c>
      <c r="B255" s="300" t="inlineStr">
        <is>
          <t>07.2.03.06-0081</t>
        </is>
      </c>
      <c r="C255" s="384" t="inlineStr">
        <is>
          <t>Прогоны дополнительные и кровельные из прокатных профилей</t>
        </is>
      </c>
      <c r="D255" s="385" t="inlineStr">
        <is>
          <t>т</t>
        </is>
      </c>
      <c r="E255" s="227" t="n">
        <v>10.327</v>
      </c>
      <c r="F255" s="252" t="n">
        <v>7500</v>
      </c>
      <c r="G255" s="222">
        <f>ROUND(E255*F255,2)</f>
        <v/>
      </c>
      <c r="H255" s="389">
        <f>G255/$G$662</f>
        <v/>
      </c>
      <c r="I255" s="222">
        <f>ROUND(F255*Прил.10!$D$12,2)</f>
        <v/>
      </c>
      <c r="J255" s="222">
        <f>ROUND(I255*E255,2)</f>
        <v/>
      </c>
    </row>
    <row r="256" ht="13.9" customFormat="1" customHeight="1" s="354">
      <c r="A256" s="385" t="n">
        <v>228</v>
      </c>
      <c r="B256" s="300" t="inlineStr">
        <is>
          <t>14.4.03.15-0017</t>
        </is>
      </c>
      <c r="C256" s="384" t="inlineStr">
        <is>
          <t>Лак финишный Матакрил STC</t>
        </is>
      </c>
      <c r="D256" s="385" t="inlineStr">
        <is>
          <t>кг</t>
        </is>
      </c>
      <c r="E256" s="227" t="n">
        <v>429.6</v>
      </c>
      <c r="F256" s="252" t="n">
        <v>170.17</v>
      </c>
      <c r="G256" s="222">
        <f>ROUND(E256*F256,2)</f>
        <v/>
      </c>
      <c r="H256" s="389">
        <f>G256/$G$662</f>
        <v/>
      </c>
      <c r="I256" s="222">
        <f>ROUND(F256*Прил.10!$D$12,2)</f>
        <v/>
      </c>
      <c r="J256" s="222">
        <f>ROUND(I256*E256,2)</f>
        <v/>
      </c>
    </row>
    <row r="257" ht="52.9" customFormat="1" customHeight="1" s="354">
      <c r="A257" s="385" t="n">
        <v>229</v>
      </c>
      <c r="B257" s="300" t="inlineStr">
        <is>
          <t>11.3.02.03-0022</t>
        </is>
      </c>
      <c r="C257" s="384" t="inlineStr">
        <is>
          <t>Блок оконный из поливинилхлоридных профилей с листовым стеклом и стеклопакетом ОПРСП 15-13,5, площадью 1,93 м2</t>
        </is>
      </c>
      <c r="D257" s="385" t="inlineStr">
        <is>
          <t>шт</t>
        </is>
      </c>
      <c r="E257" s="227" t="n">
        <v>44</v>
      </c>
      <c r="F257" s="252" t="n">
        <v>1648.27</v>
      </c>
      <c r="G257" s="222">
        <f>ROUND(E257*F257,2)</f>
        <v/>
      </c>
      <c r="H257" s="389">
        <f>G257/$G$662</f>
        <v/>
      </c>
      <c r="I257" s="222">
        <f>ROUND(F257*Прил.10!$D$12,2)</f>
        <v/>
      </c>
      <c r="J257" s="222">
        <f>ROUND(I257*E257,2)</f>
        <v/>
      </c>
    </row>
    <row r="258" ht="52.9" customFormat="1" customHeight="1" s="354">
      <c r="A258" s="385" t="n">
        <v>230</v>
      </c>
      <c r="B258" s="300" t="inlineStr">
        <is>
          <t>07.2.07.13-0161</t>
        </is>
      </c>
      <c r="C258" s="384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258" s="385" t="inlineStr">
        <is>
          <t>т</t>
        </is>
      </c>
      <c r="E258" s="227" t="n">
        <v>6.05</v>
      </c>
      <c r="F258" s="252" t="n">
        <v>11879.76</v>
      </c>
      <c r="G258" s="222">
        <f>ROUND(E258*F258,2)</f>
        <v/>
      </c>
      <c r="H258" s="389">
        <f>G258/$G$662</f>
        <v/>
      </c>
      <c r="I258" s="222">
        <f>ROUND(F258*Прил.10!$D$12,2)</f>
        <v/>
      </c>
      <c r="J258" s="222">
        <f>ROUND(I258*E258,2)</f>
        <v/>
      </c>
    </row>
    <row r="259" ht="13.9" customFormat="1" customHeight="1" s="354">
      <c r="A259" s="385" t="n">
        <v>231</v>
      </c>
      <c r="B259" s="300" t="inlineStr">
        <is>
          <t>01.6.01.02-0009</t>
        </is>
      </c>
      <c r="C259" s="384" t="inlineStr">
        <is>
          <t>Листы гипсокартонные: ГКЛО 12,5 мм</t>
        </is>
      </c>
      <c r="D259" s="385" t="inlineStr">
        <is>
          <t>м2</t>
        </is>
      </c>
      <c r="E259" s="227" t="n">
        <v>3871.606</v>
      </c>
      <c r="F259" s="252" t="n">
        <v>16.6</v>
      </c>
      <c r="G259" s="222">
        <f>ROUND(E259*F259,2)</f>
        <v/>
      </c>
      <c r="H259" s="389">
        <f>G259/$G$662</f>
        <v/>
      </c>
      <c r="I259" s="222">
        <f>ROUND(F259*Прил.10!$D$12,2)</f>
        <v/>
      </c>
      <c r="J259" s="222">
        <f>ROUND(I259*E259,2)</f>
        <v/>
      </c>
    </row>
    <row r="260" ht="22.5" customFormat="1" customHeight="1" s="354">
      <c r="A260" s="385" t="n"/>
      <c r="B260" s="300" t="n"/>
      <c r="C260" s="384" t="inlineStr">
        <is>
          <t>Итого основные материалы</t>
        </is>
      </c>
      <c r="D260" s="385" t="n"/>
      <c r="E260" s="227" t="n"/>
      <c r="F260" s="252" t="n"/>
      <c r="G260" s="222">
        <f>SUM(G223:G259)</f>
        <v/>
      </c>
      <c r="H260" s="389">
        <f>G260/$G$662</f>
        <v/>
      </c>
      <c r="I260" s="222" t="n"/>
      <c r="J260" s="222">
        <f>SUM(J223:J259)</f>
        <v/>
      </c>
      <c r="K260" s="225" t="n"/>
    </row>
    <row r="261" hidden="1" outlineLevel="1" ht="13.9" customFormat="1" customHeight="1" s="354">
      <c r="A261" s="385" t="n">
        <v>232</v>
      </c>
      <c r="B261" s="300" t="inlineStr">
        <is>
          <t>20.5.02.06-0030</t>
        </is>
      </c>
      <c r="C261" s="384" t="inlineStr">
        <is>
          <t>Разветвительная коробка: У994</t>
        </is>
      </c>
      <c r="D261" s="385" t="inlineStr">
        <is>
          <t>10 шт.</t>
        </is>
      </c>
      <c r="E261" s="227" t="n">
        <v>300</v>
      </c>
      <c r="F261" s="252" t="n">
        <v>208.2</v>
      </c>
      <c r="G261" s="222">
        <f>ROUND(E261*F261,2)</f>
        <v/>
      </c>
      <c r="H261" s="389">
        <f>G261/$G$662</f>
        <v/>
      </c>
      <c r="I261" s="222">
        <f>ROUND(F261*Прил.10!$D$12,2)</f>
        <v/>
      </c>
      <c r="J261" s="222">
        <f>ROUND(I261*E261,2)</f>
        <v/>
      </c>
    </row>
    <row r="262" hidden="1" outlineLevel="1" ht="39.6" customFormat="1" customHeight="1" s="354">
      <c r="A262" s="385" t="n">
        <v>233</v>
      </c>
      <c r="B262" s="300" t="inlineStr">
        <is>
          <t>04.3.02.09-0821</t>
        </is>
      </c>
      <c r="C262" s="384" t="inlineStr">
        <is>
          <t>Смесь сухая: гидроизоляционная проникающая капиллярная марка "Пенетрон"</t>
        </is>
      </c>
      <c r="D262" s="385" t="inlineStr">
        <is>
          <t>кг</t>
        </is>
      </c>
      <c r="E262" s="227" t="n">
        <v>735</v>
      </c>
      <c r="F262" s="252" t="n">
        <v>78.95</v>
      </c>
      <c r="G262" s="222">
        <f>ROUND(E262*F262,2)</f>
        <v/>
      </c>
      <c r="H262" s="389">
        <f>G262/$G$662</f>
        <v/>
      </c>
      <c r="I262" s="222">
        <f>ROUND(F262*Прил.10!$D$12,2)</f>
        <v/>
      </c>
      <c r="J262" s="222">
        <f>ROUND(I262*E262,2)</f>
        <v/>
      </c>
    </row>
    <row r="263" hidden="1" outlineLevel="1" ht="39.6" customFormat="1" customHeight="1" s="354">
      <c r="A263" s="385" t="n">
        <v>234</v>
      </c>
      <c r="B263" s="300" t="inlineStr">
        <is>
          <t>08.4.03.03-0035</t>
        </is>
      </c>
      <c r="C263" s="384" t="inlineStr">
        <is>
          <t>Горячекатаная арматурная сталь периодического профиля класса: А-III, диаметром 20-22 мм</t>
        </is>
      </c>
      <c r="D263" s="385" t="inlineStr">
        <is>
          <t>т</t>
        </is>
      </c>
      <c r="E263" s="227" t="n">
        <v>7.148</v>
      </c>
      <c r="F263" s="252" t="n">
        <v>7917</v>
      </c>
      <c r="G263" s="222">
        <f>ROUND(E263*F263,2)</f>
        <v/>
      </c>
      <c r="H263" s="389">
        <f>G263/$G$662</f>
        <v/>
      </c>
      <c r="I263" s="222">
        <f>ROUND(F263*Прил.10!$D$12,2)</f>
        <v/>
      </c>
      <c r="J263" s="222">
        <f>ROUND(I263*E263,2)</f>
        <v/>
      </c>
    </row>
    <row r="264" hidden="1" outlineLevel="1" ht="26.45" customFormat="1" customHeight="1" s="354">
      <c r="A264" s="385" t="n">
        <v>235</v>
      </c>
      <c r="B264" s="300" t="inlineStr">
        <is>
          <t>12.2.05.10-0017</t>
        </is>
      </c>
      <c r="C264" s="384" t="inlineStr">
        <is>
          <t>Плиты минераловатные «Лайт-Баттс» ROCKWOOL, толщина 50 мм</t>
        </is>
      </c>
      <c r="D264" s="385" t="inlineStr">
        <is>
          <t>м2</t>
        </is>
      </c>
      <c r="E264" s="227" t="n">
        <v>2659.9</v>
      </c>
      <c r="F264" s="252" t="n">
        <v>20.38</v>
      </c>
      <c r="G264" s="222">
        <f>ROUND(E264*F264,2)</f>
        <v/>
      </c>
      <c r="H264" s="389">
        <f>G264/$G$662</f>
        <v/>
      </c>
      <c r="I264" s="222">
        <f>ROUND(F264*Прил.10!$D$12,2)</f>
        <v/>
      </c>
      <c r="J264" s="222">
        <f>ROUND(I264*E264,2)</f>
        <v/>
      </c>
    </row>
    <row r="265" hidden="1" outlineLevel="1" ht="39.6" customFormat="1" customHeight="1" s="354">
      <c r="A265" s="385" t="n">
        <v>236</v>
      </c>
      <c r="B265" s="300" t="inlineStr">
        <is>
          <t>07.2.03.06-0092</t>
        </is>
      </c>
      <c r="C265" s="384" t="inlineStr">
        <is>
          <t>Пути подвесных кранов из прокатных двутавров типа «М» звенья: прямолинейные</t>
        </is>
      </c>
      <c r="D265" s="385" t="inlineStr">
        <is>
          <t>т</t>
        </is>
      </c>
      <c r="E265" s="227" t="n">
        <v>5.651</v>
      </c>
      <c r="F265" s="252" t="n">
        <v>9327.68</v>
      </c>
      <c r="G265" s="222">
        <f>ROUND(E265*F265,2)</f>
        <v/>
      </c>
      <c r="H265" s="389">
        <f>G265/$G$662</f>
        <v/>
      </c>
      <c r="I265" s="222">
        <f>ROUND(F265*Прил.10!$D$12,2)</f>
        <v/>
      </c>
      <c r="J265" s="222">
        <f>ROUND(I265*E265,2)</f>
        <v/>
      </c>
    </row>
    <row r="266" hidden="1" outlineLevel="1" ht="26.45" customFormat="1" customHeight="1" s="354">
      <c r="A266" s="385" t="n">
        <v>237</v>
      </c>
      <c r="B266" s="300" t="inlineStr">
        <is>
          <t>06.2.04.02-0014</t>
        </is>
      </c>
      <c r="C266" s="384" t="inlineStr">
        <is>
          <t>Плитка термокислотоупорная шамотная, клиновая, толщина 50 мм</t>
        </is>
      </c>
      <c r="D266" s="385" t="inlineStr">
        <is>
          <t>м2</t>
        </is>
      </c>
      <c r="E266" s="227" t="n">
        <v>194.1</v>
      </c>
      <c r="F266" s="252" t="n">
        <v>268.6</v>
      </c>
      <c r="G266" s="222">
        <f>ROUND(E266*F266,2)</f>
        <v/>
      </c>
      <c r="H266" s="389">
        <f>G266/$G$662</f>
        <v/>
      </c>
      <c r="I266" s="222">
        <f>ROUND(F266*Прил.10!$D$12,2)</f>
        <v/>
      </c>
      <c r="J266" s="222">
        <f>ROUND(I266*E266,2)</f>
        <v/>
      </c>
    </row>
    <row r="267" hidden="1" outlineLevel="1" ht="52.9" customFormat="1" customHeight="1" s="354">
      <c r="A267" s="385" t="n">
        <v>238</v>
      </c>
      <c r="B267" s="300" t="inlineStr">
        <is>
          <t>08.4.01.01-0022</t>
        </is>
      </c>
      <c r="C267" s="384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267" s="385" t="inlineStr">
        <is>
          <t>т</t>
        </is>
      </c>
      <c r="E267" s="227" t="n">
        <v>4.979</v>
      </c>
      <c r="F267" s="252" t="n">
        <v>10100</v>
      </c>
      <c r="G267" s="222">
        <f>ROUND(E267*F267,2)</f>
        <v/>
      </c>
      <c r="H267" s="389">
        <f>G267/$G$662</f>
        <v/>
      </c>
      <c r="I267" s="222">
        <f>ROUND(F267*Прил.10!$D$12,2)</f>
        <v/>
      </c>
      <c r="J267" s="222">
        <f>ROUND(I267*E267,2)</f>
        <v/>
      </c>
    </row>
    <row r="268" hidden="1" outlineLevel="1" ht="39.6" customFormat="1" customHeight="1" s="354">
      <c r="A268" s="385" t="n">
        <v>239</v>
      </c>
      <c r="B268" s="300" t="inlineStr">
        <is>
          <t>08.4.03.03-0036</t>
        </is>
      </c>
      <c r="C268" s="384" t="inlineStr">
        <is>
          <t>Горячекатаная арматурная сталь периодического профиля класса: А-III, диаметром 25-28 мм</t>
        </is>
      </c>
      <c r="D268" s="385" t="inlineStr">
        <is>
          <t>т</t>
        </is>
      </c>
      <c r="E268" s="227" t="n">
        <v>5.76</v>
      </c>
      <c r="F268" s="252" t="n">
        <v>7792.12</v>
      </c>
      <c r="G268" s="222">
        <f>ROUND(E268*F268,2)</f>
        <v/>
      </c>
      <c r="H268" s="389">
        <f>G268/$G$662</f>
        <v/>
      </c>
      <c r="I268" s="222">
        <f>ROUND(F268*Прил.10!$D$12,2)</f>
        <v/>
      </c>
      <c r="J268" s="222">
        <f>ROUND(I268*E268,2)</f>
        <v/>
      </c>
    </row>
    <row r="269" hidden="1" outlineLevel="1" ht="13.9" customFormat="1" customHeight="1" s="354">
      <c r="A269" s="385" t="n">
        <v>240</v>
      </c>
      <c r="B269" s="300" t="inlineStr">
        <is>
          <t>08.3.07.01-0052</t>
        </is>
      </c>
      <c r="C269" s="384" t="inlineStr">
        <is>
          <t>Сталь полосовая: 50х5 мм, марка Ст3сп</t>
        </is>
      </c>
      <c r="D269" s="385" t="inlineStr">
        <is>
          <t>т</t>
        </is>
      </c>
      <c r="E269" s="227" t="n">
        <v>6.468</v>
      </c>
      <c r="F269" s="252" t="n">
        <v>6726.18</v>
      </c>
      <c r="G269" s="222">
        <f>ROUND(E269*F269,2)</f>
        <v/>
      </c>
      <c r="H269" s="389">
        <f>G269/$G$662</f>
        <v/>
      </c>
      <c r="I269" s="222">
        <f>ROUND(F269*Прил.10!$D$12,2)</f>
        <v/>
      </c>
      <c r="J269" s="222">
        <f>ROUND(I269*E269,2)</f>
        <v/>
      </c>
    </row>
    <row r="270" hidden="1" outlineLevel="1" ht="26.45" customFormat="1" customHeight="1" s="354">
      <c r="A270" s="385" t="n">
        <v>241</v>
      </c>
      <c r="B270" s="300" t="inlineStr">
        <is>
          <t>01.7.07.12-0024</t>
        </is>
      </c>
      <c r="C270" s="384" t="inlineStr">
        <is>
          <t>Пленка полиэтиленовая толщиной: 0,15 мм</t>
        </is>
      </c>
      <c r="D270" s="385" t="inlineStr">
        <is>
          <t>м2</t>
        </is>
      </c>
      <c r="E270" s="227" t="n">
        <v>11184.625</v>
      </c>
      <c r="F270" s="252" t="n">
        <v>3.62</v>
      </c>
      <c r="G270" s="222">
        <f>ROUND(E270*F270,2)</f>
        <v/>
      </c>
      <c r="H270" s="389">
        <f>G270/$G$662</f>
        <v/>
      </c>
      <c r="I270" s="222">
        <f>ROUND(F270*Прил.10!$D$12,2)</f>
        <v/>
      </c>
      <c r="J270" s="222">
        <f>ROUND(I270*E270,2)</f>
        <v/>
      </c>
    </row>
    <row r="271" hidden="1" outlineLevel="1" ht="13.9" customFormat="1" customHeight="1" s="354">
      <c r="A271" s="385" t="n">
        <v>242</v>
      </c>
      <c r="B271" s="300" t="inlineStr">
        <is>
          <t>11.2.13.04-0011</t>
        </is>
      </c>
      <c r="C271" s="384" t="inlineStr">
        <is>
          <t>Щиты: из досок толщиной 25 мм</t>
        </is>
      </c>
      <c r="D271" s="385" t="inlineStr">
        <is>
          <t>м2</t>
        </is>
      </c>
      <c r="E271" s="227" t="n">
        <v>1063.855</v>
      </c>
      <c r="F271" s="252" t="n">
        <v>35.53</v>
      </c>
      <c r="G271" s="222">
        <f>ROUND(E271*F271,2)</f>
        <v/>
      </c>
      <c r="H271" s="389">
        <f>G271/$G$662</f>
        <v/>
      </c>
      <c r="I271" s="222">
        <f>ROUND(F271*Прил.10!$D$12,2)</f>
        <v/>
      </c>
      <c r="J271" s="222">
        <f>ROUND(I271*E271,2)</f>
        <v/>
      </c>
    </row>
    <row r="272" hidden="1" outlineLevel="1" ht="13.9" customFormat="1" customHeight="1" s="354">
      <c r="A272" s="385" t="n">
        <v>243</v>
      </c>
      <c r="B272" s="300" t="inlineStr">
        <is>
          <t>14.4.04.08-0003</t>
        </is>
      </c>
      <c r="C272" s="384" t="inlineStr">
        <is>
          <t>Эмаль ПФ-115 серая</t>
        </is>
      </c>
      <c r="D272" s="385" t="inlineStr">
        <is>
          <t>т</t>
        </is>
      </c>
      <c r="E272" s="227" t="n">
        <v>2.3255</v>
      </c>
      <c r="F272" s="252" t="n">
        <v>14312.87</v>
      </c>
      <c r="G272" s="222">
        <f>ROUND(E272*F272,2)</f>
        <v/>
      </c>
      <c r="H272" s="389">
        <f>G272/$G$662</f>
        <v/>
      </c>
      <c r="I272" s="222">
        <f>ROUND(F272*Прил.10!$D$12,2)</f>
        <v/>
      </c>
      <c r="J272" s="222">
        <f>ROUND(I272*E272,2)</f>
        <v/>
      </c>
    </row>
    <row r="273" hidden="1" outlineLevel="1" ht="26.45" customFormat="1" customHeight="1" s="354">
      <c r="A273" s="385" t="n">
        <v>244</v>
      </c>
      <c r="B273" s="300" t="inlineStr">
        <is>
          <t>08.3.05.05-0053</t>
        </is>
      </c>
      <c r="C273" s="384" t="inlineStr">
        <is>
          <t>Сталь листовая оцинкованная толщиной листа: 0,7 мм</t>
        </is>
      </c>
      <c r="D273" s="385" t="inlineStr">
        <is>
          <t>т</t>
        </is>
      </c>
      <c r="E273" s="227" t="n">
        <v>2.9123</v>
      </c>
      <c r="F273" s="252" t="n">
        <v>11200</v>
      </c>
      <c r="G273" s="222">
        <f>ROUND(E273*F273,2)</f>
        <v/>
      </c>
      <c r="H273" s="389">
        <f>G273/$G$662</f>
        <v/>
      </c>
      <c r="I273" s="222">
        <f>ROUND(F273*Прил.10!$D$12,2)</f>
        <v/>
      </c>
      <c r="J273" s="222">
        <f>ROUND(I273*E273,2)</f>
        <v/>
      </c>
    </row>
    <row r="274" hidden="1" outlineLevel="1" ht="66" customFormat="1" customHeight="1" s="354">
      <c r="A274" s="385" t="n">
        <v>245</v>
      </c>
      <c r="B274" s="300" t="inlineStr">
        <is>
          <t>08.4.01.02-0012</t>
        </is>
      </c>
      <c r="C274" s="384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74" s="385" t="inlineStr">
        <is>
          <t>т</t>
        </is>
      </c>
      <c r="E274" s="227" t="n">
        <v>3.257</v>
      </c>
      <c r="F274" s="252" t="n">
        <v>9749.450000000001</v>
      </c>
      <c r="G274" s="222">
        <f>ROUND(E274*F274,2)</f>
        <v/>
      </c>
      <c r="H274" s="389">
        <f>G274/$G$662</f>
        <v/>
      </c>
      <c r="I274" s="222">
        <f>ROUND(F274*Прил.10!$D$12,2)</f>
        <v/>
      </c>
      <c r="J274" s="222">
        <f>ROUND(I274*E274,2)</f>
        <v/>
      </c>
    </row>
    <row r="275" hidden="1" outlineLevel="1" ht="13.9" customFormat="1" customHeight="1" s="354">
      <c r="A275" s="385" t="n">
        <v>246</v>
      </c>
      <c r="B275" s="300" t="inlineStr">
        <is>
          <t>01.7.11.07-0032</t>
        </is>
      </c>
      <c r="C275" s="384" t="inlineStr">
        <is>
          <t>Электроды диаметром: 4 мм Э42</t>
        </is>
      </c>
      <c r="D275" s="385" t="inlineStr">
        <is>
          <t>т</t>
        </is>
      </c>
      <c r="E275" s="227" t="n">
        <v>3.0396</v>
      </c>
      <c r="F275" s="252" t="n">
        <v>10315.01</v>
      </c>
      <c r="G275" s="222">
        <f>ROUND(E275*F275,2)</f>
        <v/>
      </c>
      <c r="H275" s="389">
        <f>G275/$G$662</f>
        <v/>
      </c>
      <c r="I275" s="222">
        <f>ROUND(F275*Прил.10!$D$12,2)</f>
        <v/>
      </c>
      <c r="J275" s="222">
        <f>ROUND(I275*E275,2)</f>
        <v/>
      </c>
    </row>
    <row r="276" hidden="1" outlineLevel="1" ht="26.45" customFormat="1" customHeight="1" s="354">
      <c r="A276" s="385" t="n">
        <v>247</v>
      </c>
      <c r="B276" s="300" t="inlineStr">
        <is>
          <t>19.1.01.03-0074</t>
        </is>
      </c>
      <c r="C276" s="384" t="inlineStr">
        <is>
          <t>Воздуховоды из оцинкованной стали толщиной: 0,6 мм, диаметром до 450 мм</t>
        </is>
      </c>
      <c r="D276" s="385" t="inlineStr">
        <is>
          <t>м2</t>
        </is>
      </c>
      <c r="E276" s="227" t="n">
        <v>353</v>
      </c>
      <c r="F276" s="252" t="n">
        <v>84.05</v>
      </c>
      <c r="G276" s="222">
        <f>ROUND(E276*F276,2)</f>
        <v/>
      </c>
      <c r="H276" s="389">
        <f>G276/$G$662</f>
        <v/>
      </c>
      <c r="I276" s="222">
        <f>ROUND(F276*Прил.10!$D$12,2)</f>
        <v/>
      </c>
      <c r="J276" s="222">
        <f>ROUND(I276*E276,2)</f>
        <v/>
      </c>
    </row>
    <row r="277" hidden="1" outlineLevel="1" ht="52.9" customFormat="1" customHeight="1" s="354">
      <c r="A277" s="385" t="n">
        <v>248</v>
      </c>
      <c r="B277" s="300" t="inlineStr">
        <is>
          <t>20.3.03.03-0121</t>
        </is>
      </c>
      <c r="C277" s="384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77" s="385" t="inlineStr">
        <is>
          <t>шт.</t>
        </is>
      </c>
      <c r="E277" s="227" t="n">
        <v>150</v>
      </c>
      <c r="F277" s="252" t="n">
        <v>196.03</v>
      </c>
      <c r="G277" s="222">
        <f>ROUND(E277*F277,2)</f>
        <v/>
      </c>
      <c r="H277" s="389">
        <f>G277/$G$662</f>
        <v/>
      </c>
      <c r="I277" s="222">
        <f>ROUND(F277*Прил.10!$D$12,2)</f>
        <v/>
      </c>
      <c r="J277" s="222">
        <f>ROUND(I277*E277,2)</f>
        <v/>
      </c>
    </row>
    <row r="278" hidden="1" outlineLevel="1" ht="13.9" customFormat="1" customHeight="1" s="354">
      <c r="A278" s="385" t="n">
        <v>249</v>
      </c>
      <c r="B278" s="300" t="inlineStr">
        <is>
          <t>14.1.06.02-0044</t>
        </is>
      </c>
      <c r="C278" s="384" t="inlineStr">
        <is>
          <t>Клей плиточный «Юнис Гранит»</t>
        </is>
      </c>
      <c r="D278" s="385" t="inlineStr">
        <is>
          <t>кг</t>
        </is>
      </c>
      <c r="E278" s="227" t="n">
        <v>7768.8</v>
      </c>
      <c r="F278" s="252" t="n">
        <v>3.69</v>
      </c>
      <c r="G278" s="222">
        <f>ROUND(E278*F278,2)</f>
        <v/>
      </c>
      <c r="H278" s="389">
        <f>G278/$G$662</f>
        <v/>
      </c>
      <c r="I278" s="222">
        <f>ROUND(F278*Прил.10!$D$12,2)</f>
        <v/>
      </c>
      <c r="J278" s="222">
        <f>ROUND(I278*E278,2)</f>
        <v/>
      </c>
    </row>
    <row r="279" hidden="1" outlineLevel="1" ht="13.9" customFormat="1" customHeight="1" s="354">
      <c r="A279" s="385" t="n">
        <v>250</v>
      </c>
      <c r="B279" s="300" t="inlineStr">
        <is>
          <t>14.3.02.01-0218</t>
        </is>
      </c>
      <c r="C279" s="384" t="inlineStr">
        <is>
          <t>Краска водоэмульсионная белая</t>
        </is>
      </c>
      <c r="D279" s="385" t="inlineStr">
        <is>
          <t>т</t>
        </is>
      </c>
      <c r="E279" s="227" t="n">
        <v>5.65</v>
      </c>
      <c r="F279" s="252" t="n">
        <v>5019.7</v>
      </c>
      <c r="G279" s="222">
        <f>ROUND(E279*F279,2)</f>
        <v/>
      </c>
      <c r="H279" s="389">
        <f>G279/$G$662</f>
        <v/>
      </c>
      <c r="I279" s="222">
        <f>ROUND(F279*Прил.10!$D$12,2)</f>
        <v/>
      </c>
      <c r="J279" s="222">
        <f>ROUND(I279*E279,2)</f>
        <v/>
      </c>
    </row>
    <row r="280" hidden="1" outlineLevel="1" ht="26.45" customFormat="1" customHeight="1" s="354">
      <c r="A280" s="385" t="n">
        <v>251</v>
      </c>
      <c r="B280" s="300" t="inlineStr">
        <is>
          <t>08.4.03.02-0002</t>
        </is>
      </c>
      <c r="C280" s="384" t="inlineStr">
        <is>
          <t>Горячекатаная арматурная сталь гладкая класса А-I, диаметром: 8 мм</t>
        </is>
      </c>
      <c r="D280" s="385" t="inlineStr">
        <is>
          <t>т</t>
        </is>
      </c>
      <c r="E280" s="227" t="n">
        <v>4.173</v>
      </c>
      <c r="F280" s="252" t="n">
        <v>6780</v>
      </c>
      <c r="G280" s="222">
        <f>ROUND(E280*F280,2)</f>
        <v/>
      </c>
      <c r="H280" s="389">
        <f>G280/$G$662</f>
        <v/>
      </c>
      <c r="I280" s="222">
        <f>ROUND(F280*Прил.10!$D$12,2)</f>
        <v/>
      </c>
      <c r="J280" s="222">
        <f>ROUND(I280*E280,2)</f>
        <v/>
      </c>
    </row>
    <row r="281" hidden="1" outlineLevel="1" ht="13.9" customFormat="1" customHeight="1" s="354">
      <c r="A281" s="385" t="n">
        <v>252</v>
      </c>
      <c r="B281" s="300" t="inlineStr">
        <is>
          <t>14.4.02.09-0301</t>
        </is>
      </c>
      <c r="C281" s="384" t="inlineStr">
        <is>
          <t>Краска "Цинол"</t>
        </is>
      </c>
      <c r="D281" s="385" t="inlineStr">
        <is>
          <t>кг</t>
        </is>
      </c>
      <c r="E281" s="227" t="n">
        <v>117.28</v>
      </c>
      <c r="F281" s="252" t="n">
        <v>238.48</v>
      </c>
      <c r="G281" s="222">
        <f>ROUND(E281*F281,2)</f>
        <v/>
      </c>
      <c r="H281" s="389">
        <f>G281/$G$662</f>
        <v/>
      </c>
      <c r="I281" s="222">
        <f>ROUND(F281*Прил.10!$D$12,2)</f>
        <v/>
      </c>
      <c r="J281" s="222">
        <f>ROUND(I281*E281,2)</f>
        <v/>
      </c>
    </row>
    <row r="282" hidden="1" outlineLevel="1" ht="13.9" customFormat="1" customHeight="1" s="354">
      <c r="A282" s="385" t="n">
        <v>253</v>
      </c>
      <c r="B282" s="300" t="inlineStr">
        <is>
          <t>01.6.01.02-0006</t>
        </is>
      </c>
      <c r="C282" s="384" t="inlineStr">
        <is>
          <t>Листы гипсокартонные: ГКЛ 12,5 мм</t>
        </is>
      </c>
      <c r="D282" s="385" t="inlineStr">
        <is>
          <t>м2</t>
        </is>
      </c>
      <c r="E282" s="227" t="n">
        <v>1857.498</v>
      </c>
      <c r="F282" s="252" t="n">
        <v>15</v>
      </c>
      <c r="G282" s="222">
        <f>ROUND(E282*F282,2)</f>
        <v/>
      </c>
      <c r="H282" s="389">
        <f>G282/$G$662</f>
        <v/>
      </c>
      <c r="I282" s="222">
        <f>ROUND(F282*Прил.10!$D$12,2)</f>
        <v/>
      </c>
      <c r="J282" s="222">
        <f>ROUND(I282*E282,2)</f>
        <v/>
      </c>
    </row>
    <row r="283" hidden="1" outlineLevel="1" ht="52.9" customFormat="1" customHeight="1" s="354">
      <c r="A283" s="385" t="n">
        <v>254</v>
      </c>
      <c r="B283" s="300" t="inlineStr">
        <is>
          <t>07.2.07.12-0020</t>
        </is>
      </c>
      <c r="C283" s="3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83" s="385" t="inlineStr">
        <is>
          <t>т</t>
        </is>
      </c>
      <c r="E283" s="227" t="n">
        <v>3.5768</v>
      </c>
      <c r="F283" s="252" t="n">
        <v>7712</v>
      </c>
      <c r="G283" s="222">
        <f>ROUND(E283*F283,2)</f>
        <v/>
      </c>
      <c r="H283" s="389">
        <f>G283/$G$662</f>
        <v/>
      </c>
      <c r="I283" s="222">
        <f>ROUND(F283*Прил.10!$D$12,2)</f>
        <v/>
      </c>
      <c r="J283" s="222">
        <f>ROUND(I283*E283,2)</f>
        <v/>
      </c>
    </row>
    <row r="284" hidden="1" outlineLevel="1" ht="26.45" customFormat="1" customHeight="1" s="354">
      <c r="A284" s="385" t="n">
        <v>255</v>
      </c>
      <c r="B284" s="300" t="inlineStr">
        <is>
          <t>01.2.03.02-0001</t>
        </is>
      </c>
      <c r="C284" s="384" t="inlineStr">
        <is>
          <t>Грунтовка битумная под полимерное или резиновое покрытие</t>
        </is>
      </c>
      <c r="D284" s="385" t="inlineStr">
        <is>
          <t>т</t>
        </is>
      </c>
      <c r="E284" s="227" t="n">
        <v>0.8592</v>
      </c>
      <c r="F284" s="252" t="n">
        <v>31060</v>
      </c>
      <c r="G284" s="222">
        <f>ROUND(E284*F284,2)</f>
        <v/>
      </c>
      <c r="H284" s="389">
        <f>G284/$G$662</f>
        <v/>
      </c>
      <c r="I284" s="222">
        <f>ROUND(F284*Прил.10!$D$12,2)</f>
        <v/>
      </c>
      <c r="J284" s="222">
        <f>ROUND(I284*E284,2)</f>
        <v/>
      </c>
    </row>
    <row r="285" hidden="1" outlineLevel="1" ht="26.45" customFormat="1" customHeight="1" s="354">
      <c r="A285" s="385" t="n">
        <v>256</v>
      </c>
      <c r="B285" s="300" t="inlineStr">
        <is>
          <t>07.2.03.06-0051</t>
        </is>
      </c>
      <c r="C285" s="384" t="inlineStr">
        <is>
          <t>Колонны одноветвевые: крайнего ряда, масса 1 м до 0,075 т</t>
        </is>
      </c>
      <c r="D285" s="385" t="inlineStr">
        <is>
          <t>т</t>
        </is>
      </c>
      <c r="E285" s="227" t="n">
        <v>2.848</v>
      </c>
      <c r="F285" s="252" t="n">
        <v>8597.469999999999</v>
      </c>
      <c r="G285" s="222">
        <f>ROUND(E285*F285,2)</f>
        <v/>
      </c>
      <c r="H285" s="389">
        <f>G285/$G$662</f>
        <v/>
      </c>
      <c r="I285" s="222">
        <f>ROUND(F285*Прил.10!$D$12,2)</f>
        <v/>
      </c>
      <c r="J285" s="222">
        <f>ROUND(I285*E285,2)</f>
        <v/>
      </c>
    </row>
    <row r="286" hidden="1" outlineLevel="1" ht="39.6" customFormat="1" customHeight="1" s="354">
      <c r="A286" s="385" t="n">
        <v>257</v>
      </c>
      <c r="B286" s="300" t="inlineStr">
        <is>
          <t>11.1.03.06-0095</t>
        </is>
      </c>
      <c r="C286" s="384" t="inlineStr">
        <is>
          <t>Доски обрезные хвойных пород длиной: 4-6,5 м, шириной 75-150 мм, толщиной 44 мм и более, III сорта</t>
        </is>
      </c>
      <c r="D286" s="385" t="inlineStr">
        <is>
          <t>м3</t>
        </is>
      </c>
      <c r="E286" s="227" t="n">
        <v>20.3782</v>
      </c>
      <c r="F286" s="252" t="n">
        <v>1056</v>
      </c>
      <c r="G286" s="222">
        <f>ROUND(E286*F286,2)</f>
        <v/>
      </c>
      <c r="H286" s="389">
        <f>G286/$G$662</f>
        <v/>
      </c>
      <c r="I286" s="222">
        <f>ROUND(F286*Прил.10!$D$12,2)</f>
        <v/>
      </c>
      <c r="J286" s="222">
        <f>ROUND(I286*E286,2)</f>
        <v/>
      </c>
    </row>
    <row r="287" hidden="1" outlineLevel="1" ht="13.9" customFormat="1" customHeight="1" s="354">
      <c r="A287" s="385" t="n">
        <v>258</v>
      </c>
      <c r="B287" s="300" t="inlineStr">
        <is>
          <t>08.4.02.06-0001</t>
        </is>
      </c>
      <c r="C287" s="384" t="inlineStr">
        <is>
          <t>Сетка из проволоки холоднотянутой</t>
        </is>
      </c>
      <c r="D287" s="385" t="inlineStr">
        <is>
          <t>т</t>
        </is>
      </c>
      <c r="E287" s="227" t="n">
        <v>2.42</v>
      </c>
      <c r="F287" s="252" t="n">
        <v>8800</v>
      </c>
      <c r="G287" s="222">
        <f>ROUND(E287*F287,2)</f>
        <v/>
      </c>
      <c r="H287" s="389">
        <f>G287/$G$662</f>
        <v/>
      </c>
      <c r="I287" s="222">
        <f>ROUND(F287*Прил.10!$D$12,2)</f>
        <v/>
      </c>
      <c r="J287" s="222">
        <f>ROUND(I287*E287,2)</f>
        <v/>
      </c>
    </row>
    <row r="288" hidden="1" outlineLevel="1" ht="39.6" customFormat="1" customHeight="1" s="354">
      <c r="A288" s="385" t="n">
        <v>259</v>
      </c>
      <c r="B288" s="300" t="inlineStr">
        <is>
          <t>08.4.03.03-0031</t>
        </is>
      </c>
      <c r="C288" s="384" t="inlineStr">
        <is>
          <t>Горячекатаная арматурная сталь периодического профиля класса: А-III, диаметром 10 мм</t>
        </is>
      </c>
      <c r="D288" s="385" t="inlineStr">
        <is>
          <t>т</t>
        </is>
      </c>
      <c r="E288" s="227" t="n">
        <v>2.608</v>
      </c>
      <c r="F288" s="252" t="n">
        <v>8014.15</v>
      </c>
      <c r="G288" s="222">
        <f>ROUND(E288*F288,2)</f>
        <v/>
      </c>
      <c r="H288" s="389">
        <f>G288/$G$662</f>
        <v/>
      </c>
      <c r="I288" s="222">
        <f>ROUND(F288*Прил.10!$D$12,2)</f>
        <v/>
      </c>
      <c r="J288" s="222">
        <f>ROUND(I288*E288,2)</f>
        <v/>
      </c>
    </row>
    <row r="289" hidden="1" outlineLevel="1" ht="39.6" customFormat="1" customHeight="1" s="354">
      <c r="A289" s="385" t="n">
        <v>260</v>
      </c>
      <c r="B289" s="300" t="inlineStr">
        <is>
          <t>11.1.03.01-0079</t>
        </is>
      </c>
      <c r="C289" s="384" t="inlineStr">
        <is>
          <t>Бруски обрезные хвойных пород длиной: 4-6,5 м, шириной 75-150 мм, толщиной 40-75 мм, III сорта</t>
        </is>
      </c>
      <c r="D289" s="385" t="inlineStr">
        <is>
          <t>м3</t>
        </is>
      </c>
      <c r="E289" s="227" t="n">
        <v>16.1172</v>
      </c>
      <c r="F289" s="252" t="n">
        <v>1287</v>
      </c>
      <c r="G289" s="222">
        <f>ROUND(E289*F289,2)</f>
        <v/>
      </c>
      <c r="H289" s="389">
        <f>G289/$G$662</f>
        <v/>
      </c>
      <c r="I289" s="222">
        <f>ROUND(F289*Прил.10!$D$12,2)</f>
        <v/>
      </c>
      <c r="J289" s="222">
        <f>ROUND(I289*E289,2)</f>
        <v/>
      </c>
    </row>
    <row r="290" hidden="1" outlineLevel="1" ht="26.45" customFormat="1" customHeight="1" s="354">
      <c r="A290" s="385" t="n">
        <v>261</v>
      </c>
      <c r="B290" s="300" t="inlineStr">
        <is>
          <t>14.2.02.11-0027</t>
        </is>
      </c>
      <c r="C290" s="384" t="inlineStr">
        <is>
          <t>Состав огнезащитный: атмосферостойкий "СГК-1" (ТУ 7719-162-00000335-95)</t>
        </is>
      </c>
      <c r="D290" s="385" t="inlineStr">
        <is>
          <t>кг</t>
        </is>
      </c>
      <c r="E290" s="227" t="n">
        <v>960</v>
      </c>
      <c r="F290" s="252" t="n">
        <v>20.53</v>
      </c>
      <c r="G290" s="222">
        <f>ROUND(E290*F290,2)</f>
        <v/>
      </c>
      <c r="H290" s="389">
        <f>G290/$G$662</f>
        <v/>
      </c>
      <c r="I290" s="222">
        <f>ROUND(F290*Прил.10!$D$12,2)</f>
        <v/>
      </c>
      <c r="J290" s="222">
        <f>ROUND(I290*E290,2)</f>
        <v/>
      </c>
    </row>
    <row r="291" hidden="1" outlineLevel="1" ht="26.45" customFormat="1" customHeight="1" s="354">
      <c r="A291" s="385" t="n">
        <v>262</v>
      </c>
      <c r="B291" s="300" t="inlineStr">
        <is>
          <t>19.1.01.03-0071</t>
        </is>
      </c>
      <c r="C291" s="384" t="inlineStr">
        <is>
          <t>Воздуховоды из оцинкованной стали толщиной: 0,5 мм, диаметром до 200 мм</t>
        </is>
      </c>
      <c r="D291" s="385" t="inlineStr">
        <is>
          <t>м2</t>
        </is>
      </c>
      <c r="E291" s="227" t="n">
        <v>202</v>
      </c>
      <c r="F291" s="252" t="n">
        <v>96.29000000000001</v>
      </c>
      <c r="G291" s="222">
        <f>ROUND(E291*F291,2)</f>
        <v/>
      </c>
      <c r="H291" s="389">
        <f>G291/$G$662</f>
        <v/>
      </c>
      <c r="I291" s="222">
        <f>ROUND(F291*Прил.10!$D$12,2)</f>
        <v/>
      </c>
      <c r="J291" s="222">
        <f>ROUND(I291*E291,2)</f>
        <v/>
      </c>
    </row>
    <row r="292" hidden="1" outlineLevel="1" ht="52.9" customFormat="1" customHeight="1" s="354">
      <c r="A292" s="385" t="n">
        <v>263</v>
      </c>
      <c r="B292" s="300" t="inlineStr">
        <is>
          <t>11.3.02.03-0025</t>
        </is>
      </c>
      <c r="C292" s="384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92" s="385" t="inlineStr">
        <is>
          <t>шт</t>
        </is>
      </c>
      <c r="E292" s="227" t="n">
        <v>5.25</v>
      </c>
      <c r="F292" s="252" t="n">
        <v>3674.26</v>
      </c>
      <c r="G292" s="222">
        <f>ROUND(E292*F292,2)</f>
        <v/>
      </c>
      <c r="H292" s="389">
        <f>G292/$G$662</f>
        <v/>
      </c>
      <c r="I292" s="222">
        <f>ROUND(F292*Прил.10!$D$12,2)</f>
        <v/>
      </c>
      <c r="J292" s="222">
        <f>ROUND(I292*E292,2)</f>
        <v/>
      </c>
    </row>
    <row r="293" hidden="1" outlineLevel="1" ht="13.9" customFormat="1" customHeight="1" s="354">
      <c r="A293" s="385" t="n">
        <v>264</v>
      </c>
      <c r="B293" s="300" t="inlineStr">
        <is>
          <t>07.2.03.06-0121</t>
        </is>
      </c>
      <c r="C293" s="384" t="inlineStr">
        <is>
          <t>Стойки фахверка</t>
        </is>
      </c>
      <c r="D293" s="385" t="inlineStr">
        <is>
          <t>т</t>
        </is>
      </c>
      <c r="E293" s="227" t="n">
        <v>2.942</v>
      </c>
      <c r="F293" s="252" t="n">
        <v>6435</v>
      </c>
      <c r="G293" s="222">
        <f>ROUND(E293*F293,2)</f>
        <v/>
      </c>
      <c r="H293" s="389">
        <f>G293/$G$662</f>
        <v/>
      </c>
      <c r="I293" s="222">
        <f>ROUND(F293*Прил.10!$D$12,2)</f>
        <v/>
      </c>
      <c r="J293" s="222">
        <f>ROUND(I293*E293,2)</f>
        <v/>
      </c>
    </row>
    <row r="294" hidden="1" outlineLevel="1" ht="26.45" customFormat="1" customHeight="1" s="354">
      <c r="A294" s="385" t="n">
        <v>265</v>
      </c>
      <c r="B294" s="300" t="inlineStr">
        <is>
          <t>04.3.01.12-0003</t>
        </is>
      </c>
      <c r="C294" s="384" t="inlineStr">
        <is>
          <t>Раствор готовый кладочный цементно-известковый марки: 50</t>
        </is>
      </c>
      <c r="D294" s="385" t="inlineStr">
        <is>
          <t>м3</t>
        </is>
      </c>
      <c r="E294" s="227" t="n">
        <v>35.22</v>
      </c>
      <c r="F294" s="252" t="n">
        <v>519.8</v>
      </c>
      <c r="G294" s="222">
        <f>ROUND(E294*F294,2)</f>
        <v/>
      </c>
      <c r="H294" s="389">
        <f>G294/$G$662</f>
        <v/>
      </c>
      <c r="I294" s="222">
        <f>ROUND(F294*Прил.10!$D$12,2)</f>
        <v/>
      </c>
      <c r="J294" s="222">
        <f>ROUND(I294*E294,2)</f>
        <v/>
      </c>
    </row>
    <row r="295" hidden="1" outlineLevel="1" ht="26.45" customFormat="1" customHeight="1" s="354">
      <c r="A295" s="385" t="n">
        <v>266</v>
      </c>
      <c r="B295" s="300" t="inlineStr">
        <is>
          <t>64.1.02.02-0039</t>
        </is>
      </c>
      <c r="C295" s="384" t="inlineStr">
        <is>
          <t>Вентиляторы канальные ВКП 70 40 4, мощность 2,0 кВт</t>
        </is>
      </c>
      <c r="D295" s="385" t="inlineStr">
        <is>
          <t>компл.</t>
        </is>
      </c>
      <c r="E295" s="227" t="n">
        <v>4</v>
      </c>
      <c r="F295" s="252" t="n">
        <v>4402.556</v>
      </c>
      <c r="G295" s="222">
        <f>ROUND(E295*F295,2)</f>
        <v/>
      </c>
      <c r="H295" s="389">
        <f>G295/$G$662</f>
        <v/>
      </c>
      <c r="I295" s="222">
        <f>ROUND(F295*Прил.10!$D$12,2)</f>
        <v/>
      </c>
      <c r="J295" s="222">
        <f>ROUND(I295*E295,2)</f>
        <v/>
      </c>
    </row>
    <row r="296" hidden="1" outlineLevel="1" ht="39.6" customFormat="1" customHeight="1" s="354">
      <c r="A296" s="385" t="n">
        <v>267</v>
      </c>
      <c r="B296" s="300" t="inlineStr">
        <is>
          <t>20.3.03.07-0141</t>
        </is>
      </c>
      <c r="C296" s="384" t="inlineStr">
        <is>
          <t>Светильник уличный GM: U35-14-ML-T6-35-CG-65-L00-K (Светодиодный светильник УСС-12/100)</t>
        </is>
      </c>
      <c r="D296" s="385" t="inlineStr">
        <is>
          <t>шт.</t>
        </is>
      </c>
      <c r="E296" s="227" t="n">
        <v>9</v>
      </c>
      <c r="F296" s="252" t="n">
        <v>1743.82</v>
      </c>
      <c r="G296" s="222">
        <f>ROUND(E296*F296,2)</f>
        <v/>
      </c>
      <c r="H296" s="389">
        <f>G296/$G$662</f>
        <v/>
      </c>
      <c r="I296" s="222">
        <f>ROUND(F296*Прил.10!$D$12,2)</f>
        <v/>
      </c>
      <c r="J296" s="222">
        <f>ROUND(I296*E296,2)</f>
        <v/>
      </c>
    </row>
    <row r="297" hidden="1" outlineLevel="1" ht="26.45" customFormat="1" customHeight="1" s="354">
      <c r="A297" s="385" t="n">
        <v>268</v>
      </c>
      <c r="B297" s="300" t="inlineStr">
        <is>
          <t>08.4.03.02-0001</t>
        </is>
      </c>
      <c r="C297" s="384" t="inlineStr">
        <is>
          <t>Горячекатаная арматурная сталь гладкая класса А-I, диаметром: 6 мм</t>
        </is>
      </c>
      <c r="D297" s="385" t="inlineStr">
        <is>
          <t>т</t>
        </is>
      </c>
      <c r="E297" s="227" t="n">
        <v>2.083</v>
      </c>
      <c r="F297" s="252" t="n">
        <v>7418.82</v>
      </c>
      <c r="G297" s="222">
        <f>ROUND(E297*F297,2)</f>
        <v/>
      </c>
      <c r="H297" s="389">
        <f>G297/$G$662</f>
        <v/>
      </c>
      <c r="I297" s="222">
        <f>ROUND(F297*Прил.10!$D$12,2)</f>
        <v/>
      </c>
      <c r="J297" s="222">
        <f>ROUND(I297*E297,2)</f>
        <v/>
      </c>
    </row>
    <row r="298" hidden="1" outlineLevel="1" ht="39.6" customFormat="1" customHeight="1" s="354">
      <c r="A298" s="385" t="n">
        <v>269</v>
      </c>
      <c r="B298" s="300" t="inlineStr">
        <is>
          <t>19.3.01.13-0031</t>
        </is>
      </c>
      <c r="C298" s="384" t="inlineStr">
        <is>
          <t>Клапаны противопожарные с пружинным приводом в комбинации с тепловым замком, тип КПС-1 (60), диаметр 100 мм</t>
        </is>
      </c>
      <c r="D298" s="385" t="inlineStr">
        <is>
          <t>шт</t>
        </is>
      </c>
      <c r="E298" s="227" t="n">
        <v>14</v>
      </c>
      <c r="F298" s="252" t="n">
        <v>1076.46</v>
      </c>
      <c r="G298" s="222">
        <f>ROUND(E298*F298,2)</f>
        <v/>
      </c>
      <c r="H298" s="389">
        <f>G298/$G$662</f>
        <v/>
      </c>
      <c r="I298" s="222">
        <f>ROUND(F298*Прил.10!$D$12,2)</f>
        <v/>
      </c>
      <c r="J298" s="222">
        <f>ROUND(I298*E298,2)</f>
        <v/>
      </c>
    </row>
    <row r="299" hidden="1" outlineLevel="1" ht="52.9" customFormat="1" customHeight="1" s="354">
      <c r="A299" s="385" t="n">
        <v>270</v>
      </c>
      <c r="B299" s="300" t="inlineStr">
        <is>
          <t>18.2.07.01-0001</t>
        </is>
      </c>
      <c r="C299" s="384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99" s="385" t="inlineStr">
        <is>
          <t>м</t>
        </is>
      </c>
      <c r="E299" s="227" t="n">
        <v>134</v>
      </c>
      <c r="F299" s="252" t="n">
        <v>109.74</v>
      </c>
      <c r="G299" s="222">
        <f>ROUND(E299*F299,2)</f>
        <v/>
      </c>
      <c r="H299" s="389">
        <f>G299/$G$662</f>
        <v/>
      </c>
      <c r="I299" s="222">
        <f>ROUND(F299*Прил.10!$D$12,2)</f>
        <v/>
      </c>
      <c r="J299" s="222">
        <f>ROUND(I299*E299,2)</f>
        <v/>
      </c>
    </row>
    <row r="300" hidden="1" outlineLevel="1" ht="26.45" customFormat="1" customHeight="1" s="354">
      <c r="A300" s="385" t="n">
        <v>271</v>
      </c>
      <c r="B300" s="300" t="inlineStr">
        <is>
          <t>12.2.03.12-0008</t>
        </is>
      </c>
      <c r="C300" s="384" t="inlineStr">
        <is>
          <t>Фольга алюминиевая: дублированная фольгоизолом</t>
        </is>
      </c>
      <c r="D300" s="385" t="inlineStr">
        <is>
          <t>10 м2</t>
        </is>
      </c>
      <c r="E300" s="227" t="n">
        <v>52.61</v>
      </c>
      <c r="F300" s="252" t="n">
        <v>266.57</v>
      </c>
      <c r="G300" s="222">
        <f>ROUND(E300*F300,2)</f>
        <v/>
      </c>
      <c r="H300" s="389">
        <f>G300/$G$662</f>
        <v/>
      </c>
      <c r="I300" s="222">
        <f>ROUND(F300*Прил.10!$D$12,2)</f>
        <v/>
      </c>
      <c r="J300" s="222">
        <f>ROUND(I300*E300,2)</f>
        <v/>
      </c>
    </row>
    <row r="301" hidden="1" outlineLevel="1" ht="13.9" customFormat="1" customHeight="1" s="354">
      <c r="A301" s="385" t="n">
        <v>272</v>
      </c>
      <c r="B301" s="300" t="inlineStr">
        <is>
          <t>01.1.02.01-0003</t>
        </is>
      </c>
      <c r="C301" s="384" t="inlineStr">
        <is>
          <t>Асботекстолит марки Г</t>
        </is>
      </c>
      <c r="D301" s="385" t="inlineStr">
        <is>
          <t>т</t>
        </is>
      </c>
      <c r="E301" s="227" t="n">
        <v>0.08400000000000001</v>
      </c>
      <c r="F301" s="252" t="n">
        <v>161000</v>
      </c>
      <c r="G301" s="222">
        <f>ROUND(E301*F301,2)</f>
        <v/>
      </c>
      <c r="H301" s="389">
        <f>G301/$G$662</f>
        <v/>
      </c>
      <c r="I301" s="222">
        <f>ROUND(F301*Прил.10!$D$12,2)</f>
        <v/>
      </c>
      <c r="J301" s="222">
        <f>ROUND(I301*E301,2)</f>
        <v/>
      </c>
    </row>
    <row r="302" hidden="1" outlineLevel="1" ht="52.9" customFormat="1" customHeight="1" s="354">
      <c r="A302" s="385" t="n">
        <v>273</v>
      </c>
      <c r="B302" s="300" t="inlineStr">
        <is>
          <t>11.3.01.01-0004</t>
        </is>
      </c>
      <c r="C302" s="384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302" s="385" t="inlineStr">
        <is>
          <t>м2</t>
        </is>
      </c>
      <c r="E302" s="227" t="n">
        <v>9.24</v>
      </c>
      <c r="F302" s="252" t="n">
        <v>1432.21</v>
      </c>
      <c r="G302" s="222">
        <f>ROUND(E302*F302,2)</f>
        <v/>
      </c>
      <c r="H302" s="389">
        <f>G302/$G$662</f>
        <v/>
      </c>
      <c r="I302" s="222">
        <f>ROUND(F302*Прил.10!$D$12,2)</f>
        <v/>
      </c>
      <c r="J302" s="222">
        <f>ROUND(I302*E302,2)</f>
        <v/>
      </c>
    </row>
    <row r="303" hidden="1" outlineLevel="1" ht="26.45" customFormat="1" customHeight="1" s="354">
      <c r="A303" s="385" t="n">
        <v>274</v>
      </c>
      <c r="B303" s="300" t="inlineStr">
        <is>
          <t>19.1.01.03-0075</t>
        </is>
      </c>
      <c r="C303" s="384" t="inlineStr">
        <is>
          <t>Воздуховоды из оцинкованной стали толщиной: 0,7 мм, диаметром до 800 мм</t>
        </is>
      </c>
      <c r="D303" s="385" t="inlineStr">
        <is>
          <t>м2</t>
        </is>
      </c>
      <c r="E303" s="227" t="n">
        <v>152</v>
      </c>
      <c r="F303" s="252" t="n">
        <v>84.25</v>
      </c>
      <c r="G303" s="222">
        <f>ROUND(E303*F303,2)</f>
        <v/>
      </c>
      <c r="H303" s="389">
        <f>G303/$G$662</f>
        <v/>
      </c>
      <c r="I303" s="222">
        <f>ROUND(F303*Прил.10!$D$12,2)</f>
        <v/>
      </c>
      <c r="J303" s="222">
        <f>ROUND(I303*E303,2)</f>
        <v/>
      </c>
    </row>
    <row r="304" hidden="1" outlineLevel="1" ht="39.6" customFormat="1" customHeight="1" s="354">
      <c r="A304" s="385" t="n">
        <v>275</v>
      </c>
      <c r="B304" s="300" t="inlineStr">
        <is>
          <t>08.1.06.04-0031</t>
        </is>
      </c>
      <c r="C304" s="384" t="inlineStr">
        <is>
          <t>Полотна ворот глухие металлические из листового металла по каркасу из уголков (серия 3.017-1)</t>
        </is>
      </c>
      <c r="D304" s="385" t="inlineStr">
        <is>
          <t>т</t>
        </is>
      </c>
      <c r="E304" s="227" t="n">
        <v>0.744</v>
      </c>
      <c r="F304" s="252" t="n">
        <v>16344.58</v>
      </c>
      <c r="G304" s="222">
        <f>ROUND(E304*F304,2)</f>
        <v/>
      </c>
      <c r="H304" s="389">
        <f>G304/$G$662</f>
        <v/>
      </c>
      <c r="I304" s="222">
        <f>ROUND(F304*Прил.10!$D$12,2)</f>
        <v/>
      </c>
      <c r="J304" s="222">
        <f>ROUND(I304*E304,2)</f>
        <v/>
      </c>
    </row>
    <row r="305" hidden="1" outlineLevel="1" ht="13.9" customFormat="1" customHeight="1" s="354">
      <c r="A305" s="385" t="n">
        <v>276</v>
      </c>
      <c r="B305" s="300" t="inlineStr">
        <is>
          <t>07.2.05.01-0001</t>
        </is>
      </c>
      <c r="C305" s="384" t="inlineStr">
        <is>
          <t>Косоуры</t>
        </is>
      </c>
      <c r="D305" s="385" t="inlineStr">
        <is>
          <t>т</t>
        </is>
      </c>
      <c r="E305" s="227" t="n">
        <v>1.235</v>
      </c>
      <c r="F305" s="252" t="n">
        <v>9820.99</v>
      </c>
      <c r="G305" s="222">
        <f>ROUND(E305*F305,2)</f>
        <v/>
      </c>
      <c r="H305" s="389">
        <f>G305/$G$662</f>
        <v/>
      </c>
      <c r="I305" s="222">
        <f>ROUND(F305*Прил.10!$D$12,2)</f>
        <v/>
      </c>
      <c r="J305" s="222">
        <f>ROUND(I305*E305,2)</f>
        <v/>
      </c>
    </row>
    <row r="306" hidden="1" outlineLevel="1" ht="52.9" customFormat="1" customHeight="1" s="354">
      <c r="A306" s="385" t="n">
        <v>277</v>
      </c>
      <c r="B306" s="300" t="inlineStr">
        <is>
          <t>07.1.03.05-0011</t>
        </is>
      </c>
      <c r="C306" s="384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306" s="385" t="inlineStr">
        <is>
          <t>т</t>
        </is>
      </c>
      <c r="E306" s="227" t="n">
        <v>0.927</v>
      </c>
      <c r="F306" s="252" t="n">
        <v>12877.24</v>
      </c>
      <c r="G306" s="222">
        <f>ROUND(E306*F306,2)</f>
        <v/>
      </c>
      <c r="H306" s="389">
        <f>G306/$G$662</f>
        <v/>
      </c>
      <c r="I306" s="222">
        <f>ROUND(F306*Прил.10!$D$12,2)</f>
        <v/>
      </c>
      <c r="J306" s="222">
        <f>ROUND(I306*E306,2)</f>
        <v/>
      </c>
    </row>
    <row r="307" hidden="1" outlineLevel="1" ht="26.45" customFormat="1" customHeight="1" s="354">
      <c r="A307" s="385" t="n">
        <v>278</v>
      </c>
      <c r="B307" s="300" t="inlineStr">
        <is>
          <t>01.7.06.03-0022</t>
        </is>
      </c>
      <c r="C307" s="384" t="inlineStr">
        <is>
          <t>Лента полиэтиленовая с липким слоем: А50</t>
        </is>
      </c>
      <c r="D307" s="385" t="inlineStr">
        <is>
          <t>кг</t>
        </is>
      </c>
      <c r="E307" s="227" t="n">
        <v>103.4</v>
      </c>
      <c r="F307" s="252" t="n">
        <v>112</v>
      </c>
      <c r="G307" s="222">
        <f>ROUND(E307*F307,2)</f>
        <v/>
      </c>
      <c r="H307" s="389">
        <f>G307/$G$662</f>
        <v/>
      </c>
      <c r="I307" s="222">
        <f>ROUND(F307*Прил.10!$D$12,2)</f>
        <v/>
      </c>
      <c r="J307" s="222">
        <f>ROUND(I307*E307,2)</f>
        <v/>
      </c>
    </row>
    <row r="308" hidden="1" outlineLevel="1" ht="13.9" customFormat="1" customHeight="1" s="354">
      <c r="A308" s="385" t="n">
        <v>279</v>
      </c>
      <c r="B308" s="300" t="inlineStr">
        <is>
          <t>01.6.01.02-0008</t>
        </is>
      </c>
      <c r="C308" s="384" t="inlineStr">
        <is>
          <t>Листы гипсокартонные: ГКЛВ 12,5 мм</t>
        </is>
      </c>
      <c r="D308" s="385" t="inlineStr">
        <is>
          <t>м2</t>
        </is>
      </c>
      <c r="E308" s="227" t="n">
        <v>542.874</v>
      </c>
      <c r="F308" s="252" t="n">
        <v>20.47</v>
      </c>
      <c r="G308" s="222">
        <f>ROUND(E308*F308,2)</f>
        <v/>
      </c>
      <c r="H308" s="389">
        <f>G308/$G$662</f>
        <v/>
      </c>
      <c r="I308" s="222">
        <f>ROUND(F308*Прил.10!$D$12,2)</f>
        <v/>
      </c>
      <c r="J308" s="222">
        <f>ROUND(I308*E308,2)</f>
        <v/>
      </c>
    </row>
    <row r="309" hidden="1" outlineLevel="1" ht="39.6" customFormat="1" customHeight="1" s="354">
      <c r="A309" s="385" t="n">
        <v>280</v>
      </c>
      <c r="B309" s="300" t="inlineStr">
        <is>
          <t>64.1.04.01-0004</t>
        </is>
      </c>
      <c r="C309" s="384" t="inlineStr">
        <is>
          <t>Вентиляторы осевые: ВО-06-300 алюминиевые взрывозащищенные N 5, электродвигатель мощностью 0,25 кВт</t>
        </is>
      </c>
      <c r="D309" s="385" t="inlineStr">
        <is>
          <t>компл.</t>
        </is>
      </c>
      <c r="E309" s="227" t="n">
        <v>4</v>
      </c>
      <c r="F309" s="252" t="n">
        <v>2750.15</v>
      </c>
      <c r="G309" s="222">
        <f>ROUND(E309*F309,2)</f>
        <v/>
      </c>
      <c r="H309" s="389">
        <f>G309/$G$662</f>
        <v/>
      </c>
      <c r="I309" s="222">
        <f>ROUND(F309*Прил.10!$D$12,2)</f>
        <v/>
      </c>
      <c r="J309" s="222">
        <f>ROUND(I309*E309,2)</f>
        <v/>
      </c>
    </row>
    <row r="310" hidden="1" outlineLevel="1" ht="13.9" customFormat="1" customHeight="1" s="354">
      <c r="A310" s="385" t="n">
        <v>281</v>
      </c>
      <c r="B310" s="300" t="inlineStr">
        <is>
          <t>14.4.01.09-0423</t>
        </is>
      </c>
      <c r="C310" s="384" t="inlineStr">
        <is>
          <t xml:space="preserve">Грунтовка эпоксидная двухкомпонентная </t>
        </is>
      </c>
      <c r="D310" s="385" t="inlineStr">
        <is>
          <t>кг</t>
        </is>
      </c>
      <c r="E310" s="227" t="n">
        <v>92.92</v>
      </c>
      <c r="F310" s="252" t="n">
        <v>111.11</v>
      </c>
      <c r="G310" s="222">
        <f>ROUND(E310*F310,2)</f>
        <v/>
      </c>
      <c r="H310" s="389">
        <f>G310/$G$662</f>
        <v/>
      </c>
      <c r="I310" s="222">
        <f>ROUND(F310*Прил.10!$D$12,2)</f>
        <v/>
      </c>
      <c r="J310" s="222">
        <f>ROUND(I310*E310,2)</f>
        <v/>
      </c>
    </row>
    <row r="311" hidden="1" outlineLevel="1" ht="13.9" customFormat="1" customHeight="1" s="354">
      <c r="A311" s="385" t="n">
        <v>282</v>
      </c>
      <c r="B311" s="300" t="inlineStr">
        <is>
          <t>20.2.05.04-0032</t>
        </is>
      </c>
      <c r="C311" s="384" t="inlineStr">
        <is>
          <t>Кабель-канал (короб) 80х40 мм</t>
        </is>
      </c>
      <c r="D311" s="385" t="inlineStr">
        <is>
          <t>м</t>
        </is>
      </c>
      <c r="E311" s="227" t="n">
        <v>1000</v>
      </c>
      <c r="F311" s="252" t="n">
        <v>10.07</v>
      </c>
      <c r="G311" s="222">
        <f>ROUND(E311*F311,2)</f>
        <v/>
      </c>
      <c r="H311" s="389">
        <f>G311/$G$662</f>
        <v/>
      </c>
      <c r="I311" s="222">
        <f>ROUND(F311*Прил.10!$D$12,2)</f>
        <v/>
      </c>
      <c r="J311" s="222">
        <f>ROUND(I311*E311,2)</f>
        <v/>
      </c>
    </row>
    <row r="312" hidden="1" outlineLevel="1" ht="13.9" customFormat="1" customHeight="1" s="354">
      <c r="A312" s="385" t="n">
        <v>283</v>
      </c>
      <c r="B312" s="300" t="inlineStr">
        <is>
          <t>62.1.02.16-0012</t>
        </is>
      </c>
      <c r="C312" s="384" t="inlineStr">
        <is>
          <t>Щитки осветительные: ОЩВ-12А УХЛ4</t>
        </is>
      </c>
      <c r="D312" s="385" t="inlineStr">
        <is>
          <t>шт</t>
        </is>
      </c>
      <c r="E312" s="227" t="n">
        <v>8</v>
      </c>
      <c r="F312" s="252" t="n">
        <v>1213.77</v>
      </c>
      <c r="G312" s="222">
        <f>ROUND(E312*F312,2)</f>
        <v/>
      </c>
      <c r="H312" s="389">
        <f>G312/$G$662</f>
        <v/>
      </c>
      <c r="I312" s="222">
        <f>ROUND(F312*Прил.10!$D$12,2)</f>
        <v/>
      </c>
      <c r="J312" s="222">
        <f>ROUND(I312*E312,2)</f>
        <v/>
      </c>
    </row>
    <row r="313" hidden="1" outlineLevel="1" ht="13.9" customFormat="1" customHeight="1" s="354">
      <c r="A313" s="385" t="n">
        <v>284</v>
      </c>
      <c r="B313" s="300" t="inlineStr">
        <is>
          <t>01.7.19.04-0013</t>
        </is>
      </c>
      <c r="C313" s="384" t="inlineStr">
        <is>
          <t>Пластины полиизобутиленовые ПСГ</t>
        </is>
      </c>
      <c r="D313" s="385" t="inlineStr">
        <is>
          <t>т</t>
        </is>
      </c>
      <c r="E313" s="227" t="n">
        <v>0.4143</v>
      </c>
      <c r="F313" s="252" t="n">
        <v>23080</v>
      </c>
      <c r="G313" s="222">
        <f>ROUND(E313*F313,2)</f>
        <v/>
      </c>
      <c r="H313" s="389">
        <f>G313/$G$662</f>
        <v/>
      </c>
      <c r="I313" s="222">
        <f>ROUND(F313*Прил.10!$D$12,2)</f>
        <v/>
      </c>
      <c r="J313" s="222">
        <f>ROUND(I313*E313,2)</f>
        <v/>
      </c>
    </row>
    <row r="314" hidden="1" outlineLevel="1" ht="13.9" customFormat="1" customHeight="1" s="354">
      <c r="A314" s="385" t="n">
        <v>285</v>
      </c>
      <c r="B314" s="300" t="inlineStr">
        <is>
          <t>01.2.03.03-0013</t>
        </is>
      </c>
      <c r="C314" s="384" t="inlineStr">
        <is>
          <t>Мастика битумная кровельная горячая</t>
        </is>
      </c>
      <c r="D314" s="385" t="inlineStr">
        <is>
          <t>т</t>
        </is>
      </c>
      <c r="E314" s="227" t="n">
        <v>2.8</v>
      </c>
      <c r="F314" s="252" t="n">
        <v>3390</v>
      </c>
      <c r="G314" s="222">
        <f>ROUND(E314*F314,2)</f>
        <v/>
      </c>
      <c r="H314" s="389">
        <f>G314/$G$662</f>
        <v/>
      </c>
      <c r="I314" s="222">
        <f>ROUND(F314*Прил.10!$D$12,2)</f>
        <v/>
      </c>
      <c r="J314" s="222">
        <f>ROUND(I314*E314,2)</f>
        <v/>
      </c>
    </row>
    <row r="315" hidden="1" outlineLevel="1" ht="79.15000000000001" customFormat="1" customHeight="1" s="354">
      <c r="A315" s="385" t="n">
        <v>286</v>
      </c>
      <c r="B315" s="300" t="inlineStr">
        <is>
          <t>64.1.05.04-0059</t>
        </is>
      </c>
      <c r="C315" s="384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315" s="385" t="inlineStr">
        <is>
          <t>шт</t>
        </is>
      </c>
      <c r="E315" s="227" t="n">
        <v>2</v>
      </c>
      <c r="F315" s="252" t="n">
        <v>4728.04</v>
      </c>
      <c r="G315" s="222">
        <f>ROUND(E315*F315,2)</f>
        <v/>
      </c>
      <c r="H315" s="389">
        <f>G315/$G$662</f>
        <v/>
      </c>
      <c r="I315" s="222">
        <f>ROUND(F315*Прил.10!$D$12,2)</f>
        <v/>
      </c>
      <c r="J315" s="222">
        <f>ROUND(I315*E315,2)</f>
        <v/>
      </c>
    </row>
    <row r="316" hidden="1" outlineLevel="1" ht="13.9" customFormat="1" customHeight="1" s="354">
      <c r="A316" s="385" t="n">
        <v>287</v>
      </c>
      <c r="B316" s="300" t="inlineStr">
        <is>
          <t>01.7.15.03-0041</t>
        </is>
      </c>
      <c r="C316" s="384" t="inlineStr">
        <is>
          <t>Болты с гайками и шайбами строительные</t>
        </is>
      </c>
      <c r="D316" s="385" t="inlineStr">
        <is>
          <t>т</t>
        </is>
      </c>
      <c r="E316" s="227" t="n">
        <v>0.9891</v>
      </c>
      <c r="F316" s="252" t="n">
        <v>9040.01</v>
      </c>
      <c r="G316" s="222">
        <f>ROUND(E316*F316,2)</f>
        <v/>
      </c>
      <c r="H316" s="389">
        <f>G316/$G$662</f>
        <v/>
      </c>
      <c r="I316" s="222">
        <f>ROUND(F316*Прил.10!$D$12,2)</f>
        <v/>
      </c>
      <c r="J316" s="222">
        <f>ROUND(I316*E316,2)</f>
        <v/>
      </c>
    </row>
    <row r="317" hidden="1" outlineLevel="1" ht="39.6" customFormat="1" customHeight="1" s="354">
      <c r="A317" s="385" t="n">
        <v>288</v>
      </c>
      <c r="B317" s="300" t="inlineStr">
        <is>
          <t>05.1.07.28-0055</t>
        </is>
      </c>
      <c r="C317" s="384" t="inlineStr">
        <is>
          <t>Ступени лестничные: ЛС 15 /бетон В15 (М200), объем 0,066 м3, расход арматуры 0,8 кг/ (ГОСТ 8717.0-84)</t>
        </is>
      </c>
      <c r="D317" s="385" t="inlineStr">
        <is>
          <t>шт</t>
        </is>
      </c>
      <c r="E317" s="227" t="n">
        <v>83</v>
      </c>
      <c r="F317" s="252" t="n">
        <v>106.95</v>
      </c>
      <c r="G317" s="222">
        <f>ROUND(E317*F317,2)</f>
        <v/>
      </c>
      <c r="H317" s="389">
        <f>G317/$G$662</f>
        <v/>
      </c>
      <c r="I317" s="222">
        <f>ROUND(F317*Прил.10!$D$12,2)</f>
        <v/>
      </c>
      <c r="J317" s="222">
        <f>ROUND(I317*E317,2)</f>
        <v/>
      </c>
    </row>
    <row r="318" hidden="1" outlineLevel="1" ht="39.6" customFormat="1" customHeight="1" s="354">
      <c r="A318" s="385" t="n">
        <v>289</v>
      </c>
      <c r="B318" s="300" t="inlineStr">
        <is>
          <t>14.5.01.05-0001</t>
        </is>
      </c>
      <c r="C318" s="384" t="inlineStr">
        <is>
          <t>Герметик пенополиуретановый (пена монтажная) типа Makrofleks, Soudal в баллонах по 750 мл</t>
        </is>
      </c>
      <c r="D318" s="385" t="inlineStr">
        <is>
          <t>шт</t>
        </is>
      </c>
      <c r="E318" s="227" t="n">
        <v>131.685</v>
      </c>
      <c r="F318" s="252" t="n">
        <v>67</v>
      </c>
      <c r="G318" s="222">
        <f>ROUND(E318*F318,2)</f>
        <v/>
      </c>
      <c r="H318" s="389">
        <f>G318/$G$662</f>
        <v/>
      </c>
      <c r="I318" s="222">
        <f>ROUND(F318*Прил.10!$D$12,2)</f>
        <v/>
      </c>
      <c r="J318" s="222">
        <f>ROUND(I318*E318,2)</f>
        <v/>
      </c>
    </row>
    <row r="319" hidden="1" outlineLevel="1" ht="52.9" customFormat="1" customHeight="1" s="354">
      <c r="A319" s="385" t="n">
        <v>290</v>
      </c>
      <c r="B319" s="300" t="inlineStr">
        <is>
          <t>12.2.07.05-0121</t>
        </is>
      </c>
      <c r="C319" s="384" t="inlineStr">
        <is>
          <t>Трубки теплоизоляционные из вспененного полиэтилена типа THERMAFLEX FRZ толщиной: 13 мм, диаметром 18 мм</t>
        </is>
      </c>
      <c r="D319" s="385" t="inlineStr">
        <is>
          <t>10 м</t>
        </is>
      </c>
      <c r="E319" s="227" t="n">
        <v>57.2</v>
      </c>
      <c r="F319" s="252" t="n">
        <v>152.2</v>
      </c>
      <c r="G319" s="222">
        <f>ROUND(E319*F319,2)</f>
        <v/>
      </c>
      <c r="H319" s="389">
        <f>G319/$G$662</f>
        <v/>
      </c>
      <c r="I319" s="222">
        <f>ROUND(F319*Прил.10!$D$12,2)</f>
        <v/>
      </c>
      <c r="J319" s="222">
        <f>ROUND(I319*E319,2)</f>
        <v/>
      </c>
    </row>
    <row r="320" hidden="1" outlineLevel="1" ht="92.45" customFormat="1" customHeight="1" s="354">
      <c r="A320" s="385" t="n">
        <v>291</v>
      </c>
      <c r="B320" s="300" t="inlineStr">
        <is>
          <t>23.8.05.07-0022</t>
        </is>
      </c>
      <c r="C320" s="384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320" s="385" t="inlineStr">
        <is>
          <t>шт</t>
        </is>
      </c>
      <c r="E320" s="227" t="n">
        <v>12</v>
      </c>
      <c r="F320" s="252" t="n">
        <v>716.65</v>
      </c>
      <c r="G320" s="222">
        <f>ROUND(E320*F320,2)</f>
        <v/>
      </c>
      <c r="H320" s="389">
        <f>G320/$G$662</f>
        <v/>
      </c>
      <c r="I320" s="222">
        <f>ROUND(F320*Прил.10!$D$12,2)</f>
        <v/>
      </c>
      <c r="J320" s="222">
        <f>ROUND(I320*E320,2)</f>
        <v/>
      </c>
    </row>
    <row r="321" hidden="1" outlineLevel="1" ht="26.45" customFormat="1" customHeight="1" s="354">
      <c r="A321" s="385" t="n">
        <v>292</v>
      </c>
      <c r="B321" s="300" t="inlineStr">
        <is>
          <t>04.3.01.09-0023</t>
        </is>
      </c>
      <c r="C321" s="384" t="inlineStr">
        <is>
          <t>Раствор готовый отделочный тяжелый,: цементный 1:3</t>
        </is>
      </c>
      <c r="D321" s="385" t="inlineStr">
        <is>
          <t>м3</t>
        </is>
      </c>
      <c r="E321" s="227" t="n">
        <v>17.0179</v>
      </c>
      <c r="F321" s="252" t="n">
        <v>497</v>
      </c>
      <c r="G321" s="222">
        <f>ROUND(E321*F321,2)</f>
        <v/>
      </c>
      <c r="H321" s="389">
        <f>G321/$G$662</f>
        <v/>
      </c>
      <c r="I321" s="222">
        <f>ROUND(F321*Прил.10!$D$12,2)</f>
        <v/>
      </c>
      <c r="J321" s="222">
        <f>ROUND(I321*E321,2)</f>
        <v/>
      </c>
    </row>
    <row r="322" hidden="1" outlineLevel="1" ht="26.45" customFormat="1" customHeight="1" s="354">
      <c r="A322" s="385" t="n">
        <v>293</v>
      </c>
      <c r="B322" s="300" t="inlineStr">
        <is>
          <t>18.1.02.02-0004</t>
        </is>
      </c>
      <c r="C322" s="384" t="inlineStr">
        <is>
          <t>Задвижки клиновые разборные Hawle 4000Е2, диаметром 100 мм</t>
        </is>
      </c>
      <c r="D322" s="385" t="inlineStr">
        <is>
          <t>шт</t>
        </is>
      </c>
      <c r="E322" s="227" t="n">
        <v>5</v>
      </c>
      <c r="F322" s="252" t="n">
        <v>1562.71</v>
      </c>
      <c r="G322" s="222">
        <f>ROUND(E322*F322,2)</f>
        <v/>
      </c>
      <c r="H322" s="389">
        <f>G322/$G$662</f>
        <v/>
      </c>
      <c r="I322" s="222">
        <f>ROUND(F322*Прил.10!$D$12,2)</f>
        <v/>
      </c>
      <c r="J322" s="222">
        <f>ROUND(I322*E322,2)</f>
        <v/>
      </c>
    </row>
    <row r="323" hidden="1" outlineLevel="1" ht="39.6" customFormat="1" customHeight="1" s="354">
      <c r="A323" s="385" t="n">
        <v>294</v>
      </c>
      <c r="B323" s="300" t="inlineStr">
        <is>
          <t>21.2.01.02-0141</t>
        </is>
      </c>
      <c r="C323" s="384" t="inlineStr">
        <is>
          <t>Провода неизолированные для воздушных линий электропередачи медные марки: М, сечением 4 мм2</t>
        </is>
      </c>
      <c r="D323" s="385" t="inlineStr">
        <is>
          <t>т</t>
        </is>
      </c>
      <c r="E323" s="227" t="n">
        <v>0.0795</v>
      </c>
      <c r="F323" s="252" t="n">
        <v>96440</v>
      </c>
      <c r="G323" s="222">
        <f>ROUND(E323*F323,2)</f>
        <v/>
      </c>
      <c r="H323" s="389">
        <f>G323/$G$662</f>
        <v/>
      </c>
      <c r="I323" s="222">
        <f>ROUND(F323*Прил.10!$D$12,2)</f>
        <v/>
      </c>
      <c r="J323" s="222">
        <f>ROUND(I323*E323,2)</f>
        <v/>
      </c>
    </row>
    <row r="324" hidden="1" outlineLevel="1" ht="26.45" customFormat="1" customHeight="1" s="354">
      <c r="A324" s="385" t="n">
        <v>295</v>
      </c>
      <c r="B324" s="300" t="inlineStr">
        <is>
          <t>01.7.06.04-0007</t>
        </is>
      </c>
      <c r="C324" s="384" t="inlineStr">
        <is>
          <t>Лента разделительная для сопряжения потолка из ЛГК со стеной</t>
        </is>
      </c>
      <c r="D324" s="385" t="inlineStr">
        <is>
          <t>100 м</t>
        </is>
      </c>
      <c r="E324" s="227" t="n">
        <v>43.3819</v>
      </c>
      <c r="F324" s="252" t="n">
        <v>173</v>
      </c>
      <c r="G324" s="222">
        <f>ROUND(E324*F324,2)</f>
        <v/>
      </c>
      <c r="H324" s="389">
        <f>G324/$G$662</f>
        <v/>
      </c>
      <c r="I324" s="222">
        <f>ROUND(F324*Прил.10!$D$12,2)</f>
        <v/>
      </c>
      <c r="J324" s="222">
        <f>ROUND(I324*E324,2)</f>
        <v/>
      </c>
    </row>
    <row r="325" hidden="1" outlineLevel="1" ht="13.9" customFormat="1" customHeight="1" s="354">
      <c r="A325" s="385" t="n">
        <v>296</v>
      </c>
      <c r="B325" s="300" t="inlineStr">
        <is>
          <t>01.7.15.06-0111</t>
        </is>
      </c>
      <c r="C325" s="384" t="inlineStr">
        <is>
          <t>Гвозди строительные</t>
        </is>
      </c>
      <c r="D325" s="385" t="inlineStr">
        <is>
          <t>т</t>
        </is>
      </c>
      <c r="E325" s="227" t="n">
        <v>0.5925</v>
      </c>
      <c r="F325" s="252" t="n">
        <v>11978</v>
      </c>
      <c r="G325" s="222">
        <f>ROUND(E325*F325,2)</f>
        <v/>
      </c>
      <c r="H325" s="389">
        <f>G325/$G$662</f>
        <v/>
      </c>
      <c r="I325" s="222">
        <f>ROUND(F325*Прил.10!$D$12,2)</f>
        <v/>
      </c>
      <c r="J325" s="222">
        <f>ROUND(I325*E325,2)</f>
        <v/>
      </c>
    </row>
    <row r="326" hidden="1" outlineLevel="1" ht="13.9" customFormat="1" customHeight="1" s="354">
      <c r="A326" s="385" t="n">
        <v>297</v>
      </c>
      <c r="B326" s="300" t="inlineStr">
        <is>
          <t>14.4.01.02-0012</t>
        </is>
      </c>
      <c r="C326" s="384" t="inlineStr">
        <is>
          <t>Грунтовка: «Тифенгрунд», КНАУФ</t>
        </is>
      </c>
      <c r="D326" s="385" t="inlineStr">
        <is>
          <t>кг</t>
        </is>
      </c>
      <c r="E326" s="227" t="n">
        <v>538.876</v>
      </c>
      <c r="F326" s="252" t="n">
        <v>13.08</v>
      </c>
      <c r="G326" s="222">
        <f>ROUND(E326*F326,2)</f>
        <v/>
      </c>
      <c r="H326" s="389">
        <f>G326/$G$662</f>
        <v/>
      </c>
      <c r="I326" s="222">
        <f>ROUND(F326*Прил.10!$D$12,2)</f>
        <v/>
      </c>
      <c r="J326" s="222">
        <f>ROUND(I326*E326,2)</f>
        <v/>
      </c>
    </row>
    <row r="327" hidden="1" outlineLevel="1" ht="52.9" customFormat="1" customHeight="1" s="354">
      <c r="A327" s="385" t="n">
        <v>298</v>
      </c>
      <c r="B327" s="300" t="inlineStr">
        <is>
          <t>12.2.07.05-0120</t>
        </is>
      </c>
      <c r="C327" s="384" t="inlineStr">
        <is>
          <t>Трубки теплоизоляционные из вспененного полиэтилена типа THERMAFLEX FRZ толщиной: 13 мм, диаметром 15 мм</t>
        </is>
      </c>
      <c r="D327" s="385" t="inlineStr">
        <is>
          <t>10 м</t>
        </is>
      </c>
      <c r="E327" s="227" t="n">
        <v>48.4</v>
      </c>
      <c r="F327" s="252" t="n">
        <v>140</v>
      </c>
      <c r="G327" s="222">
        <f>ROUND(E327*F327,2)</f>
        <v/>
      </c>
      <c r="H327" s="389">
        <f>G327/$G$662</f>
        <v/>
      </c>
      <c r="I327" s="222">
        <f>ROUND(F327*Прил.10!$D$12,2)</f>
        <v/>
      </c>
      <c r="J327" s="222">
        <f>ROUND(I327*E327,2)</f>
        <v/>
      </c>
    </row>
    <row r="328" hidden="1" outlineLevel="1" ht="13.9" customFormat="1" customHeight="1" s="354">
      <c r="A328" s="385" t="n">
        <v>299</v>
      </c>
      <c r="B328" s="300" t="inlineStr">
        <is>
          <t>14.5.02.02-0002</t>
        </is>
      </c>
      <c r="C328" s="384" t="inlineStr">
        <is>
          <t>Замазка «Арзамит 5»: раствор</t>
        </is>
      </c>
      <c r="D328" s="385" t="inlineStr">
        <is>
          <t>т</t>
        </is>
      </c>
      <c r="E328" s="227" t="n">
        <v>0.3408</v>
      </c>
      <c r="F328" s="252" t="n">
        <v>19710.44</v>
      </c>
      <c r="G328" s="222">
        <f>ROUND(E328*F328,2)</f>
        <v/>
      </c>
      <c r="H328" s="389">
        <f>G328/$G$662</f>
        <v/>
      </c>
      <c r="I328" s="222">
        <f>ROUND(F328*Прил.10!$D$12,2)</f>
        <v/>
      </c>
      <c r="J328" s="222">
        <f>ROUND(I328*E328,2)</f>
        <v/>
      </c>
    </row>
    <row r="329" hidden="1" outlineLevel="1" ht="13.9" customFormat="1" customHeight="1" s="354">
      <c r="A329" s="385" t="n">
        <v>300</v>
      </c>
      <c r="B329" s="300" t="inlineStr">
        <is>
          <t>14.5.02.02-0001</t>
        </is>
      </c>
      <c r="C329" s="384" t="inlineStr">
        <is>
          <t>Замазка «Арзамит 5»: порошок</t>
        </is>
      </c>
      <c r="D329" s="385" t="inlineStr">
        <is>
          <t>т</t>
        </is>
      </c>
      <c r="E329" s="227" t="n">
        <v>0.4283</v>
      </c>
      <c r="F329" s="252" t="n">
        <v>15428.6</v>
      </c>
      <c r="G329" s="222">
        <f>ROUND(E329*F329,2)</f>
        <v/>
      </c>
      <c r="H329" s="389">
        <f>G329/$G$662</f>
        <v/>
      </c>
      <c r="I329" s="222">
        <f>ROUND(F329*Прил.10!$D$12,2)</f>
        <v/>
      </c>
      <c r="J329" s="222">
        <f>ROUND(I329*E329,2)</f>
        <v/>
      </c>
    </row>
    <row r="330" hidden="1" outlineLevel="1" ht="26.45" customFormat="1" customHeight="1" s="354">
      <c r="A330" s="385" t="n">
        <v>301</v>
      </c>
      <c r="B330" s="300" t="inlineStr">
        <is>
          <t>20.3.03.04-0481</t>
        </is>
      </c>
      <c r="C330" s="384" t="inlineStr">
        <is>
          <t>Светильники потолочные НПП 03-100-001-МУ3</t>
        </is>
      </c>
      <c r="D330" s="385" t="inlineStr">
        <is>
          <t>шт</t>
        </is>
      </c>
      <c r="E330" s="227" t="n">
        <v>45</v>
      </c>
      <c r="F330" s="252" t="n">
        <v>145.13</v>
      </c>
      <c r="G330" s="222">
        <f>ROUND(E330*F330,2)</f>
        <v/>
      </c>
      <c r="H330" s="389">
        <f>G330/$G$662</f>
        <v/>
      </c>
      <c r="I330" s="222">
        <f>ROUND(F330*Прил.10!$D$12,2)</f>
        <v/>
      </c>
      <c r="J330" s="222">
        <f>ROUND(I330*E330,2)</f>
        <v/>
      </c>
    </row>
    <row r="331" hidden="1" outlineLevel="1" ht="52.9" customFormat="1" customHeight="1" s="354">
      <c r="A331" s="385" t="n">
        <v>302</v>
      </c>
      <c r="B331" s="300" t="inlineStr">
        <is>
          <t>07.2.07.12-0024</t>
        </is>
      </c>
      <c r="C331" s="384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331" s="385" t="inlineStr">
        <is>
          <t>т</t>
        </is>
      </c>
      <c r="E331" s="227" t="n">
        <v>0.761</v>
      </c>
      <c r="F331" s="252" t="n">
        <v>8128</v>
      </c>
      <c r="G331" s="222">
        <f>ROUND(E331*F331,2)</f>
        <v/>
      </c>
      <c r="H331" s="389">
        <f>G331/$G$662</f>
        <v/>
      </c>
      <c r="I331" s="222">
        <f>ROUND(F331*Прил.10!$D$12,2)</f>
        <v/>
      </c>
      <c r="J331" s="222">
        <f>ROUND(I331*E331,2)</f>
        <v/>
      </c>
    </row>
    <row r="332" hidden="1" outlineLevel="1" ht="26.45" customFormat="1" customHeight="1" s="354">
      <c r="A332" s="385" t="n">
        <v>303</v>
      </c>
      <c r="B332" s="300" t="inlineStr">
        <is>
          <t>08.1.02.03-0071</t>
        </is>
      </c>
      <c r="C332" s="384" t="inlineStr">
        <is>
          <t>Нащельник стальной оцинкованный с покрытием «Полиэстер»</t>
        </is>
      </c>
      <c r="D332" s="385" t="inlineStr">
        <is>
          <t>п.м</t>
        </is>
      </c>
      <c r="E332" s="227" t="n">
        <v>94</v>
      </c>
      <c r="F332" s="252" t="n">
        <v>64.47</v>
      </c>
      <c r="G332" s="222">
        <f>ROUND(E332*F332,2)</f>
        <v/>
      </c>
      <c r="H332" s="389">
        <f>G332/$G$662</f>
        <v/>
      </c>
      <c r="I332" s="222">
        <f>ROUND(F332*Прил.10!$D$12,2)</f>
        <v/>
      </c>
      <c r="J332" s="222">
        <f>ROUND(I332*E332,2)</f>
        <v/>
      </c>
    </row>
    <row r="333" hidden="1" outlineLevel="1" ht="39.6" customFormat="1" customHeight="1" s="354">
      <c r="A333" s="385" t="n">
        <v>304</v>
      </c>
      <c r="B333" s="300" t="inlineStr">
        <is>
          <t>19.3.02.08-0032</t>
        </is>
      </c>
      <c r="C333" s="384" t="inlineStr">
        <is>
          <t>Трубки дренажные (шланги) гофрированные для систем кондиционирования, диаметром 20 мм</t>
        </is>
      </c>
      <c r="D333" s="385" t="inlineStr">
        <is>
          <t>10 м</t>
        </is>
      </c>
      <c r="E333" s="227" t="n">
        <v>62</v>
      </c>
      <c r="F333" s="252" t="n">
        <v>96.2</v>
      </c>
      <c r="G333" s="222">
        <f>ROUND(E333*F333,2)</f>
        <v/>
      </c>
      <c r="H333" s="389">
        <f>G333/$G$662</f>
        <v/>
      </c>
      <c r="I333" s="222">
        <f>ROUND(F333*Прил.10!$D$12,2)</f>
        <v/>
      </c>
      <c r="J333" s="222">
        <f>ROUND(I333*E333,2)</f>
        <v/>
      </c>
    </row>
    <row r="334" hidden="1" outlineLevel="1" ht="13.9" customFormat="1" customHeight="1" s="354">
      <c r="A334" s="385" t="n">
        <v>305</v>
      </c>
      <c r="B334" s="300" t="inlineStr">
        <is>
          <t>14.5.09.07-0022</t>
        </is>
      </c>
      <c r="C334" s="384" t="inlineStr">
        <is>
          <t>Растворитель марки: № 646</t>
        </is>
      </c>
      <c r="D334" s="385" t="inlineStr">
        <is>
          <t>т</t>
        </is>
      </c>
      <c r="E334" s="227" t="n">
        <v>0.5679</v>
      </c>
      <c r="F334" s="252" t="n">
        <v>10465</v>
      </c>
      <c r="G334" s="222">
        <f>ROUND(E334*F334,2)</f>
        <v/>
      </c>
      <c r="H334" s="389">
        <f>G334/$G$662</f>
        <v/>
      </c>
      <c r="I334" s="222">
        <f>ROUND(F334*Прил.10!$D$12,2)</f>
        <v/>
      </c>
      <c r="J334" s="222">
        <f>ROUND(I334*E334,2)</f>
        <v/>
      </c>
    </row>
    <row r="335" hidden="1" outlineLevel="1" ht="39.6" customFormat="1" customHeight="1" s="354">
      <c r="A335" s="385" t="n">
        <v>306</v>
      </c>
      <c r="B335" s="300" t="inlineStr">
        <is>
          <t>18.2.02.01-0013</t>
        </is>
      </c>
      <c r="C335" s="384" t="inlineStr">
        <is>
          <t>Ванна моечная односекционная удлиненная ВСМ-1/530/1010, размером 1010х630х870 мм</t>
        </is>
      </c>
      <c r="D335" s="385" t="inlineStr">
        <is>
          <t>шт</t>
        </is>
      </c>
      <c r="E335" s="227" t="n">
        <v>1</v>
      </c>
      <c r="F335" s="252" t="n">
        <v>5931.29</v>
      </c>
      <c r="G335" s="222">
        <f>ROUND(E335*F335,2)</f>
        <v/>
      </c>
      <c r="H335" s="389">
        <f>G335/$G$662</f>
        <v/>
      </c>
      <c r="I335" s="222">
        <f>ROUND(F335*Прил.10!$D$12,2)</f>
        <v/>
      </c>
      <c r="J335" s="222">
        <f>ROUND(I335*E335,2)</f>
        <v/>
      </c>
    </row>
    <row r="336" hidden="1" outlineLevel="1" ht="13.9" customFormat="1" customHeight="1" s="354">
      <c r="A336" s="385" t="n">
        <v>307</v>
      </c>
      <c r="B336" s="300" t="inlineStr">
        <is>
          <t>07.2.07.13-0071</t>
        </is>
      </c>
      <c r="C336" s="384" t="inlineStr">
        <is>
          <t>Конструкции стальные перил</t>
        </is>
      </c>
      <c r="D336" s="385" t="inlineStr">
        <is>
          <t>т</t>
        </is>
      </c>
      <c r="E336" s="227" t="n">
        <v>0.4839</v>
      </c>
      <c r="F336" s="252" t="n">
        <v>12091.04</v>
      </c>
      <c r="G336" s="222">
        <f>ROUND(E336*F336,2)</f>
        <v/>
      </c>
      <c r="H336" s="389">
        <f>G336/$G$662</f>
        <v/>
      </c>
      <c r="I336" s="222">
        <f>ROUND(F336*Прил.10!$D$12,2)</f>
        <v/>
      </c>
      <c r="J336" s="222">
        <f>ROUND(I336*E336,2)</f>
        <v/>
      </c>
    </row>
    <row r="337" hidden="1" outlineLevel="1" ht="26.45" customFormat="1" customHeight="1" s="354">
      <c r="A337" s="385" t="n">
        <v>308</v>
      </c>
      <c r="B337" s="300" t="inlineStr">
        <is>
          <t>01.7.07.12-0025</t>
        </is>
      </c>
      <c r="C337" s="384" t="inlineStr">
        <is>
          <t>Пленка полиэтиленовая толщиной: 0,15 мм</t>
        </is>
      </c>
      <c r="D337" s="385" t="inlineStr">
        <is>
          <t>1000 м2</t>
        </is>
      </c>
      <c r="E337" s="227" t="n">
        <v>1.602</v>
      </c>
      <c r="F337" s="252" t="n">
        <v>3620</v>
      </c>
      <c r="G337" s="222">
        <f>ROUND(E337*F337,2)</f>
        <v/>
      </c>
      <c r="H337" s="389">
        <f>G337/$G$662</f>
        <v/>
      </c>
      <c r="I337" s="222">
        <f>ROUND(F337*Прил.10!$D$12,2)</f>
        <v/>
      </c>
      <c r="J337" s="222">
        <f>ROUND(I337*E337,2)</f>
        <v/>
      </c>
    </row>
    <row r="338" hidden="1" outlineLevel="1" ht="13.9" customFormat="1" customHeight="1" s="354">
      <c r="A338" s="385" t="n">
        <v>309</v>
      </c>
      <c r="B338" s="300" t="inlineStr">
        <is>
          <t>14.5.11.03-0004</t>
        </is>
      </c>
      <c r="C338" s="384" t="inlineStr">
        <is>
          <t>Шпаклевка «Фугенфюллер», КНАУФ</t>
        </is>
      </c>
      <c r="D338" s="385" t="inlineStr">
        <is>
          <t>кг</t>
        </is>
      </c>
      <c r="E338" s="227" t="n">
        <v>2131.5</v>
      </c>
      <c r="F338" s="252" t="n">
        <v>2.7</v>
      </c>
      <c r="G338" s="222">
        <f>ROUND(E338*F338,2)</f>
        <v/>
      </c>
      <c r="H338" s="389">
        <f>G338/$G$662</f>
        <v/>
      </c>
      <c r="I338" s="222">
        <f>ROUND(F338*Прил.10!$D$12,2)</f>
        <v/>
      </c>
      <c r="J338" s="222">
        <f>ROUND(I338*E338,2)</f>
        <v/>
      </c>
    </row>
    <row r="339" hidden="1" outlineLevel="1" ht="26.45" customFormat="1" customHeight="1" s="354">
      <c r="A339" s="385" t="n">
        <v>310</v>
      </c>
      <c r="B339" s="300" t="inlineStr">
        <is>
          <t>01.7.17.11-0011</t>
        </is>
      </c>
      <c r="C339" s="384" t="inlineStr">
        <is>
          <t>Шкурка шлифовальная двухслойная с зернистостью 40-25</t>
        </is>
      </c>
      <c r="D339" s="385" t="inlineStr">
        <is>
          <t>м2</t>
        </is>
      </c>
      <c r="E339" s="227" t="n">
        <v>79.37</v>
      </c>
      <c r="F339" s="252" t="n">
        <v>72.31999999999999</v>
      </c>
      <c r="G339" s="222">
        <f>ROUND(E339*F339,2)</f>
        <v/>
      </c>
      <c r="H339" s="389">
        <f>G339/$G$662</f>
        <v/>
      </c>
      <c r="I339" s="222">
        <f>ROUND(F339*Прил.10!$D$12,2)</f>
        <v/>
      </c>
      <c r="J339" s="222">
        <f>ROUND(I339*E339,2)</f>
        <v/>
      </c>
    </row>
    <row r="340" hidden="1" outlineLevel="1" ht="39.6" customFormat="1" customHeight="1" s="354">
      <c r="A340" s="385" t="n">
        <v>311</v>
      </c>
      <c r="B340" s="300" t="inlineStr">
        <is>
          <t>07.2.03.06-0001</t>
        </is>
      </c>
      <c r="C340" s="384" t="inlineStr">
        <is>
          <t>Балки поддерживающие и подвески для путей подвесного транспорта из прокатных профилей</t>
        </is>
      </c>
      <c r="D340" s="385" t="inlineStr">
        <is>
          <t>т</t>
        </is>
      </c>
      <c r="E340" s="227" t="n">
        <v>0.9370000000000001</v>
      </c>
      <c r="F340" s="252" t="n">
        <v>6094</v>
      </c>
      <c r="G340" s="222">
        <f>ROUND(E340*F340,2)</f>
        <v/>
      </c>
      <c r="H340" s="389">
        <f>G340/$G$662</f>
        <v/>
      </c>
      <c r="I340" s="222">
        <f>ROUND(F340*Прил.10!$D$12,2)</f>
        <v/>
      </c>
      <c r="J340" s="222">
        <f>ROUND(I340*E340,2)</f>
        <v/>
      </c>
    </row>
    <row r="341" hidden="1" outlineLevel="1" ht="39.6" customFormat="1" customHeight="1" s="354">
      <c r="A341" s="385" t="n">
        <v>312</v>
      </c>
      <c r="B341" s="300" t="inlineStr">
        <is>
          <t>19.3.01.06-0051</t>
        </is>
      </c>
      <c r="C341" s="384" t="inlineStr">
        <is>
          <t>Клапаны воздушные под ручной или электропривод ВК, размер 150х150 мм (прим. Ф160)</t>
        </is>
      </c>
      <c r="D341" s="385" t="inlineStr">
        <is>
          <t>шт</t>
        </is>
      </c>
      <c r="E341" s="227" t="n">
        <v>5</v>
      </c>
      <c r="F341" s="252" t="n">
        <v>1133.84</v>
      </c>
      <c r="G341" s="222">
        <f>ROUND(E341*F341,2)</f>
        <v/>
      </c>
      <c r="H341" s="389">
        <f>G341/$G$662</f>
        <v/>
      </c>
      <c r="I341" s="222">
        <f>ROUND(F341*Прил.10!$D$12,2)</f>
        <v/>
      </c>
      <c r="J341" s="222">
        <f>ROUND(I341*E341,2)</f>
        <v/>
      </c>
    </row>
    <row r="342" hidden="1" outlineLevel="1" ht="26.45" customFormat="1" customHeight="1" s="354">
      <c r="A342" s="385" t="n">
        <v>313</v>
      </c>
      <c r="B342" s="300" t="inlineStr">
        <is>
          <t>06.1.01.05-0016</t>
        </is>
      </c>
      <c r="C342" s="384" t="inlineStr">
        <is>
          <t>Кирпич керамический лицевой, размером 250х120х65 мм, марка: 125</t>
        </is>
      </c>
      <c r="D342" s="385" t="inlineStr">
        <is>
          <t>1000 шт</t>
        </is>
      </c>
      <c r="E342" s="227" t="n">
        <v>2.797</v>
      </c>
      <c r="F342" s="252" t="n">
        <v>1952</v>
      </c>
      <c r="G342" s="222">
        <f>ROUND(E342*F342,2)</f>
        <v/>
      </c>
      <c r="H342" s="389">
        <f>G342/$G$662</f>
        <v/>
      </c>
      <c r="I342" s="222">
        <f>ROUND(F342*Прил.10!$D$12,2)</f>
        <v/>
      </c>
      <c r="J342" s="222">
        <f>ROUND(I342*E342,2)</f>
        <v/>
      </c>
    </row>
    <row r="343" hidden="1" outlineLevel="1" ht="13.9" customFormat="1" customHeight="1" s="354">
      <c r="A343" s="385" t="n">
        <v>314</v>
      </c>
      <c r="B343" s="300" t="inlineStr">
        <is>
          <t>08.4.02.06-0001</t>
        </is>
      </c>
      <c r="C343" s="384" t="inlineStr">
        <is>
          <t>Сетка из проволоки холоднотянутой</t>
        </is>
      </c>
      <c r="D343" s="385" t="inlineStr">
        <is>
          <t>т</t>
        </is>
      </c>
      <c r="E343" s="227" t="n">
        <v>0.616</v>
      </c>
      <c r="F343" s="252" t="n">
        <v>8800</v>
      </c>
      <c r="G343" s="222">
        <f>ROUND(E343*F343,2)</f>
        <v/>
      </c>
      <c r="H343" s="389">
        <f>G343/$G$662</f>
        <v/>
      </c>
      <c r="I343" s="222">
        <f>ROUND(F343*Прил.10!$D$12,2)</f>
        <v/>
      </c>
      <c r="J343" s="222">
        <f>ROUND(I343*E343,2)</f>
        <v/>
      </c>
    </row>
    <row r="344" hidden="1" outlineLevel="1" ht="39.6" customFormat="1" customHeight="1" s="354">
      <c r="A344" s="385" t="n">
        <v>315</v>
      </c>
      <c r="B344" s="300" t="inlineStr">
        <is>
          <t>11.1.03.01-0086</t>
        </is>
      </c>
      <c r="C344" s="384" t="inlineStr">
        <is>
          <t>Бруски обрезные хвойных пород длиной: 4-6,5 м, шириной 75-150 мм, толщиной 150 мм и более, II сорта</t>
        </is>
      </c>
      <c r="D344" s="385" t="inlineStr">
        <is>
          <t>м3</t>
        </is>
      </c>
      <c r="E344" s="227" t="n">
        <v>2.4942</v>
      </c>
      <c r="F344" s="252" t="n">
        <v>2156</v>
      </c>
      <c r="G344" s="222">
        <f>ROUND(E344*F344,2)</f>
        <v/>
      </c>
      <c r="H344" s="389">
        <f>G344/$G$662</f>
        <v/>
      </c>
      <c r="I344" s="222">
        <f>ROUND(F344*Прил.10!$D$12,2)</f>
        <v/>
      </c>
      <c r="J344" s="222">
        <f>ROUND(I344*E344,2)</f>
        <v/>
      </c>
    </row>
    <row r="345" hidden="1" outlineLevel="1" ht="39.6" customFormat="1" customHeight="1" s="354">
      <c r="A345" s="385" t="n">
        <v>316</v>
      </c>
      <c r="B345" s="300" t="inlineStr">
        <is>
          <t>06.2.04.01-0021</t>
        </is>
      </c>
      <c r="C345" s="384" t="inlineStr">
        <is>
          <t>Плитки кислотоупорные шамотные квадратные и прямоугольные толщиной: 20 мм</t>
        </is>
      </c>
      <c r="D345" s="385" t="inlineStr">
        <is>
          <t>м2</t>
        </is>
      </c>
      <c r="E345" s="227" t="n">
        <v>70.11</v>
      </c>
      <c r="F345" s="252" t="n">
        <v>76.59999999999999</v>
      </c>
      <c r="G345" s="222">
        <f>ROUND(E345*F345,2)</f>
        <v/>
      </c>
      <c r="H345" s="389">
        <f>G345/$G$662</f>
        <v/>
      </c>
      <c r="I345" s="222">
        <f>ROUND(F345*Прил.10!$D$12,2)</f>
        <v/>
      </c>
      <c r="J345" s="222">
        <f>ROUND(I345*E345,2)</f>
        <v/>
      </c>
    </row>
    <row r="346" hidden="1" outlineLevel="1" ht="26.45" customFormat="1" customHeight="1" s="354">
      <c r="A346" s="385" t="n">
        <v>317</v>
      </c>
      <c r="B346" s="300" t="inlineStr">
        <is>
          <t>18.3.01.02-0031</t>
        </is>
      </c>
      <c r="C346" s="384" t="inlineStr">
        <is>
          <t>Рукава пожарные льняные сухого прядения нормальные, диаметром 51 мм</t>
        </is>
      </c>
      <c r="D346" s="385" t="inlineStr">
        <is>
          <t>м</t>
        </is>
      </c>
      <c r="E346" s="227" t="n">
        <v>140</v>
      </c>
      <c r="F346" s="252" t="n">
        <v>36.2</v>
      </c>
      <c r="G346" s="222">
        <f>ROUND(E346*F346,2)</f>
        <v/>
      </c>
      <c r="H346" s="389">
        <f>G346/$G$662</f>
        <v/>
      </c>
      <c r="I346" s="222">
        <f>ROUND(F346*Прил.10!$D$12,2)</f>
        <v/>
      </c>
      <c r="J346" s="222">
        <f>ROUND(I346*E346,2)</f>
        <v/>
      </c>
    </row>
    <row r="347" hidden="1" outlineLevel="1" ht="26.45" customFormat="1" customHeight="1" s="354">
      <c r="A347" s="385" t="n">
        <v>318</v>
      </c>
      <c r="B347" s="300" t="inlineStr">
        <is>
          <t>18.3.01.02-0031</t>
        </is>
      </c>
      <c r="C347" s="384" t="inlineStr">
        <is>
          <t>Рукава пожарные льняные сухого прядения нормальные, диаметром 51 мм</t>
        </is>
      </c>
      <c r="D347" s="385" t="inlineStr">
        <is>
          <t>м</t>
        </is>
      </c>
      <c r="E347" s="227" t="n">
        <v>140</v>
      </c>
      <c r="F347" s="252" t="n">
        <v>36.2</v>
      </c>
      <c r="G347" s="222">
        <f>ROUND(E347*F347,2)</f>
        <v/>
      </c>
      <c r="H347" s="389">
        <f>G347/$G$662</f>
        <v/>
      </c>
      <c r="I347" s="222">
        <f>ROUND(F347*Прил.10!$D$12,2)</f>
        <v/>
      </c>
      <c r="J347" s="222">
        <f>ROUND(I347*E347,2)</f>
        <v/>
      </c>
    </row>
    <row r="348" hidden="1" outlineLevel="1" ht="13.9" customFormat="1" customHeight="1" s="354">
      <c r="A348" s="385" t="n">
        <v>319</v>
      </c>
      <c r="B348" s="300" t="inlineStr">
        <is>
          <t>11.2.13.06-0011</t>
        </is>
      </c>
      <c r="C348" s="384" t="inlineStr">
        <is>
          <t>Щиты: настила</t>
        </is>
      </c>
      <c r="D348" s="385" t="inlineStr">
        <is>
          <t>м2</t>
        </is>
      </c>
      <c r="E348" s="227" t="n">
        <v>140.4</v>
      </c>
      <c r="F348" s="252" t="n">
        <v>35.22</v>
      </c>
      <c r="G348" s="222">
        <f>ROUND(E348*F348,2)</f>
        <v/>
      </c>
      <c r="H348" s="389">
        <f>G348/$G$662</f>
        <v/>
      </c>
      <c r="I348" s="222">
        <f>ROUND(F348*Прил.10!$D$12,2)</f>
        <v/>
      </c>
      <c r="J348" s="222">
        <f>ROUND(I348*E348,2)</f>
        <v/>
      </c>
    </row>
    <row r="349" hidden="1" outlineLevel="1" ht="26.45" customFormat="1" customHeight="1" s="354">
      <c r="A349" s="385" t="n">
        <v>320</v>
      </c>
      <c r="B349" s="300" t="inlineStr">
        <is>
          <t>01.7.16.03-0011</t>
        </is>
      </c>
      <c r="C349" s="384" t="inlineStr">
        <is>
          <t>Стойки деревометаллические раздвижные инвентарные</t>
        </is>
      </c>
      <c r="D349" s="385" t="inlineStr">
        <is>
          <t>шт</t>
        </is>
      </c>
      <c r="E349" s="227" t="n">
        <v>4.816</v>
      </c>
      <c r="F349" s="252" t="n">
        <v>1010</v>
      </c>
      <c r="G349" s="222">
        <f>ROUND(E349*F349,2)</f>
        <v/>
      </c>
      <c r="H349" s="389">
        <f>G349/$G$662</f>
        <v/>
      </c>
      <c r="I349" s="222">
        <f>ROUND(F349*Прил.10!$D$12,2)</f>
        <v/>
      </c>
      <c r="J349" s="222">
        <f>ROUND(I349*E349,2)</f>
        <v/>
      </c>
    </row>
    <row r="350" hidden="1" outlineLevel="1" ht="26.45" customFormat="1" customHeight="1" s="354">
      <c r="A350" s="385" t="n">
        <v>321</v>
      </c>
      <c r="B350" s="300" t="inlineStr">
        <is>
          <t>19.3.01.06-0131</t>
        </is>
      </c>
      <c r="C350" s="384" t="inlineStr">
        <is>
          <t>Клапаны воздушные под ручной или электропривод ВК, размер 600х800 мм</t>
        </is>
      </c>
      <c r="D350" s="385" t="inlineStr">
        <is>
          <t>шт</t>
        </is>
      </c>
      <c r="E350" s="227" t="n">
        <v>4</v>
      </c>
      <c r="F350" s="252" t="n">
        <v>1213.83</v>
      </c>
      <c r="G350" s="222">
        <f>ROUND(E350*F350,2)</f>
        <v/>
      </c>
      <c r="H350" s="389">
        <f>G350/$G$662</f>
        <v/>
      </c>
      <c r="I350" s="222">
        <f>ROUND(F350*Прил.10!$D$12,2)</f>
        <v/>
      </c>
      <c r="J350" s="222">
        <f>ROUND(I350*E350,2)</f>
        <v/>
      </c>
    </row>
    <row r="351" hidden="1" outlineLevel="1" ht="26.45" customFormat="1" customHeight="1" s="354">
      <c r="A351" s="385" t="n">
        <v>322</v>
      </c>
      <c r="B351" s="300" t="inlineStr">
        <is>
          <t>18.2.01.06-0021</t>
        </is>
      </c>
      <c r="C351" s="384" t="inlineStr">
        <is>
          <t>Унитазы напольные керамические шамотированные</t>
        </is>
      </c>
      <c r="D351" s="385" t="inlineStr">
        <is>
          <t>компл.</t>
        </is>
      </c>
      <c r="E351" s="227" t="n">
        <v>5</v>
      </c>
      <c r="F351" s="252" t="n">
        <v>927.48</v>
      </c>
      <c r="G351" s="222">
        <f>ROUND(E351*F351,2)</f>
        <v/>
      </c>
      <c r="H351" s="389">
        <f>G351/$G$662</f>
        <v/>
      </c>
      <c r="I351" s="222">
        <f>ROUND(F351*Прил.10!$D$12,2)</f>
        <v/>
      </c>
      <c r="J351" s="222">
        <f>ROUND(I351*E351,2)</f>
        <v/>
      </c>
    </row>
    <row r="352" hidden="1" outlineLevel="1" ht="26.45" customFormat="1" customHeight="1" s="354">
      <c r="A352" s="385" t="n">
        <v>323</v>
      </c>
      <c r="B352" s="300" t="inlineStr">
        <is>
          <t>18.3.02.02-0011</t>
        </is>
      </c>
      <c r="C352" s="384" t="inlineStr">
        <is>
          <t>Шкаф пожарный: ШПК-320 навесной закрытый</t>
        </is>
      </c>
      <c r="D352" s="385" t="inlineStr">
        <is>
          <t>шт</t>
        </is>
      </c>
      <c r="E352" s="227" t="n">
        <v>14</v>
      </c>
      <c r="F352" s="252" t="n">
        <v>330.65</v>
      </c>
      <c r="G352" s="222">
        <f>ROUND(E352*F352,2)</f>
        <v/>
      </c>
      <c r="H352" s="389">
        <f>G352/$G$662</f>
        <v/>
      </c>
      <c r="I352" s="222">
        <f>ROUND(F352*Прил.10!$D$12,2)</f>
        <v/>
      </c>
      <c r="J352" s="222">
        <f>ROUND(I352*E352,2)</f>
        <v/>
      </c>
    </row>
    <row r="353" hidden="1" outlineLevel="1" ht="13.9" customFormat="1" customHeight="1" s="354">
      <c r="A353" s="385" t="n">
        <v>324</v>
      </c>
      <c r="B353" s="300" t="inlineStr">
        <is>
          <t>01.3.02.08-0001</t>
        </is>
      </c>
      <c r="C353" s="384" t="inlineStr">
        <is>
          <t>Кислород технический: газообразный</t>
        </is>
      </c>
      <c r="D353" s="385" t="inlineStr">
        <is>
          <t>м3</t>
        </is>
      </c>
      <c r="E353" s="227" t="n">
        <v>741.1836</v>
      </c>
      <c r="F353" s="252" t="n">
        <v>6.22</v>
      </c>
      <c r="G353" s="222">
        <f>ROUND(E353*F353,2)</f>
        <v/>
      </c>
      <c r="H353" s="389">
        <f>G353/$G$662</f>
        <v/>
      </c>
      <c r="I353" s="222">
        <f>ROUND(F353*Прил.10!$D$12,2)</f>
        <v/>
      </c>
      <c r="J353" s="222">
        <f>ROUND(I353*E353,2)</f>
        <v/>
      </c>
    </row>
    <row r="354" hidden="1" outlineLevel="1" ht="66" customFormat="1" customHeight="1" s="354">
      <c r="A354" s="385" t="n">
        <v>325</v>
      </c>
      <c r="B354" s="300" t="inlineStr">
        <is>
          <t>64.1.02.01-0093</t>
        </is>
      </c>
      <c r="C354" s="384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354" s="385" t="inlineStr">
        <is>
          <t>шт</t>
        </is>
      </c>
      <c r="E354" s="227" t="n">
        <v>2</v>
      </c>
      <c r="F354" s="252" t="n">
        <v>2257.05</v>
      </c>
      <c r="G354" s="222">
        <f>ROUND(E354*F354,2)</f>
        <v/>
      </c>
      <c r="H354" s="389">
        <f>G354/$G$662</f>
        <v/>
      </c>
      <c r="I354" s="222">
        <f>ROUND(F354*Прил.10!$D$12,2)</f>
        <v/>
      </c>
      <c r="J354" s="222">
        <f>ROUND(I354*E354,2)</f>
        <v/>
      </c>
    </row>
    <row r="355" hidden="1" outlineLevel="1" ht="13.9" customFormat="1" customHeight="1" s="354">
      <c r="A355" s="385" t="n">
        <v>326</v>
      </c>
      <c r="B355" s="300" t="inlineStr">
        <is>
          <t>01.6.01.02-0006</t>
        </is>
      </c>
      <c r="C355" s="384" t="inlineStr">
        <is>
          <t>Листы гипсокартонные: ГКЛ 12,5 мм</t>
        </is>
      </c>
      <c r="D355" s="385" t="inlineStr">
        <is>
          <t>м2</t>
        </is>
      </c>
      <c r="E355" s="227" t="n">
        <v>298.376</v>
      </c>
      <c r="F355" s="252" t="n">
        <v>15</v>
      </c>
      <c r="G355" s="222">
        <f>ROUND(E355*F355,2)</f>
        <v/>
      </c>
      <c r="H355" s="389">
        <f>G355/$G$662</f>
        <v/>
      </c>
      <c r="I355" s="222">
        <f>ROUND(F355*Прил.10!$D$12,2)</f>
        <v/>
      </c>
      <c r="J355" s="222">
        <f>ROUND(I355*E355,2)</f>
        <v/>
      </c>
    </row>
    <row r="356" hidden="1" outlineLevel="1" ht="13.9" customFormat="1" customHeight="1" s="354">
      <c r="A356" s="385" t="n">
        <v>327</v>
      </c>
      <c r="B356" s="300" t="inlineStr">
        <is>
          <t>08.3.11.01-0091</t>
        </is>
      </c>
      <c r="C356" s="384" t="inlineStr">
        <is>
          <t>Швеллеры № 40 из стали марки: Ст0</t>
        </is>
      </c>
      <c r="D356" s="385" t="inlineStr">
        <is>
          <t>т</t>
        </is>
      </c>
      <c r="E356" s="227" t="n">
        <v>0.906</v>
      </c>
      <c r="F356" s="252" t="n">
        <v>4920</v>
      </c>
      <c r="G356" s="222">
        <f>ROUND(E356*F356,2)</f>
        <v/>
      </c>
      <c r="H356" s="389">
        <f>G356/$G$662</f>
        <v/>
      </c>
      <c r="I356" s="222">
        <f>ROUND(F356*Прил.10!$D$12,2)</f>
        <v/>
      </c>
      <c r="J356" s="222">
        <f>ROUND(I356*E356,2)</f>
        <v/>
      </c>
    </row>
    <row r="357" hidden="1" outlineLevel="1" ht="13.9" customFormat="1" customHeight="1" s="354">
      <c r="A357" s="385" t="n">
        <v>328</v>
      </c>
      <c r="B357" s="300" t="inlineStr">
        <is>
          <t>01.3.02.09-0022</t>
        </is>
      </c>
      <c r="C357" s="384" t="inlineStr">
        <is>
          <t>Пропан-бутан, смесь техническая</t>
        </is>
      </c>
      <c r="D357" s="385" t="inlineStr">
        <is>
          <t>кг</t>
        </is>
      </c>
      <c r="E357" s="227" t="n">
        <v>723.1384</v>
      </c>
      <c r="F357" s="252" t="n">
        <v>6.09</v>
      </c>
      <c r="G357" s="222">
        <f>ROUND(E357*F357,2)</f>
        <v/>
      </c>
      <c r="H357" s="389">
        <f>G357/$G$662</f>
        <v/>
      </c>
      <c r="I357" s="222">
        <f>ROUND(F357*Прил.10!$D$12,2)</f>
        <v/>
      </c>
      <c r="J357" s="222">
        <f>ROUND(I357*E357,2)</f>
        <v/>
      </c>
    </row>
    <row r="358" hidden="1" outlineLevel="1" ht="26.45" customFormat="1" customHeight="1" s="354">
      <c r="A358" s="385" t="n">
        <v>329</v>
      </c>
      <c r="B358" s="300" t="inlineStr">
        <is>
          <t>19.3.01.06-0129</t>
        </is>
      </c>
      <c r="C358" s="384" t="inlineStr">
        <is>
          <t>Клапаны воздушные под ручной или электропривод ВК, размер 600х600 мм</t>
        </is>
      </c>
      <c r="D358" s="385" t="inlineStr">
        <is>
          <t>шт</t>
        </is>
      </c>
      <c r="E358" s="227" t="n">
        <v>4</v>
      </c>
      <c r="F358" s="252" t="n">
        <v>1083.88</v>
      </c>
      <c r="G358" s="222">
        <f>ROUND(E358*F358,2)</f>
        <v/>
      </c>
      <c r="H358" s="389">
        <f>G358/$G$662</f>
        <v/>
      </c>
      <c r="I358" s="222">
        <f>ROUND(F358*Прил.10!$D$12,2)</f>
        <v/>
      </c>
      <c r="J358" s="222">
        <f>ROUND(I358*E358,2)</f>
        <v/>
      </c>
    </row>
    <row r="359" hidden="1" outlineLevel="1" ht="26.45" customFormat="1" customHeight="1" s="354">
      <c r="A359" s="385" t="n">
        <v>330</v>
      </c>
      <c r="B359" s="300" t="inlineStr">
        <is>
          <t>14.4.02.04-0101</t>
        </is>
      </c>
      <c r="C359" s="384" t="inlineStr">
        <is>
          <t>Краски для внутренних работ масляные готовые к применению МА-15 БИО</t>
        </is>
      </c>
      <c r="D359" s="385" t="inlineStr">
        <is>
          <t>т</t>
        </is>
      </c>
      <c r="E359" s="227" t="n">
        <v>0.1014</v>
      </c>
      <c r="F359" s="252" t="n">
        <v>42508.19</v>
      </c>
      <c r="G359" s="222">
        <f>ROUND(E359*F359,2)</f>
        <v/>
      </c>
      <c r="H359" s="389">
        <f>G359/$G$662</f>
        <v/>
      </c>
      <c r="I359" s="222">
        <f>ROUND(F359*Прил.10!$D$12,2)</f>
        <v/>
      </c>
      <c r="J359" s="222">
        <f>ROUND(I359*E359,2)</f>
        <v/>
      </c>
    </row>
    <row r="360" hidden="1" outlineLevel="1" ht="39.6" customFormat="1" customHeight="1" s="354">
      <c r="A360" s="385" t="n">
        <v>331</v>
      </c>
      <c r="B360" s="300" t="inlineStr">
        <is>
          <t>19.3.01.13-0037</t>
        </is>
      </c>
      <c r="C360" s="384" t="inlineStr">
        <is>
          <t>Клапаны противопожарные с пружинным приводом в комбинации с тепловым замком, тип КПС-1 (60), диаметр 355 мм</t>
        </is>
      </c>
      <c r="D360" s="385" t="inlineStr">
        <is>
          <t>шт</t>
        </is>
      </c>
      <c r="E360" s="227" t="n">
        <v>4</v>
      </c>
      <c r="F360" s="252" t="n">
        <v>1076.46</v>
      </c>
      <c r="G360" s="222">
        <f>ROUND(E360*F360,2)</f>
        <v/>
      </c>
      <c r="H360" s="389">
        <f>G360/$G$662</f>
        <v/>
      </c>
      <c r="I360" s="222">
        <f>ROUND(F360*Прил.10!$D$12,2)</f>
        <v/>
      </c>
      <c r="J360" s="222">
        <f>ROUND(I360*E360,2)</f>
        <v/>
      </c>
    </row>
    <row r="361" hidden="1" outlineLevel="1" ht="39.6" customFormat="1" customHeight="1" s="354">
      <c r="A361" s="385" t="n">
        <v>332</v>
      </c>
      <c r="B361" s="300" t="inlineStr">
        <is>
          <t>19.3.01.13-0036</t>
        </is>
      </c>
      <c r="C361" s="384" t="inlineStr">
        <is>
          <t>Клапаны противопожарные с пружинным приводом в комбинации с тепловым замком, тип КПС-1 (60), диаметр 315 мм</t>
        </is>
      </c>
      <c r="D361" s="385" t="inlineStr">
        <is>
          <t>шт</t>
        </is>
      </c>
      <c r="E361" s="227" t="n">
        <v>4</v>
      </c>
      <c r="F361" s="252" t="n">
        <v>1076.46</v>
      </c>
      <c r="G361" s="222">
        <f>ROUND(E361*F361,2)</f>
        <v/>
      </c>
      <c r="H361" s="389">
        <f>G361/$G$662</f>
        <v/>
      </c>
      <c r="I361" s="222">
        <f>ROUND(F361*Прил.10!$D$12,2)</f>
        <v/>
      </c>
      <c r="J361" s="222">
        <f>ROUND(I361*E361,2)</f>
        <v/>
      </c>
    </row>
    <row r="362" hidden="1" outlineLevel="1" ht="39.6" customFormat="1" customHeight="1" s="354">
      <c r="A362" s="385" t="n">
        <v>333</v>
      </c>
      <c r="B362" s="300" t="inlineStr">
        <is>
          <t>06.2.05.03-0002</t>
        </is>
      </c>
      <c r="C362" s="384" t="inlineStr">
        <is>
          <t>Гранит керамический многоцветный неполированный, размером 300х600х10 мм, 600х600х10 мм</t>
        </is>
      </c>
      <c r="D362" s="385" t="inlineStr">
        <is>
          <t>м2</t>
        </is>
      </c>
      <c r="E362" s="227" t="n">
        <v>20.9</v>
      </c>
      <c r="F362" s="252" t="n">
        <v>201.9</v>
      </c>
      <c r="G362" s="222">
        <f>ROUND(E362*F362,2)</f>
        <v/>
      </c>
      <c r="H362" s="389">
        <f>G362/$G$662</f>
        <v/>
      </c>
      <c r="I362" s="222">
        <f>ROUND(F362*Прил.10!$D$12,2)</f>
        <v/>
      </c>
      <c r="J362" s="222">
        <f>ROUND(I362*E362,2)</f>
        <v/>
      </c>
    </row>
    <row r="363" hidden="1" outlineLevel="1" ht="52.9" customFormat="1" customHeight="1" s="354">
      <c r="A363" s="385" t="n">
        <v>334</v>
      </c>
      <c r="B363" s="300" t="inlineStr">
        <is>
          <t>04.1.02.03-0044</t>
        </is>
      </c>
      <c r="C363" s="384" t="inlineStr">
        <is>
          <t>Бетон тяжелый для дорожных и аэродромных покрытий и оснований, крупность заполнителя: 20 мм, класс В20 (М250)</t>
        </is>
      </c>
      <c r="D363" s="385" t="inlineStr">
        <is>
          <t>м3</t>
        </is>
      </c>
      <c r="E363" s="227" t="n">
        <v>6.12</v>
      </c>
      <c r="F363" s="252" t="n">
        <v>680.7</v>
      </c>
      <c r="G363" s="222">
        <f>ROUND(E363*F363,2)</f>
        <v/>
      </c>
      <c r="H363" s="389">
        <f>G363/$G$662</f>
        <v/>
      </c>
      <c r="I363" s="222">
        <f>ROUND(F363*Прил.10!$D$12,2)</f>
        <v/>
      </c>
      <c r="J363" s="222">
        <f>ROUND(I363*E363,2)</f>
        <v/>
      </c>
    </row>
    <row r="364" hidden="1" outlineLevel="1" ht="39.6" customFormat="1" customHeight="1" s="354">
      <c r="A364" s="385" t="n">
        <v>335</v>
      </c>
      <c r="B364" s="300" t="inlineStr">
        <is>
          <t>20.5.03.03-0005</t>
        </is>
      </c>
      <c r="C364" s="384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364" s="385" t="inlineStr">
        <is>
          <t>кг</t>
        </is>
      </c>
      <c r="E364" s="227" t="n">
        <v>64.59999999999999</v>
      </c>
      <c r="F364" s="252" t="n">
        <v>62.65</v>
      </c>
      <c r="G364" s="222">
        <f>ROUND(E364*F364,2)</f>
        <v/>
      </c>
      <c r="H364" s="389">
        <f>G364/$G$662</f>
        <v/>
      </c>
      <c r="I364" s="222">
        <f>ROUND(F364*Прил.10!$D$12,2)</f>
        <v/>
      </c>
      <c r="J364" s="222">
        <f>ROUND(I364*E364,2)</f>
        <v/>
      </c>
    </row>
    <row r="365" hidden="1" outlineLevel="1" ht="39.6" customFormat="1" customHeight="1" s="354">
      <c r="A365" s="385" t="n">
        <v>336</v>
      </c>
      <c r="B365" s="300" t="inlineStr">
        <is>
          <t>11.1.03.06-0087</t>
        </is>
      </c>
      <c r="C365" s="384" t="inlineStr">
        <is>
          <t>Доски обрезные хвойных пород длиной: 4-6,5 м, шириной 75-150 мм, толщиной 25 мм, III сорта</t>
        </is>
      </c>
      <c r="D365" s="385" t="inlineStr">
        <is>
          <t>м3</t>
        </is>
      </c>
      <c r="E365" s="227" t="n">
        <v>3.6591</v>
      </c>
      <c r="F365" s="252" t="n">
        <v>1100</v>
      </c>
      <c r="G365" s="222">
        <f>ROUND(E365*F365,2)</f>
        <v/>
      </c>
      <c r="H365" s="389">
        <f>G365/$G$662</f>
        <v/>
      </c>
      <c r="I365" s="222">
        <f>ROUND(F365*Прил.10!$D$12,2)</f>
        <v/>
      </c>
      <c r="J365" s="222">
        <f>ROUND(I365*E365,2)</f>
        <v/>
      </c>
    </row>
    <row r="366" hidden="1" outlineLevel="1" ht="26.45" customFormat="1" customHeight="1" s="354">
      <c r="A366" s="385" t="n">
        <v>337</v>
      </c>
      <c r="B366" s="300" t="inlineStr">
        <is>
          <t>01.7.04.04-0011</t>
        </is>
      </c>
      <c r="C366" s="384" t="inlineStr">
        <is>
          <t>Замок врезной оцинкованный с цилиндровым: механизмом</t>
        </is>
      </c>
      <c r="D366" s="385" t="inlineStr">
        <is>
          <t>компл.</t>
        </is>
      </c>
      <c r="E366" s="227" t="n">
        <v>52</v>
      </c>
      <c r="F366" s="252" t="n">
        <v>75.7</v>
      </c>
      <c r="G366" s="222">
        <f>ROUND(E366*F366,2)</f>
        <v/>
      </c>
      <c r="H366" s="389">
        <f>G366/$G$662</f>
        <v/>
      </c>
      <c r="I366" s="222">
        <f>ROUND(F366*Прил.10!$D$12,2)</f>
        <v/>
      </c>
      <c r="J366" s="222">
        <f>ROUND(I366*E366,2)</f>
        <v/>
      </c>
    </row>
    <row r="367" hidden="1" outlineLevel="1" ht="26.45" customFormat="1" customHeight="1" s="354">
      <c r="A367" s="385" t="n">
        <v>338</v>
      </c>
      <c r="B367" s="300" t="inlineStr">
        <is>
          <t>01.7.19.04-0031</t>
        </is>
      </c>
      <c r="C367" s="384" t="inlineStr">
        <is>
          <t>Прокладки резиновые (пластина техническая прессованная)</t>
        </is>
      </c>
      <c r="D367" s="385" t="inlineStr">
        <is>
          <t>кг</t>
        </is>
      </c>
      <c r="E367" s="227" t="n">
        <v>164.5553</v>
      </c>
      <c r="F367" s="252" t="n">
        <v>23.09</v>
      </c>
      <c r="G367" s="222">
        <f>ROUND(E367*F367,2)</f>
        <v/>
      </c>
      <c r="H367" s="389">
        <f>G367/$G$662</f>
        <v/>
      </c>
      <c r="I367" s="222">
        <f>ROUND(F367*Прил.10!$D$12,2)</f>
        <v/>
      </c>
      <c r="J367" s="222">
        <f>ROUND(I367*E367,2)</f>
        <v/>
      </c>
    </row>
    <row r="368" hidden="1" outlineLevel="1" ht="39.6" customFormat="1" customHeight="1" s="354">
      <c r="A368" s="385" t="n">
        <v>339</v>
      </c>
      <c r="B368" s="300" t="inlineStr">
        <is>
          <t>19.3.01.13-0034</t>
        </is>
      </c>
      <c r="C368" s="384" t="inlineStr">
        <is>
          <t>Клапаны противопожарные с пружинным приводом в комбинации с тепловым замком, тип КПС-1 (60), диаметр 200 мм</t>
        </is>
      </c>
      <c r="D368" s="385" t="inlineStr">
        <is>
          <t>шт</t>
        </is>
      </c>
      <c r="E368" s="227" t="n">
        <v>4</v>
      </c>
      <c r="F368" s="252" t="n">
        <v>945.74</v>
      </c>
      <c r="G368" s="222">
        <f>ROUND(E368*F368,2)</f>
        <v/>
      </c>
      <c r="H368" s="389">
        <f>G368/$G$662</f>
        <v/>
      </c>
      <c r="I368" s="222">
        <f>ROUND(F368*Прил.10!$D$12,2)</f>
        <v/>
      </c>
      <c r="J368" s="222">
        <f>ROUND(I368*E368,2)</f>
        <v/>
      </c>
    </row>
    <row r="369" hidden="1" outlineLevel="1" ht="52.9" customFormat="1" customHeight="1" s="354">
      <c r="A369" s="385" t="n">
        <v>340</v>
      </c>
      <c r="B369" s="300" t="inlineStr">
        <is>
          <t>12.2.01.09-0013</t>
        </is>
      </c>
      <c r="C369" s="384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69" s="385" t="inlineStr">
        <is>
          <t>м3</t>
        </is>
      </c>
      <c r="E369" s="227" t="n">
        <v>3.024</v>
      </c>
      <c r="F369" s="252" t="n">
        <v>1239.16</v>
      </c>
      <c r="G369" s="222">
        <f>ROUND(E369*F369,2)</f>
        <v/>
      </c>
      <c r="H369" s="389">
        <f>G369/$G$662</f>
        <v/>
      </c>
      <c r="I369" s="222">
        <f>ROUND(F369*Прил.10!$D$12,2)</f>
        <v/>
      </c>
      <c r="J369" s="222">
        <f>ROUND(I369*E369,2)</f>
        <v/>
      </c>
    </row>
    <row r="370" hidden="1" outlineLevel="1" ht="52.9" customFormat="1" customHeight="1" s="354">
      <c r="A370" s="385" t="n">
        <v>341</v>
      </c>
      <c r="B370" s="300" t="inlineStr">
        <is>
          <t>64.1.01.05-0001</t>
        </is>
      </c>
      <c r="C370" s="384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70" s="385" t="inlineStr">
        <is>
          <t>шт</t>
        </is>
      </c>
      <c r="E370" s="227" t="n">
        <v>6</v>
      </c>
      <c r="F370" s="252" t="n">
        <v>620.73</v>
      </c>
      <c r="G370" s="222">
        <f>ROUND(E370*F370,2)</f>
        <v/>
      </c>
      <c r="H370" s="389">
        <f>G370/$G$662</f>
        <v/>
      </c>
      <c r="I370" s="222">
        <f>ROUND(F370*Прил.10!$D$12,2)</f>
        <v/>
      </c>
      <c r="J370" s="222">
        <f>ROUND(I370*E370,2)</f>
        <v/>
      </c>
    </row>
    <row r="371" hidden="1" outlineLevel="1" ht="13.9" customFormat="1" customHeight="1" s="354">
      <c r="A371" s="385" t="n">
        <v>342</v>
      </c>
      <c r="B371" s="300" t="inlineStr">
        <is>
          <t>14.2.01.05-0003</t>
        </is>
      </c>
      <c r="C371" s="384" t="inlineStr">
        <is>
          <t>Композиция цинконаполненная "Цинол"</t>
        </is>
      </c>
      <c r="D371" s="385" t="inlineStr">
        <is>
          <t>кг</t>
        </is>
      </c>
      <c r="E371" s="227" t="n">
        <v>32.37</v>
      </c>
      <c r="F371" s="252" t="n">
        <v>114.42</v>
      </c>
      <c r="G371" s="222">
        <f>ROUND(E371*F371,2)</f>
        <v/>
      </c>
      <c r="H371" s="389">
        <f>G371/$G$662</f>
        <v/>
      </c>
      <c r="I371" s="222">
        <f>ROUND(F371*Прил.10!$D$12,2)</f>
        <v/>
      </c>
      <c r="J371" s="222">
        <f>ROUND(I371*E371,2)</f>
        <v/>
      </c>
    </row>
    <row r="372" hidden="1" outlineLevel="1" ht="26.45" customFormat="1" customHeight="1" s="354">
      <c r="A372" s="385" t="n">
        <v>343</v>
      </c>
      <c r="B372" s="300" t="inlineStr">
        <is>
          <t>20.2.09.08-0006</t>
        </is>
      </c>
      <c r="C372" s="384" t="inlineStr">
        <is>
          <t>Муфта кабельная концевая термоусаживаемая 3КВТп-1-120</t>
        </is>
      </c>
      <c r="D372" s="385" t="inlineStr">
        <is>
          <t>шт</t>
        </is>
      </c>
      <c r="E372" s="227" t="n">
        <v>15</v>
      </c>
      <c r="F372" s="252" t="n">
        <v>245.78</v>
      </c>
      <c r="G372" s="222">
        <f>ROUND(E372*F372,2)</f>
        <v/>
      </c>
      <c r="H372" s="389">
        <f>G372/$G$662</f>
        <v/>
      </c>
      <c r="I372" s="222">
        <f>ROUND(F372*Прил.10!$D$12,2)</f>
        <v/>
      </c>
      <c r="J372" s="222">
        <f>ROUND(I372*E372,2)</f>
        <v/>
      </c>
    </row>
    <row r="373" hidden="1" outlineLevel="1" ht="39.6" customFormat="1" customHeight="1" s="354">
      <c r="A373" s="385" t="n">
        <v>344</v>
      </c>
      <c r="B373" s="300" t="inlineStr">
        <is>
          <t>08.3.04.02-0096</t>
        </is>
      </c>
      <c r="C373" s="384" t="inlineStr">
        <is>
          <t>Сталь круглая углеродистая обыкновенного качества марки ВСт3пс5-1 диаметром: 18 мм</t>
        </is>
      </c>
      <c r="D373" s="385" t="inlineStr">
        <is>
          <t>т</t>
        </is>
      </c>
      <c r="E373" s="227" t="n">
        <v>0.7</v>
      </c>
      <c r="F373" s="252" t="n">
        <v>5230.01</v>
      </c>
      <c r="G373" s="222">
        <f>ROUND(E373*F373,2)</f>
        <v/>
      </c>
      <c r="H373" s="389">
        <f>G373/$G$662</f>
        <v/>
      </c>
      <c r="I373" s="222">
        <f>ROUND(F373*Прил.10!$D$12,2)</f>
        <v/>
      </c>
      <c r="J373" s="222">
        <f>ROUND(I373*E373,2)</f>
        <v/>
      </c>
    </row>
    <row r="374" hidden="1" outlineLevel="1" ht="39.6" customFormat="1" customHeight="1" s="354">
      <c r="A374" s="385" t="n">
        <v>345</v>
      </c>
      <c r="B374" s="300" t="inlineStr">
        <is>
          <t>19.3.01.13-0038</t>
        </is>
      </c>
      <c r="C374" s="384" t="inlineStr">
        <is>
          <t>Клапаны противопожарные с пружинным приводом в комбинации с тепловым замком, тип КПС-1 (60), диаметр 400 мм</t>
        </is>
      </c>
      <c r="D374" s="385" t="inlineStr">
        <is>
          <t>шт</t>
        </is>
      </c>
      <c r="E374" s="227" t="n">
        <v>3</v>
      </c>
      <c r="F374" s="252" t="n">
        <v>1145.65</v>
      </c>
      <c r="G374" s="222">
        <f>ROUND(E374*F374,2)</f>
        <v/>
      </c>
      <c r="H374" s="389">
        <f>G374/$G$662</f>
        <v/>
      </c>
      <c r="I374" s="222">
        <f>ROUND(F374*Прил.10!$D$12,2)</f>
        <v/>
      </c>
      <c r="J374" s="222">
        <f>ROUND(I374*E374,2)</f>
        <v/>
      </c>
    </row>
    <row r="375" hidden="1" outlineLevel="1" ht="26.45" customFormat="1" customHeight="1" s="354">
      <c r="A375" s="385" t="n">
        <v>346</v>
      </c>
      <c r="B375" s="300" t="inlineStr">
        <is>
          <t>64.1.02.02-0032</t>
        </is>
      </c>
      <c r="C375" s="384" t="inlineStr">
        <is>
          <t>Вентиляторы канальные ВКП 60 30 4Е, мощность 1,25 кВт</t>
        </is>
      </c>
      <c r="D375" s="385" t="inlineStr">
        <is>
          <t>компл.</t>
        </is>
      </c>
      <c r="E375" s="227" t="n">
        <v>1</v>
      </c>
      <c r="F375" s="252" t="n">
        <v>3410.61</v>
      </c>
      <c r="G375" s="222">
        <f>ROUND(E375*F375,2)</f>
        <v/>
      </c>
      <c r="H375" s="389">
        <f>G375/$G$662</f>
        <v/>
      </c>
      <c r="I375" s="222">
        <f>ROUND(F375*Прил.10!$D$12,2)</f>
        <v/>
      </c>
      <c r="J375" s="222">
        <f>ROUND(I375*E375,2)</f>
        <v/>
      </c>
    </row>
    <row r="376" hidden="1" outlineLevel="1" ht="39.6" customFormat="1" customHeight="1" s="354">
      <c r="A376" s="385" t="n">
        <v>347</v>
      </c>
      <c r="B376" s="300" t="inlineStr">
        <is>
          <t>18.1.10.02-0002</t>
        </is>
      </c>
      <c r="C376" s="384" t="inlineStr">
        <is>
          <t>Вентили пожарные 50-10 для воды давлением 1 МПа (10 кгс/см2), диаметром 50 мм</t>
        </is>
      </c>
      <c r="D376" s="385" t="inlineStr">
        <is>
          <t>шт</t>
        </is>
      </c>
      <c r="E376" s="227" t="n">
        <v>14</v>
      </c>
      <c r="F376" s="252" t="n">
        <v>240</v>
      </c>
      <c r="G376" s="222">
        <f>ROUND(E376*F376,2)</f>
        <v/>
      </c>
      <c r="H376" s="389">
        <f>G376/$G$662</f>
        <v/>
      </c>
      <c r="I376" s="222">
        <f>ROUND(F376*Прил.10!$D$12,2)</f>
        <v/>
      </c>
      <c r="J376" s="222">
        <f>ROUND(I376*E376,2)</f>
        <v/>
      </c>
    </row>
    <row r="377" hidden="1" outlineLevel="1" ht="39.6" customFormat="1" customHeight="1" s="354">
      <c r="A377" s="385" t="n">
        <v>348</v>
      </c>
      <c r="B377" s="300" t="inlineStr">
        <is>
          <t>24.3.03.02-0001</t>
        </is>
      </c>
      <c r="C377" s="384" t="inlineStr">
        <is>
          <t>Трубопроводы канализации из полиэтиленовых труб высокой плотности с гильзами, диаметром: 50 мм</t>
        </is>
      </c>
      <c r="D377" s="385" t="inlineStr">
        <is>
          <t>м</t>
        </is>
      </c>
      <c r="E377" s="227" t="n">
        <v>83.83199999999999</v>
      </c>
      <c r="F377" s="252" t="n">
        <v>39.36</v>
      </c>
      <c r="G377" s="222">
        <f>ROUND(E377*F377,2)</f>
        <v/>
      </c>
      <c r="H377" s="389">
        <f>G377/$G$662</f>
        <v/>
      </c>
      <c r="I377" s="222">
        <f>ROUND(F377*Прил.10!$D$12,2)</f>
        <v/>
      </c>
      <c r="J377" s="222">
        <f>ROUND(I377*E377,2)</f>
        <v/>
      </c>
    </row>
    <row r="378" hidden="1" outlineLevel="1" ht="13.9" customFormat="1" customHeight="1" s="354">
      <c r="A378" s="385" t="n">
        <v>349</v>
      </c>
      <c r="B378" s="300" t="inlineStr">
        <is>
          <t>08.1.02.11-0013</t>
        </is>
      </c>
      <c r="C378" s="384" t="inlineStr">
        <is>
          <t>Поковки оцинкованные, масса: 2,825 кг</t>
        </is>
      </c>
      <c r="D378" s="385" t="inlineStr">
        <is>
          <t>т</t>
        </is>
      </c>
      <c r="E378" s="227" t="n">
        <v>0.385</v>
      </c>
      <c r="F378" s="252" t="n">
        <v>7977</v>
      </c>
      <c r="G378" s="222">
        <f>ROUND(E378*F378,2)</f>
        <v/>
      </c>
      <c r="H378" s="389">
        <f>G378/$G$662</f>
        <v/>
      </c>
      <c r="I378" s="222">
        <f>ROUND(F378*Прил.10!$D$12,2)</f>
        <v/>
      </c>
      <c r="J378" s="222">
        <f>ROUND(I378*E378,2)</f>
        <v/>
      </c>
    </row>
    <row r="379" hidden="1" outlineLevel="1" ht="26.45" customFormat="1" customHeight="1" s="354">
      <c r="A379" s="385" t="n">
        <v>350</v>
      </c>
      <c r="B379" s="300" t="inlineStr">
        <is>
          <t>12.2.03.11-0023</t>
        </is>
      </c>
      <c r="C379" s="384" t="inlineStr">
        <is>
          <t>Ткань стеклянная конструкционная марки: Т-11</t>
        </is>
      </c>
      <c r="D379" s="385" t="inlineStr">
        <is>
          <t>м2</t>
        </is>
      </c>
      <c r="E379" s="227" t="n">
        <v>143</v>
      </c>
      <c r="F379" s="252" t="n">
        <v>20.9</v>
      </c>
      <c r="G379" s="222">
        <f>ROUND(E379*F379,2)</f>
        <v/>
      </c>
      <c r="H379" s="389">
        <f>G379/$G$662</f>
        <v/>
      </c>
      <c r="I379" s="222">
        <f>ROUND(F379*Прил.10!$D$12,2)</f>
        <v/>
      </c>
      <c r="J379" s="222">
        <f>ROUND(I379*E379,2)</f>
        <v/>
      </c>
    </row>
    <row r="380" hidden="1" outlineLevel="1" ht="13.9" customFormat="1" customHeight="1" s="354">
      <c r="A380" s="385" t="n">
        <v>351</v>
      </c>
      <c r="B380" s="300" t="inlineStr">
        <is>
          <t>11.2.13.04-0012</t>
        </is>
      </c>
      <c r="C380" s="384" t="inlineStr">
        <is>
          <t>Щиты: из досок толщиной 40 мм</t>
        </is>
      </c>
      <c r="D380" s="385" t="inlineStr">
        <is>
          <t>м2</t>
        </is>
      </c>
      <c r="E380" s="227" t="n">
        <v>48.69</v>
      </c>
      <c r="F380" s="252" t="n">
        <v>57.63</v>
      </c>
      <c r="G380" s="222">
        <f>ROUND(E380*F380,2)</f>
        <v/>
      </c>
      <c r="H380" s="389">
        <f>G380/$G$662</f>
        <v/>
      </c>
      <c r="I380" s="222">
        <f>ROUND(F380*Прил.10!$D$12,2)</f>
        <v/>
      </c>
      <c r="J380" s="222">
        <f>ROUND(I380*E380,2)</f>
        <v/>
      </c>
    </row>
    <row r="381" hidden="1" outlineLevel="1" ht="52.9" customFormat="1" customHeight="1" s="354">
      <c r="A381" s="385" t="n">
        <v>352</v>
      </c>
      <c r="B381" s="300" t="inlineStr">
        <is>
          <t>64.1.02.01-0087</t>
        </is>
      </c>
      <c r="C381" s="384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81" s="385" t="inlineStr">
        <is>
          <t>шт</t>
        </is>
      </c>
      <c r="E381" s="227" t="n">
        <v>2</v>
      </c>
      <c r="F381" s="252" t="n">
        <v>1321.49</v>
      </c>
      <c r="G381" s="222">
        <f>ROUND(E381*F381,2)</f>
        <v/>
      </c>
      <c r="H381" s="389">
        <f>G381/$G$662</f>
        <v/>
      </c>
      <c r="I381" s="222">
        <f>ROUND(F381*Прил.10!$D$12,2)</f>
        <v/>
      </c>
      <c r="J381" s="222">
        <f>ROUND(I381*E381,2)</f>
        <v/>
      </c>
    </row>
    <row r="382" hidden="1" outlineLevel="1" ht="92.45" customFormat="1" customHeight="1" s="354">
      <c r="A382" s="385" t="n">
        <v>353</v>
      </c>
      <c r="B382" s="300" t="inlineStr">
        <is>
          <t>18.2.01.05-0109</t>
        </is>
      </c>
      <c r="C382" s="384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82" s="385" t="inlineStr">
        <is>
          <t>компл.</t>
        </is>
      </c>
      <c r="E382" s="227" t="n">
        <v>9</v>
      </c>
      <c r="F382" s="252" t="n">
        <v>287.88</v>
      </c>
      <c r="G382" s="222">
        <f>ROUND(E382*F382,2)</f>
        <v/>
      </c>
      <c r="H382" s="389">
        <f>G382/$G$662</f>
        <v/>
      </c>
      <c r="I382" s="222">
        <f>ROUND(F382*Прил.10!$D$12,2)</f>
        <v/>
      </c>
      <c r="J382" s="222">
        <f>ROUND(I382*E382,2)</f>
        <v/>
      </c>
    </row>
    <row r="383" hidden="1" outlineLevel="1" ht="26.45" customFormat="1" customHeight="1" s="354">
      <c r="A383" s="385" t="n">
        <v>354</v>
      </c>
      <c r="B383" s="300" t="inlineStr">
        <is>
          <t>07.2.07.04-0007</t>
        </is>
      </c>
      <c r="C383" s="384" t="inlineStr">
        <is>
          <t>Конструкции стальные индивидуальные: решетчатые сварные массой до 0,1 т</t>
        </is>
      </c>
      <c r="D383" s="385" t="inlineStr">
        <is>
          <t>т</t>
        </is>
      </c>
      <c r="E383" s="227" t="n">
        <v>0.225</v>
      </c>
      <c r="F383" s="252" t="n">
        <v>11500</v>
      </c>
      <c r="G383" s="222">
        <f>ROUND(E383*F383,2)</f>
        <v/>
      </c>
      <c r="H383" s="389">
        <f>G383/$G$662</f>
        <v/>
      </c>
      <c r="I383" s="222">
        <f>ROUND(F383*Прил.10!$D$12,2)</f>
        <v/>
      </c>
      <c r="J383" s="222">
        <f>ROUND(I383*E383,2)</f>
        <v/>
      </c>
    </row>
    <row r="384" hidden="1" outlineLevel="1" ht="26.45" customFormat="1" customHeight="1" s="354">
      <c r="A384" s="385" t="n">
        <v>355</v>
      </c>
      <c r="B384" s="300" t="inlineStr">
        <is>
          <t>01.7.15.07-0022</t>
        </is>
      </c>
      <c r="C384" s="384" t="inlineStr">
        <is>
          <t>Дюбели распорные полиэтиленовые: 6х40 мм</t>
        </is>
      </c>
      <c r="D384" s="385" t="inlineStr">
        <is>
          <t>1000 шт</t>
        </is>
      </c>
      <c r="E384" s="227" t="n">
        <v>14</v>
      </c>
      <c r="F384" s="252" t="n">
        <v>180</v>
      </c>
      <c r="G384" s="222">
        <f>ROUND(E384*F384,2)</f>
        <v/>
      </c>
      <c r="H384" s="389">
        <f>G384/$G$662</f>
        <v/>
      </c>
      <c r="I384" s="222">
        <f>ROUND(F384*Прил.10!$D$12,2)</f>
        <v/>
      </c>
      <c r="J384" s="222">
        <f>ROUND(I384*E384,2)</f>
        <v/>
      </c>
    </row>
    <row r="385" hidden="1" outlineLevel="1" ht="13.9" customFormat="1" customHeight="1" s="354">
      <c r="A385" s="385" t="n">
        <v>356</v>
      </c>
      <c r="B385" s="300" t="inlineStr">
        <is>
          <t>14.1.04.02-0002</t>
        </is>
      </c>
      <c r="C385" s="384" t="inlineStr">
        <is>
          <t>Клей 88-СА</t>
        </is>
      </c>
      <c r="D385" s="385" t="inlineStr">
        <is>
          <t>кг</t>
        </is>
      </c>
      <c r="E385" s="227" t="n">
        <v>86.1591</v>
      </c>
      <c r="F385" s="252" t="n">
        <v>28.93</v>
      </c>
      <c r="G385" s="222">
        <f>ROUND(E385*F385,2)</f>
        <v/>
      </c>
      <c r="H385" s="389">
        <f>G385/$G$662</f>
        <v/>
      </c>
      <c r="I385" s="222">
        <f>ROUND(F385*Прил.10!$D$12,2)</f>
        <v/>
      </c>
      <c r="J385" s="222">
        <f>ROUND(I385*E385,2)</f>
        <v/>
      </c>
    </row>
    <row r="386" hidden="1" outlineLevel="1" ht="39.6" customFormat="1" customHeight="1" s="354">
      <c r="A386" s="385" t="n">
        <v>357</v>
      </c>
      <c r="B386" s="300" t="inlineStr">
        <is>
          <t>19.3.01.06-0103</t>
        </is>
      </c>
      <c r="C386" s="384" t="inlineStr">
        <is>
          <t>Клапаны воздушные под ручной или электропривод ВК, размер 400х400 мм (прим. Ф400)</t>
        </is>
      </c>
      <c r="D386" s="385" t="inlineStr">
        <is>
          <t>шт</t>
        </is>
      </c>
      <c r="E386" s="227" t="n">
        <v>2</v>
      </c>
      <c r="F386" s="252" t="n">
        <v>1224.73</v>
      </c>
      <c r="G386" s="222">
        <f>ROUND(E386*F386,2)</f>
        <v/>
      </c>
      <c r="H386" s="389">
        <f>G386/$G$662</f>
        <v/>
      </c>
      <c r="I386" s="222">
        <f>ROUND(F386*Прил.10!$D$12,2)</f>
        <v/>
      </c>
      <c r="J386" s="222">
        <f>ROUND(I386*E386,2)</f>
        <v/>
      </c>
    </row>
    <row r="387" hidden="1" outlineLevel="1" ht="26.45" customFormat="1" customHeight="1" s="354">
      <c r="A387" s="385" t="n">
        <v>358</v>
      </c>
      <c r="B387" s="300" t="inlineStr">
        <is>
          <t>08.3.03.06-0002</t>
        </is>
      </c>
      <c r="C387" s="384" t="inlineStr">
        <is>
          <t>Проволока горячекатаная в мотках, диаметром 6,3-6,5 мм</t>
        </is>
      </c>
      <c r="D387" s="385" t="inlineStr">
        <is>
          <t>т</t>
        </is>
      </c>
      <c r="E387" s="227" t="n">
        <v>0.5359</v>
      </c>
      <c r="F387" s="252" t="n">
        <v>4455.2</v>
      </c>
      <c r="G387" s="222">
        <f>ROUND(E387*F387,2)</f>
        <v/>
      </c>
      <c r="H387" s="389">
        <f>G387/$G$662</f>
        <v/>
      </c>
      <c r="I387" s="222">
        <f>ROUND(F387*Прил.10!$D$12,2)</f>
        <v/>
      </c>
      <c r="J387" s="222">
        <f>ROUND(I387*E387,2)</f>
        <v/>
      </c>
    </row>
    <row r="388" hidden="1" outlineLevel="1" ht="26.45" customFormat="1" customHeight="1" s="354">
      <c r="A388" s="385" t="n">
        <v>359</v>
      </c>
      <c r="B388" s="300" t="inlineStr">
        <is>
          <t>08.3.09.04-0045</t>
        </is>
      </c>
      <c r="C388" s="384" t="inlineStr">
        <is>
          <t>Профнастил оцинкованный с покрытием: полиэстер НС35-1000-0,7</t>
        </is>
      </c>
      <c r="D388" s="385" t="inlineStr">
        <is>
          <t>м2</t>
        </is>
      </c>
      <c r="E388" s="227" t="n">
        <v>29.6</v>
      </c>
      <c r="F388" s="252" t="n">
        <v>79.64</v>
      </c>
      <c r="G388" s="222">
        <f>ROUND(E388*F388,2)</f>
        <v/>
      </c>
      <c r="H388" s="389">
        <f>G388/$G$662</f>
        <v/>
      </c>
      <c r="I388" s="222">
        <f>ROUND(F388*Прил.10!$D$12,2)</f>
        <v/>
      </c>
      <c r="J388" s="222">
        <f>ROUND(I388*E388,2)</f>
        <v/>
      </c>
    </row>
    <row r="389" hidden="1" outlineLevel="1" ht="52.9" customFormat="1" customHeight="1" s="354">
      <c r="A389" s="385" t="n">
        <v>360</v>
      </c>
      <c r="B389" s="300" t="inlineStr">
        <is>
          <t>07.2.07.12-0019</t>
        </is>
      </c>
      <c r="C389" s="38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89" s="385" t="inlineStr">
        <is>
          <t>т</t>
        </is>
      </c>
      <c r="E389" s="227" t="n">
        <v>0.286</v>
      </c>
      <c r="F389" s="252" t="n">
        <v>8060</v>
      </c>
      <c r="G389" s="222">
        <f>ROUND(E389*F389,2)</f>
        <v/>
      </c>
      <c r="H389" s="389">
        <f>G389/$G$662</f>
        <v/>
      </c>
      <c r="I389" s="222">
        <f>ROUND(F389*Прил.10!$D$12,2)</f>
        <v/>
      </c>
      <c r="J389" s="222">
        <f>ROUND(I389*E389,2)</f>
        <v/>
      </c>
    </row>
    <row r="390" hidden="1" outlineLevel="1" ht="39.6" customFormat="1" customHeight="1" s="354">
      <c r="A390" s="385" t="n">
        <v>361</v>
      </c>
      <c r="B390" s="300" t="inlineStr">
        <is>
          <t>18.5.02.01-0013</t>
        </is>
      </c>
      <c r="C390" s="384" t="inlineStr">
        <is>
          <t>Бак металлический для воды, емкость 5 м3, масса до 1 т (прим. Стоимость полиэтиленовой емкости 1000л)</t>
        </is>
      </c>
      <c r="D390" s="385" t="inlineStr">
        <is>
          <t>шт</t>
        </is>
      </c>
      <c r="E390" s="227" t="n">
        <v>2</v>
      </c>
      <c r="F390" s="252" t="n">
        <v>1150.4</v>
      </c>
      <c r="G390" s="222">
        <f>ROUND(E390*F390,2)</f>
        <v/>
      </c>
      <c r="H390" s="389">
        <f>G390/$G$662</f>
        <v/>
      </c>
      <c r="I390" s="222">
        <f>ROUND(F390*Прил.10!$D$12,2)</f>
        <v/>
      </c>
      <c r="J390" s="222">
        <f>ROUND(I390*E390,2)</f>
        <v/>
      </c>
    </row>
    <row r="391" hidden="1" outlineLevel="1" ht="13.9" customFormat="1" customHeight="1" s="354">
      <c r="A391" s="385" t="n">
        <v>362</v>
      </c>
      <c r="B391" s="300" t="inlineStr">
        <is>
          <t>14.4.01.01-0003</t>
        </is>
      </c>
      <c r="C391" s="384" t="inlineStr">
        <is>
          <t>Грунтовка: ГФ-021 красно-коричневая</t>
        </is>
      </c>
      <c r="D391" s="385" t="inlineStr">
        <is>
          <t>т</t>
        </is>
      </c>
      <c r="E391" s="227" t="n">
        <v>0.1398</v>
      </c>
      <c r="F391" s="252" t="n">
        <v>15620</v>
      </c>
      <c r="G391" s="222">
        <f>ROUND(E391*F391,2)</f>
        <v/>
      </c>
      <c r="H391" s="389">
        <f>G391/$G$662</f>
        <v/>
      </c>
      <c r="I391" s="222">
        <f>ROUND(F391*Прил.10!$D$12,2)</f>
        <v/>
      </c>
      <c r="J391" s="222">
        <f>ROUND(I391*E391,2)</f>
        <v/>
      </c>
    </row>
    <row r="392" hidden="1" outlineLevel="1" ht="13.9" customFormat="1" customHeight="1" s="354">
      <c r="A392" s="385" t="n">
        <v>363</v>
      </c>
      <c r="B392" s="300" t="inlineStr">
        <is>
          <t>14.5.09.07-0029</t>
        </is>
      </c>
      <c r="C392" s="384" t="inlineStr">
        <is>
          <t>Растворитель марки: Р-4</t>
        </is>
      </c>
      <c r="D392" s="385" t="inlineStr">
        <is>
          <t>т</t>
        </is>
      </c>
      <c r="E392" s="227" t="n">
        <v>0.2261</v>
      </c>
      <c r="F392" s="252" t="n">
        <v>9420</v>
      </c>
      <c r="G392" s="222">
        <f>ROUND(E392*F392,2)</f>
        <v/>
      </c>
      <c r="H392" s="389">
        <f>G392/$G$662</f>
        <v/>
      </c>
      <c r="I392" s="222">
        <f>ROUND(F392*Прил.10!$D$12,2)</f>
        <v/>
      </c>
      <c r="J392" s="222">
        <f>ROUND(I392*E392,2)</f>
        <v/>
      </c>
    </row>
    <row r="393" hidden="1" outlineLevel="1" ht="13.9" customFormat="1" customHeight="1" s="354">
      <c r="A393" s="385" t="n">
        <v>364</v>
      </c>
      <c r="B393" s="300" t="inlineStr">
        <is>
          <t>08.3.03.04-0012</t>
        </is>
      </c>
      <c r="C393" s="384" t="inlineStr">
        <is>
          <t>Проволока светлая диаметром: 1,1 мм</t>
        </is>
      </c>
      <c r="D393" s="385" t="inlineStr">
        <is>
          <t>т</t>
        </is>
      </c>
      <c r="E393" s="227" t="n">
        <v>0.2084</v>
      </c>
      <c r="F393" s="252" t="n">
        <v>10200</v>
      </c>
      <c r="G393" s="222">
        <f>ROUND(E393*F393,2)</f>
        <v/>
      </c>
      <c r="H393" s="389">
        <f>G393/$G$662</f>
        <v/>
      </c>
      <c r="I393" s="222">
        <f>ROUND(F393*Прил.10!$D$12,2)</f>
        <v/>
      </c>
      <c r="J393" s="222">
        <f>ROUND(I393*E393,2)</f>
        <v/>
      </c>
    </row>
    <row r="394" hidden="1" outlineLevel="1" ht="26.45" customFormat="1" customHeight="1" s="354">
      <c r="A394" s="385" t="n">
        <v>365</v>
      </c>
      <c r="B394" s="300" t="inlineStr">
        <is>
          <t>19.3.03.02-0027</t>
        </is>
      </c>
      <c r="C394" s="384" t="inlineStr">
        <is>
          <t>Корпус фильтра прямоугольного из оцинкованной стали ФВП-70-40</t>
        </is>
      </c>
      <c r="D394" s="385" t="inlineStr">
        <is>
          <t>шт</t>
        </is>
      </c>
      <c r="E394" s="227" t="n">
        <v>4</v>
      </c>
      <c r="F394" s="252" t="n">
        <v>530.11</v>
      </c>
      <c r="G394" s="222">
        <f>ROUND(E394*F394,2)</f>
        <v/>
      </c>
      <c r="H394" s="389">
        <f>G394/$G$662</f>
        <v/>
      </c>
      <c r="I394" s="222">
        <f>ROUND(F394*Прил.10!$D$12,2)</f>
        <v/>
      </c>
      <c r="J394" s="222">
        <f>ROUND(I394*E394,2)</f>
        <v/>
      </c>
    </row>
    <row r="395" hidden="1" outlineLevel="1" ht="13.9" customFormat="1" customHeight="1" s="354">
      <c r="A395" s="385" t="n">
        <v>366</v>
      </c>
      <c r="B395" s="300" t="inlineStr">
        <is>
          <t>01.7.15.07-0014</t>
        </is>
      </c>
      <c r="C395" s="384" t="inlineStr">
        <is>
          <t>Дюбели распорные полипропиленовые</t>
        </is>
      </c>
      <c r="D395" s="385" t="inlineStr">
        <is>
          <t>100 шт</t>
        </is>
      </c>
      <c r="E395" s="227" t="n">
        <v>24.654</v>
      </c>
      <c r="F395" s="252" t="n">
        <v>86</v>
      </c>
      <c r="G395" s="222">
        <f>ROUND(E395*F395,2)</f>
        <v/>
      </c>
      <c r="H395" s="389">
        <f>G395/$G$662</f>
        <v/>
      </c>
      <c r="I395" s="222">
        <f>ROUND(F395*Прил.10!$D$12,2)</f>
        <v/>
      </c>
      <c r="J395" s="222">
        <f>ROUND(I395*E395,2)</f>
        <v/>
      </c>
    </row>
    <row r="396" hidden="1" outlineLevel="1" ht="26.45" customFormat="1" customHeight="1" s="354">
      <c r="A396" s="385" t="n">
        <v>367</v>
      </c>
      <c r="B396" s="300" t="inlineStr">
        <is>
          <t>01.3.01.03-0002</t>
        </is>
      </c>
      <c r="C396" s="384" t="inlineStr">
        <is>
          <t>Керосин для технических целей марок КТ-1, КТ-2</t>
        </is>
      </c>
      <c r="D396" s="385" t="inlineStr">
        <is>
          <t>т</t>
        </is>
      </c>
      <c r="E396" s="227" t="n">
        <v>0.8079</v>
      </c>
      <c r="F396" s="252" t="n">
        <v>2606.9</v>
      </c>
      <c r="G396" s="222">
        <f>ROUND(E396*F396,2)</f>
        <v/>
      </c>
      <c r="H396" s="389">
        <f>G396/$G$662</f>
        <v/>
      </c>
      <c r="I396" s="222">
        <f>ROUND(F396*Прил.10!$D$12,2)</f>
        <v/>
      </c>
      <c r="J396" s="222">
        <f>ROUND(I396*E396,2)</f>
        <v/>
      </c>
    </row>
    <row r="397" hidden="1" outlineLevel="1" ht="39.6" customFormat="1" customHeight="1" s="354">
      <c r="A397" s="385" t="n">
        <v>368</v>
      </c>
      <c r="B397" s="300" t="inlineStr">
        <is>
          <t>05.1.07.28-0051</t>
        </is>
      </c>
      <c r="C397" s="384" t="inlineStr">
        <is>
          <t>Ступени лестничные: ЛС 12.17 /бетон В15 (М200), объем 0,053 м3, расход арматуры 0,69 кг/ (ГОСТ 8717.0-84)</t>
        </is>
      </c>
      <c r="D397" s="385" t="inlineStr">
        <is>
          <t>шт</t>
        </is>
      </c>
      <c r="E397" s="227" t="n">
        <v>25</v>
      </c>
      <c r="F397" s="252" t="n">
        <v>83.68000000000001</v>
      </c>
      <c r="G397" s="222">
        <f>ROUND(E397*F397,2)</f>
        <v/>
      </c>
      <c r="H397" s="389">
        <f>G397/$G$662</f>
        <v/>
      </c>
      <c r="I397" s="222">
        <f>ROUND(F397*Прил.10!$D$12,2)</f>
        <v/>
      </c>
      <c r="J397" s="222">
        <f>ROUND(I397*E397,2)</f>
        <v/>
      </c>
    </row>
    <row r="398" hidden="1" outlineLevel="1" ht="26.45" customFormat="1" customHeight="1" s="354">
      <c r="A398" s="385" t="n">
        <v>369</v>
      </c>
      <c r="B398" s="300" t="inlineStr">
        <is>
          <t>999-9950</t>
        </is>
      </c>
      <c r="C398" s="384" t="inlineStr">
        <is>
          <t>Вспомогательные ненормируемые ресурсы (2% от Оплаты труда рабочих)</t>
        </is>
      </c>
      <c r="D398" s="385" t="inlineStr">
        <is>
          <t>руб</t>
        </is>
      </c>
      <c r="E398" s="227" t="n">
        <v>2081.777</v>
      </c>
      <c r="F398" s="252" t="n">
        <v>1</v>
      </c>
      <c r="G398" s="222">
        <f>ROUND(E398*F398,2)</f>
        <v/>
      </c>
      <c r="H398" s="389">
        <f>G398/$G$662</f>
        <v/>
      </c>
      <c r="I398" s="222">
        <f>ROUND(F398*Прил.10!$D$12,2)</f>
        <v/>
      </c>
      <c r="J398" s="222">
        <f>ROUND(I398*E398,2)</f>
        <v/>
      </c>
    </row>
    <row r="399" hidden="1" outlineLevel="1" ht="13.9" customFormat="1" customHeight="1" s="354">
      <c r="A399" s="385" t="n">
        <v>370</v>
      </c>
      <c r="B399" s="300" t="inlineStr">
        <is>
          <t>14.5.11.03-0001</t>
        </is>
      </c>
      <c r="C399" s="384" t="inlineStr">
        <is>
          <t>Шпаклевка «Унифлот», КНАУФ</t>
        </is>
      </c>
      <c r="D399" s="385" t="inlineStr">
        <is>
          <t>кг</t>
        </is>
      </c>
      <c r="E399" s="227" t="n">
        <v>277.8</v>
      </c>
      <c r="F399" s="252" t="n">
        <v>7.46</v>
      </c>
      <c r="G399" s="222">
        <f>ROUND(E399*F399,2)</f>
        <v/>
      </c>
      <c r="H399" s="389">
        <f>G399/$G$662</f>
        <v/>
      </c>
      <c r="I399" s="222">
        <f>ROUND(F399*Прил.10!$D$12,2)</f>
        <v/>
      </c>
      <c r="J399" s="222">
        <f>ROUND(I399*E399,2)</f>
        <v/>
      </c>
    </row>
    <row r="400" hidden="1" outlineLevel="1" ht="52.9" customFormat="1" customHeight="1" s="354">
      <c r="A400" s="385" t="n">
        <v>371</v>
      </c>
      <c r="B400" s="300" t="inlineStr">
        <is>
          <t>01.7.07.04-0003</t>
        </is>
      </c>
      <c r="C400" s="384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400" s="385" t="inlineStr">
        <is>
          <t>т</t>
        </is>
      </c>
      <c r="E400" s="227" t="n">
        <v>0.124</v>
      </c>
      <c r="F400" s="252" t="n">
        <v>16385</v>
      </c>
      <c r="G400" s="222">
        <f>ROUND(E400*F400,2)</f>
        <v/>
      </c>
      <c r="H400" s="389">
        <f>G400/$G$662</f>
        <v/>
      </c>
      <c r="I400" s="222">
        <f>ROUND(F400*Прил.10!$D$12,2)</f>
        <v/>
      </c>
      <c r="J400" s="222">
        <f>ROUND(I400*E400,2)</f>
        <v/>
      </c>
    </row>
    <row r="401" hidden="1" outlineLevel="1" ht="26.45" customFormat="1" customHeight="1" s="354">
      <c r="A401" s="385" t="n">
        <v>372</v>
      </c>
      <c r="B401" s="300" t="inlineStr">
        <is>
          <t>19.3.01.06-0091</t>
        </is>
      </c>
      <c r="C401" s="384" t="inlineStr">
        <is>
          <t>Клапаны воздушные под ручной или электропривод ВК, размер 300х400 мм</t>
        </is>
      </c>
      <c r="D401" s="385" t="inlineStr">
        <is>
          <t>шт</t>
        </is>
      </c>
      <c r="E401" s="227" t="n">
        <v>4</v>
      </c>
      <c r="F401" s="252" t="n">
        <v>496.44</v>
      </c>
      <c r="G401" s="222">
        <f>ROUND(E401*F401,2)</f>
        <v/>
      </c>
      <c r="H401" s="389">
        <f>G401/$G$662</f>
        <v/>
      </c>
      <c r="I401" s="222">
        <f>ROUND(F401*Прил.10!$D$12,2)</f>
        <v/>
      </c>
      <c r="J401" s="222">
        <f>ROUND(I401*E401,2)</f>
        <v/>
      </c>
    </row>
    <row r="402" hidden="1" outlineLevel="1" ht="26.45" customFormat="1" customHeight="1" s="354">
      <c r="A402" s="385" t="n">
        <v>373</v>
      </c>
      <c r="B402" s="300" t="inlineStr">
        <is>
          <t>19.1.01.03-0073</t>
        </is>
      </c>
      <c r="C402" s="384" t="inlineStr">
        <is>
          <t>Воздуховоды из оцинкованной стали толщиной: 0,6 мм, диаметром до 250 мм</t>
        </is>
      </c>
      <c r="D402" s="385" t="inlineStr">
        <is>
          <t>м2</t>
        </is>
      </c>
      <c r="E402" s="227" t="n">
        <v>21.2</v>
      </c>
      <c r="F402" s="252" t="n">
        <v>93.52</v>
      </c>
      <c r="G402" s="222">
        <f>ROUND(E402*F402,2)</f>
        <v/>
      </c>
      <c r="H402" s="389">
        <f>G402/$G$662</f>
        <v/>
      </c>
      <c r="I402" s="222">
        <f>ROUND(F402*Прил.10!$D$12,2)</f>
        <v/>
      </c>
      <c r="J402" s="222">
        <f>ROUND(I402*E402,2)</f>
        <v/>
      </c>
    </row>
    <row r="403" hidden="1" outlineLevel="1" ht="39.6" customFormat="1" customHeight="1" s="354">
      <c r="A403" s="385" t="n">
        <v>374</v>
      </c>
      <c r="B403" s="300" t="inlineStr">
        <is>
          <t>01.7.19.09-0023</t>
        </is>
      </c>
      <c r="C403" s="384" t="inlineStr">
        <is>
          <t>Рукава резинотканевые напорно-всасывающие для воды давлением 1 МПа (10 кгс/см2), диаметром: 25 мм</t>
        </is>
      </c>
      <c r="D403" s="385" t="inlineStr">
        <is>
          <t>м</t>
        </is>
      </c>
      <c r="E403" s="227" t="n">
        <v>40</v>
      </c>
      <c r="F403" s="252" t="n">
        <v>49.06</v>
      </c>
      <c r="G403" s="222">
        <f>ROUND(E403*F403,2)</f>
        <v/>
      </c>
      <c r="H403" s="389">
        <f>G403/$G$662</f>
        <v/>
      </c>
      <c r="I403" s="222">
        <f>ROUND(F403*Прил.10!$D$12,2)</f>
        <v/>
      </c>
      <c r="J403" s="222">
        <f>ROUND(I403*E403,2)</f>
        <v/>
      </c>
    </row>
    <row r="404" hidden="1" outlineLevel="1" ht="13.9" customFormat="1" customHeight="1" s="354">
      <c r="A404" s="385" t="n">
        <v>375</v>
      </c>
      <c r="B404" s="300" t="inlineStr">
        <is>
          <t>14.5.11.01-0001</t>
        </is>
      </c>
      <c r="C404" s="384" t="inlineStr">
        <is>
          <t>Шпатлевка клеевая</t>
        </is>
      </c>
      <c r="D404" s="385" t="inlineStr">
        <is>
          <t>т</t>
        </is>
      </c>
      <c r="E404" s="227" t="n">
        <v>0.4489</v>
      </c>
      <c r="F404" s="252" t="n">
        <v>4294</v>
      </c>
      <c r="G404" s="222">
        <f>ROUND(E404*F404,2)</f>
        <v/>
      </c>
      <c r="H404" s="389">
        <f>G404/$G$662</f>
        <v/>
      </c>
      <c r="I404" s="222">
        <f>ROUND(F404*Прил.10!$D$12,2)</f>
        <v/>
      </c>
      <c r="J404" s="222">
        <f>ROUND(I404*E404,2)</f>
        <v/>
      </c>
    </row>
    <row r="405" hidden="1" outlineLevel="1" ht="52.9" customFormat="1" customHeight="1" s="354">
      <c r="A405" s="385" t="n">
        <v>376</v>
      </c>
      <c r="B405" s="300" t="inlineStr">
        <is>
          <t>08.4.01.02-0011</t>
        </is>
      </c>
      <c r="C405" s="384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405" s="385" t="inlineStr">
        <is>
          <t>т</t>
        </is>
      </c>
      <c r="E405" s="227" t="n">
        <v>0.3288</v>
      </c>
      <c r="F405" s="252" t="n">
        <v>5804</v>
      </c>
      <c r="G405" s="222">
        <f>ROUND(E405*F405,2)</f>
        <v/>
      </c>
      <c r="H405" s="389">
        <f>G405/$G$662</f>
        <v/>
      </c>
      <c r="I405" s="222">
        <f>ROUND(F405*Прил.10!$D$12,2)</f>
        <v/>
      </c>
      <c r="J405" s="222">
        <f>ROUND(I405*E405,2)</f>
        <v/>
      </c>
    </row>
    <row r="406" hidden="1" outlineLevel="1" ht="26.45" customFormat="1" customHeight="1" s="354">
      <c r="A406" s="385" t="n">
        <v>377</v>
      </c>
      <c r="B406" s="300" t="inlineStr">
        <is>
          <t>20.3.02.03-0042</t>
        </is>
      </c>
      <c r="C406" s="384" t="inlineStr">
        <is>
          <t>Лампы накаливания газопольные в прозрачной колбе: МО 40-100</t>
        </is>
      </c>
      <c r="D406" s="385" t="inlineStr">
        <is>
          <t>10 шт.</t>
        </is>
      </c>
      <c r="E406" s="227" t="n">
        <v>25.5</v>
      </c>
      <c r="F406" s="252" t="n">
        <v>74.69</v>
      </c>
      <c r="G406" s="222">
        <f>ROUND(E406*F406,2)</f>
        <v/>
      </c>
      <c r="H406" s="389">
        <f>G406/$G$662</f>
        <v/>
      </c>
      <c r="I406" s="222">
        <f>ROUND(F406*Прил.10!$D$12,2)</f>
        <v/>
      </c>
      <c r="J406" s="222">
        <f>ROUND(I406*E406,2)</f>
        <v/>
      </c>
    </row>
    <row r="407" hidden="1" outlineLevel="1" ht="39.6" customFormat="1" customHeight="1" s="354">
      <c r="A407" s="385" t="n">
        <v>378</v>
      </c>
      <c r="B407" s="300" t="inlineStr">
        <is>
          <t>11.1.03.05-0084</t>
        </is>
      </c>
      <c r="C407" s="384" t="inlineStr">
        <is>
          <t>Доски необрезные хвойных пород длиной: 4-6,5 м, все ширины, толщиной 44 мм и более, II сорта</t>
        </is>
      </c>
      <c r="D407" s="385" t="inlineStr">
        <is>
          <t>м3</t>
        </is>
      </c>
      <c r="E407" s="227" t="n">
        <v>2.2715</v>
      </c>
      <c r="F407" s="252" t="n">
        <v>832.7</v>
      </c>
      <c r="G407" s="222">
        <f>ROUND(E407*F407,2)</f>
        <v/>
      </c>
      <c r="H407" s="389">
        <f>G407/$G$662</f>
        <v/>
      </c>
      <c r="I407" s="222">
        <f>ROUND(F407*Прил.10!$D$12,2)</f>
        <v/>
      </c>
      <c r="J407" s="222">
        <f>ROUND(I407*E407,2)</f>
        <v/>
      </c>
    </row>
    <row r="408" hidden="1" outlineLevel="1" ht="26.45" customFormat="1" customHeight="1" s="354">
      <c r="A408" s="385" t="n">
        <v>379</v>
      </c>
      <c r="B408" s="300" t="inlineStr">
        <is>
          <t>08.3.02.01-0041</t>
        </is>
      </c>
      <c r="C408" s="384" t="inlineStr">
        <is>
          <t>Лента стальная упаковочная, мягкая, нормальной точности 0,7х20-50 мм</t>
        </is>
      </c>
      <c r="D408" s="385" t="inlineStr">
        <is>
          <t>т</t>
        </is>
      </c>
      <c r="E408" s="227" t="n">
        <v>0.2471</v>
      </c>
      <c r="F408" s="252" t="n">
        <v>7590</v>
      </c>
      <c r="G408" s="222">
        <f>ROUND(E408*F408,2)</f>
        <v/>
      </c>
      <c r="H408" s="389">
        <f>G408/$G$662</f>
        <v/>
      </c>
      <c r="I408" s="222">
        <f>ROUND(F408*Прил.10!$D$12,2)</f>
        <v/>
      </c>
      <c r="J408" s="222">
        <f>ROUND(I408*E408,2)</f>
        <v/>
      </c>
    </row>
    <row r="409" hidden="1" outlineLevel="1" ht="13.9" customFormat="1" customHeight="1" s="354">
      <c r="A409" s="385" t="n">
        <v>380</v>
      </c>
      <c r="B409" s="300" t="inlineStr">
        <is>
          <t>01.7.15.14-0044</t>
        </is>
      </c>
      <c r="C409" s="384" t="inlineStr">
        <is>
          <t>Шуруп самонарезающий: (TN) 3,5/25 мм</t>
        </is>
      </c>
      <c r="D409" s="385" t="inlineStr">
        <is>
          <t>100 шт</t>
        </is>
      </c>
      <c r="E409" s="227" t="n">
        <v>932.17</v>
      </c>
      <c r="F409" s="252" t="n">
        <v>2</v>
      </c>
      <c r="G409" s="222">
        <f>ROUND(E409*F409,2)</f>
        <v/>
      </c>
      <c r="H409" s="389">
        <f>G409/$G$662</f>
        <v/>
      </c>
      <c r="I409" s="222">
        <f>ROUND(F409*Прил.10!$D$12,2)</f>
        <v/>
      </c>
      <c r="J409" s="222">
        <f>ROUND(I409*E409,2)</f>
        <v/>
      </c>
    </row>
    <row r="410" hidden="1" outlineLevel="1" ht="13.9" customFormat="1" customHeight="1" s="354">
      <c r="A410" s="385" t="n">
        <v>381</v>
      </c>
      <c r="B410" s="300" t="inlineStr">
        <is>
          <t>01.3.01.07-0003</t>
        </is>
      </c>
      <c r="C410" s="384" t="inlineStr">
        <is>
          <t>Спирт изопропиловый</t>
        </is>
      </c>
      <c r="D410" s="385" t="inlineStr">
        <is>
          <t>л</t>
        </is>
      </c>
      <c r="E410" s="227" t="n">
        <v>33.2</v>
      </c>
      <c r="F410" s="252" t="n">
        <v>55.6</v>
      </c>
      <c r="G410" s="222">
        <f>ROUND(E410*F410,2)</f>
        <v/>
      </c>
      <c r="H410" s="389">
        <f>G410/$G$662</f>
        <v/>
      </c>
      <c r="I410" s="222">
        <f>ROUND(F410*Прил.10!$D$12,2)</f>
        <v/>
      </c>
      <c r="J410" s="222">
        <f>ROUND(I410*E410,2)</f>
        <v/>
      </c>
    </row>
    <row r="411" hidden="1" outlineLevel="1" ht="26.45" customFormat="1" customHeight="1" s="354">
      <c r="A411" s="385" t="n">
        <v>382</v>
      </c>
      <c r="B411" s="300" t="inlineStr">
        <is>
          <t>21.1.06.04-0017</t>
        </is>
      </c>
      <c r="C411" s="384" t="inlineStr">
        <is>
          <t>Кабель монтажный МКВВЭнг(A)-LS 10х0,5-500 (МКЭШ 10х0,75)</t>
        </is>
      </c>
      <c r="D411" s="385" t="inlineStr">
        <is>
          <t>1000 м</t>
        </is>
      </c>
      <c r="E411" s="227" t="n">
        <v>0.03</v>
      </c>
      <c r="F411" s="252" t="n">
        <v>61309.23</v>
      </c>
      <c r="G411" s="222">
        <f>ROUND(E411*F411,2)</f>
        <v/>
      </c>
      <c r="H411" s="389">
        <f>G411/$G$662</f>
        <v/>
      </c>
      <c r="I411" s="222">
        <f>ROUND(F411*Прил.10!$D$12,2)</f>
        <v/>
      </c>
      <c r="J411" s="222">
        <f>ROUND(I411*E411,2)</f>
        <v/>
      </c>
    </row>
    <row r="412" hidden="1" outlineLevel="1" ht="26.45" customFormat="1" customHeight="1" s="354">
      <c r="A412" s="385" t="n">
        <v>383</v>
      </c>
      <c r="B412" s="300" t="inlineStr">
        <is>
          <t>18.1.02.02-0001</t>
        </is>
      </c>
      <c r="C412" s="384" t="inlineStr">
        <is>
          <t>Задвижки клиновые разборные Hawle 4000Е2, диаметром 50 мм</t>
        </is>
      </c>
      <c r="D412" s="385" t="inlineStr">
        <is>
          <t>шт</t>
        </is>
      </c>
      <c r="E412" s="227" t="n">
        <v>2</v>
      </c>
      <c r="F412" s="252" t="n">
        <v>911.39</v>
      </c>
      <c r="G412" s="222">
        <f>ROUND(E412*F412,2)</f>
        <v/>
      </c>
      <c r="H412" s="389">
        <f>G412/$G$662</f>
        <v/>
      </c>
      <c r="I412" s="222">
        <f>ROUND(F412*Прил.10!$D$12,2)</f>
        <v/>
      </c>
      <c r="J412" s="222">
        <f>ROUND(I412*E412,2)</f>
        <v/>
      </c>
    </row>
    <row r="413" hidden="1" outlineLevel="1" ht="26.45" customFormat="1" customHeight="1" s="354">
      <c r="A413" s="385" t="n">
        <v>384</v>
      </c>
      <c r="B413" s="300" t="inlineStr">
        <is>
          <t>24.3.03.13-0272</t>
        </is>
      </c>
      <c r="C413" s="384" t="inlineStr">
        <is>
          <t>Труба: ПЭ 100 SDR 11, наружный диаметр 110 мм (ГОСТ Р 50838- 95)</t>
        </is>
      </c>
      <c r="D413" s="385" t="inlineStr">
        <is>
          <t>10 м</t>
        </is>
      </c>
      <c r="E413" s="227" t="n">
        <v>0.996</v>
      </c>
      <c r="F413" s="252" t="n">
        <v>1825</v>
      </c>
      <c r="G413" s="222">
        <f>ROUND(E413*F413,2)</f>
        <v/>
      </c>
      <c r="H413" s="389">
        <f>G413/$G$662</f>
        <v/>
      </c>
      <c r="I413" s="222">
        <f>ROUND(F413*Прил.10!$D$12,2)</f>
        <v/>
      </c>
      <c r="J413" s="222">
        <f>ROUND(I413*E413,2)</f>
        <v/>
      </c>
    </row>
    <row r="414" hidden="1" outlineLevel="1" ht="39.6" customFormat="1" customHeight="1" s="354">
      <c r="A414" s="385" t="n">
        <v>385</v>
      </c>
      <c r="B414" s="300" t="inlineStr">
        <is>
          <t>64.1.02.01-0075</t>
        </is>
      </c>
      <c r="C414" s="384" t="inlineStr">
        <is>
          <t>Вентиляторы канальные: ВК-250Б, мощностью 0,18 кВт(прим. вентилятор канальный ВК250Б)</t>
        </is>
      </c>
      <c r="D414" s="385" t="inlineStr">
        <is>
          <t>шт</t>
        </is>
      </c>
      <c r="E414" s="227" t="n">
        <v>3</v>
      </c>
      <c r="F414" s="252" t="n">
        <v>604.46</v>
      </c>
      <c r="G414" s="222">
        <f>ROUND(E414*F414,2)</f>
        <v/>
      </c>
      <c r="H414" s="389">
        <f>G414/$G$662</f>
        <v/>
      </c>
      <c r="I414" s="222">
        <f>ROUND(F414*Прил.10!$D$12,2)</f>
        <v/>
      </c>
      <c r="J414" s="222">
        <f>ROUND(I414*E414,2)</f>
        <v/>
      </c>
    </row>
    <row r="415" hidden="1" outlineLevel="1" ht="13.9" customFormat="1" customHeight="1" s="354">
      <c r="A415" s="385" t="n">
        <v>386</v>
      </c>
      <c r="B415" s="300" t="inlineStr">
        <is>
          <t>01.7.20.08-0071</t>
        </is>
      </c>
      <c r="C415" s="384" t="inlineStr">
        <is>
          <t>Канаты пеньковые пропитанные</t>
        </is>
      </c>
      <c r="D415" s="385" t="inlineStr">
        <is>
          <t>т</t>
        </is>
      </c>
      <c r="E415" s="227" t="n">
        <v>0.0469</v>
      </c>
      <c r="F415" s="252" t="n">
        <v>37900</v>
      </c>
      <c r="G415" s="222">
        <f>ROUND(E415*F415,2)</f>
        <v/>
      </c>
      <c r="H415" s="389">
        <f>G415/$G$662</f>
        <v/>
      </c>
      <c r="I415" s="222">
        <f>ROUND(F415*Прил.10!$D$12,2)</f>
        <v/>
      </c>
      <c r="J415" s="222">
        <f>ROUND(I415*E415,2)</f>
        <v/>
      </c>
    </row>
    <row r="416" hidden="1" outlineLevel="1" ht="13.9" customFormat="1" customHeight="1" s="354">
      <c r="A416" s="385" t="n">
        <v>387</v>
      </c>
      <c r="B416" s="300" t="inlineStr">
        <is>
          <t>20.4.03.05-0004</t>
        </is>
      </c>
      <c r="C416" s="384" t="inlineStr">
        <is>
          <t>Розетка открытой проводки с заземлением</t>
        </is>
      </c>
      <c r="D416" s="385" t="inlineStr">
        <is>
          <t>100 шт</t>
        </is>
      </c>
      <c r="E416" s="227" t="n">
        <v>1.9</v>
      </c>
      <c r="F416" s="252" t="n">
        <v>899</v>
      </c>
      <c r="G416" s="222">
        <f>ROUND(E416*F416,2)</f>
        <v/>
      </c>
      <c r="H416" s="389">
        <f>G416/$G$662</f>
        <v/>
      </c>
      <c r="I416" s="222">
        <f>ROUND(F416*Прил.10!$D$12,2)</f>
        <v/>
      </c>
      <c r="J416" s="222">
        <f>ROUND(I416*E416,2)</f>
        <v/>
      </c>
    </row>
    <row r="417" hidden="1" outlineLevel="1" ht="13.9" customFormat="1" customHeight="1" s="354">
      <c r="A417" s="385" t="n">
        <v>388</v>
      </c>
      <c r="B417" s="300" t="inlineStr">
        <is>
          <t>ТСЦ-301-1065</t>
        </is>
      </c>
      <c r="C417" s="384" t="inlineStr">
        <is>
          <t>Клапан вытяжной, диаметр 100 мм</t>
        </is>
      </c>
      <c r="D417" s="385" t="inlineStr">
        <is>
          <t>шт.</t>
        </is>
      </c>
      <c r="E417" s="227" t="n">
        <v>10</v>
      </c>
      <c r="F417" s="252" t="n">
        <v>166.56</v>
      </c>
      <c r="G417" s="222">
        <f>ROUND(E417*F417,2)</f>
        <v/>
      </c>
      <c r="H417" s="389">
        <f>G417/$G$662</f>
        <v/>
      </c>
      <c r="I417" s="222">
        <f>ROUND(F417*Прил.10!$D$12,2)</f>
        <v/>
      </c>
      <c r="J417" s="222">
        <f>ROUND(I417*E417,2)</f>
        <v/>
      </c>
    </row>
    <row r="418" hidden="1" outlineLevel="1" ht="26.45" customFormat="1" customHeight="1" s="354">
      <c r="A418" s="385" t="n">
        <v>389</v>
      </c>
      <c r="B418" s="300" t="inlineStr">
        <is>
          <t>04.3.01.09-0001</t>
        </is>
      </c>
      <c r="C418" s="384" t="inlineStr">
        <is>
          <t>Раствор готовый кладочный тяжелый цементный</t>
        </is>
      </c>
      <c r="D418" s="385" t="inlineStr">
        <is>
          <t>м3</t>
        </is>
      </c>
      <c r="E418" s="227" t="n">
        <v>3.912</v>
      </c>
      <c r="F418" s="252" t="n">
        <v>424.88</v>
      </c>
      <c r="G418" s="222">
        <f>ROUND(E418*F418,2)</f>
        <v/>
      </c>
      <c r="H418" s="389">
        <f>G418/$G$662</f>
        <v/>
      </c>
      <c r="I418" s="222">
        <f>ROUND(F418*Прил.10!$D$12,2)</f>
        <v/>
      </c>
      <c r="J418" s="222">
        <f>ROUND(I418*E418,2)</f>
        <v/>
      </c>
    </row>
    <row r="419" hidden="1" outlineLevel="1" ht="39.6" customFormat="1" customHeight="1" s="354">
      <c r="A419" s="385" t="n">
        <v>390</v>
      </c>
      <c r="B419" s="300" t="inlineStr">
        <is>
          <t>19.2.01.02-1014</t>
        </is>
      </c>
      <c r="C419" s="384" t="inlineStr">
        <is>
          <t>Вставки гибкие к канальным вентиляторам из оцинкованной стали с тканевой лентой, размер 700х400 мм</t>
        </is>
      </c>
      <c r="D419" s="385" t="inlineStr">
        <is>
          <t>шт</t>
        </is>
      </c>
      <c r="E419" s="227" t="n">
        <v>8</v>
      </c>
      <c r="F419" s="252" t="n">
        <v>203.7</v>
      </c>
      <c r="G419" s="222">
        <f>ROUND(E419*F419,2)</f>
        <v/>
      </c>
      <c r="H419" s="389">
        <f>G419/$G$662</f>
        <v/>
      </c>
      <c r="I419" s="222">
        <f>ROUND(F419*Прил.10!$D$12,2)</f>
        <v/>
      </c>
      <c r="J419" s="222">
        <f>ROUND(I419*E419,2)</f>
        <v/>
      </c>
    </row>
    <row r="420" hidden="1" outlineLevel="1" ht="26.45" customFormat="1" customHeight="1" s="354">
      <c r="A420" s="385" t="n">
        <v>391</v>
      </c>
      <c r="B420" s="300" t="inlineStr">
        <is>
          <t>19.1.01.11-0011</t>
        </is>
      </c>
      <c r="C420" s="384" t="inlineStr">
        <is>
          <t>Крепления для воздуховодов: подвески СТД6208, СТД6209, СТД6210</t>
        </is>
      </c>
      <c r="D420" s="385" t="inlineStr">
        <is>
          <t>т</t>
        </is>
      </c>
      <c r="E420" s="227" t="n">
        <v>0.2</v>
      </c>
      <c r="F420" s="252" t="n">
        <v>8136</v>
      </c>
      <c r="G420" s="222">
        <f>ROUND(E420*F420,2)</f>
        <v/>
      </c>
      <c r="H420" s="389">
        <f>G420/$G$662</f>
        <v/>
      </c>
      <c r="I420" s="222">
        <f>ROUND(F420*Прил.10!$D$12,2)</f>
        <v/>
      </c>
      <c r="J420" s="222">
        <f>ROUND(I420*E420,2)</f>
        <v/>
      </c>
    </row>
    <row r="421" hidden="1" outlineLevel="1" ht="13.9" customFormat="1" customHeight="1" s="354">
      <c r="A421" s="385" t="n">
        <v>392</v>
      </c>
      <c r="B421" s="300" t="inlineStr">
        <is>
          <t>01.7.20.08-0102</t>
        </is>
      </c>
      <c r="C421" s="384" t="inlineStr">
        <is>
          <t>Миткаль «Т-2» суровый (суровье)</t>
        </is>
      </c>
      <c r="D421" s="385" t="inlineStr">
        <is>
          <t>10 м</t>
        </is>
      </c>
      <c r="E421" s="227" t="n">
        <v>21</v>
      </c>
      <c r="F421" s="252" t="n">
        <v>73.65000000000001</v>
      </c>
      <c r="G421" s="222">
        <f>ROUND(E421*F421,2)</f>
        <v/>
      </c>
      <c r="H421" s="389">
        <f>G421/$G$662</f>
        <v/>
      </c>
      <c r="I421" s="222">
        <f>ROUND(F421*Прил.10!$D$12,2)</f>
        <v/>
      </c>
      <c r="J421" s="222">
        <f>ROUND(I421*E421,2)</f>
        <v/>
      </c>
    </row>
    <row r="422" hidden="1" outlineLevel="1" ht="26.45" customFormat="1" customHeight="1" s="354">
      <c r="A422" s="385" t="n">
        <v>393</v>
      </c>
      <c r="B422" s="300" t="inlineStr">
        <is>
          <t>24.1.01.01-0001</t>
        </is>
      </c>
      <c r="C422" s="384" t="inlineStr">
        <is>
          <t>Адаптер фланцевый "System 2000" Hawle для ПЭ и ПВХ труб диаметром: 50 мм</t>
        </is>
      </c>
      <c r="D422" s="385" t="inlineStr">
        <is>
          <t>шт</t>
        </is>
      </c>
      <c r="E422" s="227" t="n">
        <v>4</v>
      </c>
      <c r="F422" s="252" t="n">
        <v>383.43</v>
      </c>
      <c r="G422" s="222">
        <f>ROUND(E422*F422,2)</f>
        <v/>
      </c>
      <c r="H422" s="389">
        <f>G422/$G$662</f>
        <v/>
      </c>
      <c r="I422" s="222">
        <f>ROUND(F422*Прил.10!$D$12,2)</f>
        <v/>
      </c>
      <c r="J422" s="222">
        <f>ROUND(I422*E422,2)</f>
        <v/>
      </c>
    </row>
    <row r="423" hidden="1" outlineLevel="1" ht="39.6" customFormat="1" customHeight="1" s="354">
      <c r="A423" s="385" t="n">
        <v>394</v>
      </c>
      <c r="B423" s="300" t="inlineStr">
        <is>
          <t>24.1.02.01-0111</t>
        </is>
      </c>
      <c r="C423" s="384" t="inlineStr">
        <is>
          <t>Хомуты для крепления: канализационных и водосточных пластмассовых трубопроводов, диаметром 50 мм</t>
        </is>
      </c>
      <c r="D423" s="385" t="inlineStr">
        <is>
          <t>т</t>
        </is>
      </c>
      <c r="E423" s="227" t="n">
        <v>0.0567</v>
      </c>
      <c r="F423" s="252" t="n">
        <v>26729.37</v>
      </c>
      <c r="G423" s="222">
        <f>ROUND(E423*F423,2)</f>
        <v/>
      </c>
      <c r="H423" s="389">
        <f>G423/$G$662</f>
        <v/>
      </c>
      <c r="I423" s="222">
        <f>ROUND(F423*Прил.10!$D$12,2)</f>
        <v/>
      </c>
      <c r="J423" s="222">
        <f>ROUND(I423*E423,2)</f>
        <v/>
      </c>
    </row>
    <row r="424" hidden="1" outlineLevel="1" ht="39.6" customFormat="1" customHeight="1" s="354">
      <c r="A424" s="385" t="n">
        <v>395</v>
      </c>
      <c r="B424" s="300" t="inlineStr">
        <is>
          <t>19.3.01.13-0042</t>
        </is>
      </c>
      <c r="C424" s="384" t="inlineStr">
        <is>
          <t>Клапаны противопожарные с пружинным приводом в комбинации с тепловым замком, тип КПС-1 (60), диаметр 630 мм</t>
        </is>
      </c>
      <c r="D424" s="385" t="inlineStr">
        <is>
          <t>шт</t>
        </is>
      </c>
      <c r="E424" s="227" t="n">
        <v>1</v>
      </c>
      <c r="F424" s="252" t="n">
        <v>1481.41</v>
      </c>
      <c r="G424" s="222">
        <f>ROUND(E424*F424,2)</f>
        <v/>
      </c>
      <c r="H424" s="389">
        <f>G424/$G$662</f>
        <v/>
      </c>
      <c r="I424" s="222">
        <f>ROUND(F424*Прил.10!$D$12,2)</f>
        <v/>
      </c>
      <c r="J424" s="222">
        <f>ROUND(I424*E424,2)</f>
        <v/>
      </c>
    </row>
    <row r="425" hidden="1" outlineLevel="1" ht="39.6" customFormat="1" customHeight="1" s="354">
      <c r="A425" s="385" t="n">
        <v>396</v>
      </c>
      <c r="B425" s="300" t="inlineStr">
        <is>
          <t>23.2.02.04-0009</t>
        </is>
      </c>
      <c r="C425" s="384" t="inlineStr">
        <is>
          <t>Трубы медные: отожженные (мягкие) универсальные в бухтах, размером 15х1 мм</t>
        </is>
      </c>
      <c r="D425" s="385" t="inlineStr">
        <is>
          <t>м</t>
        </is>
      </c>
      <c r="E425" s="227" t="n">
        <v>26</v>
      </c>
      <c r="F425" s="252" t="n">
        <v>53.3</v>
      </c>
      <c r="G425" s="222">
        <f>ROUND(E425*F425,2)</f>
        <v/>
      </c>
      <c r="H425" s="389">
        <f>G425/$G$662</f>
        <v/>
      </c>
      <c r="I425" s="222">
        <f>ROUND(F425*Прил.10!$D$12,2)</f>
        <v/>
      </c>
      <c r="J425" s="222">
        <f>ROUND(I425*E425,2)</f>
        <v/>
      </c>
    </row>
    <row r="426" hidden="1" outlineLevel="1" ht="26.45" customFormat="1" customHeight="1" s="354">
      <c r="A426" s="385" t="n">
        <v>397</v>
      </c>
      <c r="B426" s="300" t="inlineStr">
        <is>
          <t>25.1.01.04-0031</t>
        </is>
      </c>
      <c r="C426" s="384" t="inlineStr">
        <is>
          <t>Шпалы непропитанные для железных дорог: 1 тип</t>
        </is>
      </c>
      <c r="D426" s="385" t="inlineStr">
        <is>
          <t>шт</t>
        </is>
      </c>
      <c r="E426" s="227" t="n">
        <v>5.092</v>
      </c>
      <c r="F426" s="252" t="n">
        <v>266.67</v>
      </c>
      <c r="G426" s="222">
        <f>ROUND(E426*F426,2)</f>
        <v/>
      </c>
      <c r="H426" s="389">
        <f>G426/$G$662</f>
        <v/>
      </c>
      <c r="I426" s="222">
        <f>ROUND(F426*Прил.10!$D$12,2)</f>
        <v/>
      </c>
      <c r="J426" s="222">
        <f>ROUND(I426*E426,2)</f>
        <v/>
      </c>
    </row>
    <row r="427" hidden="1" outlineLevel="1" ht="26.45" customFormat="1" customHeight="1" s="354">
      <c r="A427" s="385" t="n">
        <v>398</v>
      </c>
      <c r="B427" s="300" t="inlineStr">
        <is>
          <t>19.1.01.03-0082</t>
        </is>
      </c>
      <c r="C427" s="384" t="inlineStr">
        <is>
          <t>Воздуховоды из оцинкованной стали толщиной: 1,0 мм, диаметром до 1000 мм</t>
        </is>
      </c>
      <c r="D427" s="385" t="inlineStr">
        <is>
          <t>м2</t>
        </is>
      </c>
      <c r="E427" s="227" t="n">
        <v>13</v>
      </c>
      <c r="F427" s="252" t="n">
        <v>102.06</v>
      </c>
      <c r="G427" s="222">
        <f>ROUND(E427*F427,2)</f>
        <v/>
      </c>
      <c r="H427" s="389">
        <f>G427/$G$662</f>
        <v/>
      </c>
      <c r="I427" s="222">
        <f>ROUND(F427*Прил.10!$D$12,2)</f>
        <v/>
      </c>
      <c r="J427" s="222">
        <f>ROUND(I427*E427,2)</f>
        <v/>
      </c>
    </row>
    <row r="428" hidden="1" outlineLevel="1" ht="13.9" customFormat="1" customHeight="1" s="354">
      <c r="A428" s="385" t="n">
        <v>399</v>
      </c>
      <c r="B428" s="300" t="inlineStr">
        <is>
          <t>01.7.11.07-0035</t>
        </is>
      </c>
      <c r="C428" s="384" t="inlineStr">
        <is>
          <t>Электроды диаметром: 4 мм Э46</t>
        </is>
      </c>
      <c r="D428" s="385" t="inlineStr">
        <is>
          <t>т</t>
        </is>
      </c>
      <c r="E428" s="227" t="n">
        <v>0.1227</v>
      </c>
      <c r="F428" s="252" t="n">
        <v>10749</v>
      </c>
      <c r="G428" s="222">
        <f>ROUND(E428*F428,2)</f>
        <v/>
      </c>
      <c r="H428" s="389">
        <f>G428/$G$662</f>
        <v/>
      </c>
      <c r="I428" s="222">
        <f>ROUND(F428*Прил.10!$D$12,2)</f>
        <v/>
      </c>
      <c r="J428" s="222">
        <f>ROUND(I428*E428,2)</f>
        <v/>
      </c>
    </row>
    <row r="429" hidden="1" outlineLevel="1" ht="26.45" customFormat="1" customHeight="1" s="354">
      <c r="A429" s="385" t="n">
        <v>400</v>
      </c>
      <c r="B429" s="300" t="inlineStr">
        <is>
          <t>19.3.01.12-0001</t>
        </is>
      </c>
      <c r="C429" s="384" t="inlineStr">
        <is>
          <t>Клапаны перекидные искробезопасные периметром: 1000 мм, АЗЕ024.000-01</t>
        </is>
      </c>
      <c r="D429" s="385" t="inlineStr">
        <is>
          <t>шт</t>
        </is>
      </c>
      <c r="E429" s="227" t="n">
        <v>1</v>
      </c>
      <c r="F429" s="252" t="n">
        <v>1303.2</v>
      </c>
      <c r="G429" s="222">
        <f>ROUND(E429*F429,2)</f>
        <v/>
      </c>
      <c r="H429" s="389">
        <f>G429/$G$662</f>
        <v/>
      </c>
      <c r="I429" s="222">
        <f>ROUND(F429*Прил.10!$D$12,2)</f>
        <v/>
      </c>
      <c r="J429" s="222">
        <f>ROUND(I429*E429,2)</f>
        <v/>
      </c>
    </row>
    <row r="430" hidden="1" outlineLevel="1" ht="26.45" customFormat="1" customHeight="1" s="354">
      <c r="A430" s="385" t="n">
        <v>401</v>
      </c>
      <c r="B430" s="300" t="inlineStr">
        <is>
          <t>19.3.01.06-0103</t>
        </is>
      </c>
      <c r="C430" s="384" t="inlineStr">
        <is>
          <t>Клапаны воздушные под ручной или электропривод ВК, размер 400х400 мм</t>
        </is>
      </c>
      <c r="D430" s="385" t="inlineStr">
        <is>
          <t>шт</t>
        </is>
      </c>
      <c r="E430" s="227" t="n">
        <v>2</v>
      </c>
      <c r="F430" s="252" t="n">
        <v>650.48</v>
      </c>
      <c r="G430" s="222">
        <f>ROUND(E430*F430,2)</f>
        <v/>
      </c>
      <c r="H430" s="389">
        <f>G430/$G$662</f>
        <v/>
      </c>
      <c r="I430" s="222">
        <f>ROUND(F430*Прил.10!$D$12,2)</f>
        <v/>
      </c>
      <c r="J430" s="222">
        <f>ROUND(I430*E430,2)</f>
        <v/>
      </c>
    </row>
    <row r="431" hidden="1" outlineLevel="1" ht="39.6" customFormat="1" customHeight="1" s="354">
      <c r="A431" s="385" t="n">
        <v>402</v>
      </c>
      <c r="B431" s="300" t="inlineStr">
        <is>
          <t>64.1.02.01-0071</t>
        </is>
      </c>
      <c r="C431" s="384" t="inlineStr">
        <is>
          <t>Вентиляторы канальные: ВК-100Б, мощностью 0,08 кВт (прим. вентилятор канальный ВК100Б)</t>
        </is>
      </c>
      <c r="D431" s="385" t="inlineStr">
        <is>
          <t>шт</t>
        </is>
      </c>
      <c r="E431" s="227" t="n">
        <v>3</v>
      </c>
      <c r="F431" s="252" t="n">
        <v>433.16</v>
      </c>
      <c r="G431" s="222">
        <f>ROUND(E431*F431,2)</f>
        <v/>
      </c>
      <c r="H431" s="389">
        <f>G431/$G$662</f>
        <v/>
      </c>
      <c r="I431" s="222">
        <f>ROUND(F431*Прил.10!$D$12,2)</f>
        <v/>
      </c>
      <c r="J431" s="222">
        <f>ROUND(I431*E431,2)</f>
        <v/>
      </c>
    </row>
    <row r="432" hidden="1" outlineLevel="1" ht="13.9" customFormat="1" customHeight="1" s="354">
      <c r="A432" s="385" t="n">
        <v>403</v>
      </c>
      <c r="B432" s="300" t="inlineStr">
        <is>
          <t>01.3.01.01-0009</t>
        </is>
      </c>
      <c r="C432" s="384" t="inlineStr">
        <is>
          <t>Бензин растворитель</t>
        </is>
      </c>
      <c r="D432" s="385" t="inlineStr">
        <is>
          <t>т</t>
        </is>
      </c>
      <c r="E432" s="227" t="n">
        <v>0.2099</v>
      </c>
      <c r="F432" s="252" t="n">
        <v>6143.8</v>
      </c>
      <c r="G432" s="222">
        <f>ROUND(E432*F432,2)</f>
        <v/>
      </c>
      <c r="H432" s="389">
        <f>G432/$G$662</f>
        <v/>
      </c>
      <c r="I432" s="222">
        <f>ROUND(F432*Прил.10!$D$12,2)</f>
        <v/>
      </c>
      <c r="J432" s="222">
        <f>ROUND(I432*E432,2)</f>
        <v/>
      </c>
    </row>
    <row r="433" hidden="1" outlineLevel="1" ht="26.45" customFormat="1" customHeight="1" s="354">
      <c r="A433" s="385" t="n">
        <v>404</v>
      </c>
      <c r="B433" s="300" t="inlineStr">
        <is>
          <t>21.1.06.04-0013</t>
        </is>
      </c>
      <c r="C433" s="384" t="inlineStr">
        <is>
          <t>Кабель монтажный МКВВЭнг(A)-LS 3х0,75-500 (МКЭШ 3х0,75)</t>
        </is>
      </c>
      <c r="D433" s="385" t="inlineStr">
        <is>
          <t>1000 м</t>
        </is>
      </c>
      <c r="E433" s="227" t="n">
        <v>0.03</v>
      </c>
      <c r="F433" s="252" t="n">
        <v>42801.29</v>
      </c>
      <c r="G433" s="222">
        <f>ROUND(E433*F433,2)</f>
        <v/>
      </c>
      <c r="H433" s="389">
        <f>G433/$G$662</f>
        <v/>
      </c>
      <c r="I433" s="222">
        <f>ROUND(F433*Прил.10!$D$12,2)</f>
        <v/>
      </c>
      <c r="J433" s="222">
        <f>ROUND(I433*E433,2)</f>
        <v/>
      </c>
    </row>
    <row r="434" hidden="1" outlineLevel="1" ht="13.9" customFormat="1" customHeight="1" s="354">
      <c r="A434" s="385" t="n">
        <v>405</v>
      </c>
      <c r="B434" s="300" t="inlineStr">
        <is>
          <t>01.7.06.02-0001</t>
        </is>
      </c>
      <c r="C434" s="384" t="inlineStr">
        <is>
          <t>Лента бутиловая</t>
        </is>
      </c>
      <c r="D434" s="385" t="inlineStr">
        <is>
          <t>м</t>
        </is>
      </c>
      <c r="E434" s="227" t="n">
        <v>200.88</v>
      </c>
      <c r="F434" s="252" t="n">
        <v>6.38</v>
      </c>
      <c r="G434" s="222">
        <f>ROUND(E434*F434,2)</f>
        <v/>
      </c>
      <c r="H434" s="389">
        <f>G434/$G$662</f>
        <v/>
      </c>
      <c r="I434" s="222">
        <f>ROUND(F434*Прил.10!$D$12,2)</f>
        <v/>
      </c>
      <c r="J434" s="222">
        <f>ROUND(I434*E434,2)</f>
        <v/>
      </c>
    </row>
    <row r="435" hidden="1" outlineLevel="1" ht="39.6" customFormat="1" customHeight="1" s="354">
      <c r="A435" s="385" t="n">
        <v>406</v>
      </c>
      <c r="B435" s="300" t="inlineStr">
        <is>
          <t>19.3.01.13-0041</t>
        </is>
      </c>
      <c r="C435" s="384" t="inlineStr">
        <is>
          <t>Клапаны противопожарные с пружинным приводом в комбинации с тепловым замком, тип КПС-1 (60), диаметр 560 мм</t>
        </is>
      </c>
      <c r="D435" s="385" t="inlineStr">
        <is>
          <t>шт</t>
        </is>
      </c>
      <c r="E435" s="227" t="n">
        <v>1</v>
      </c>
      <c r="F435" s="252" t="n">
        <v>1281.49</v>
      </c>
      <c r="G435" s="222">
        <f>ROUND(E435*F435,2)</f>
        <v/>
      </c>
      <c r="H435" s="389">
        <f>G435/$G$662</f>
        <v/>
      </c>
      <c r="I435" s="222">
        <f>ROUND(F435*Прил.10!$D$12,2)</f>
        <v/>
      </c>
      <c r="J435" s="222">
        <f>ROUND(I435*E435,2)</f>
        <v/>
      </c>
    </row>
    <row r="436" hidden="1" outlineLevel="1" ht="13.9" customFormat="1" customHeight="1" s="354">
      <c r="A436" s="385" t="n">
        <v>407</v>
      </c>
      <c r="B436" s="300" t="inlineStr">
        <is>
          <t>201-0928</t>
        </is>
      </c>
      <c r="C436" s="384" t="inlineStr">
        <is>
          <t>Металлоконструкции щитов оцинкованные</t>
        </is>
      </c>
      <c r="D436" s="385" t="inlineStr">
        <is>
          <t>т</t>
        </is>
      </c>
      <c r="E436" s="227" t="n">
        <v>0.079</v>
      </c>
      <c r="F436" s="252" t="n">
        <v>16214.04</v>
      </c>
      <c r="G436" s="222">
        <f>ROUND(E436*F436,2)</f>
        <v/>
      </c>
      <c r="H436" s="389">
        <f>G436/$G$662</f>
        <v/>
      </c>
      <c r="I436" s="222">
        <f>ROUND(F436*Прил.10!$D$12,2)</f>
        <v/>
      </c>
      <c r="J436" s="222">
        <f>ROUND(I436*E436,2)</f>
        <v/>
      </c>
    </row>
    <row r="437" hidden="1" outlineLevel="1" ht="39.6" customFormat="1" customHeight="1" s="354">
      <c r="A437" s="385" t="n">
        <v>408</v>
      </c>
      <c r="B437" s="300" t="inlineStr">
        <is>
          <t>19.3.01.06-0103</t>
        </is>
      </c>
      <c r="C437" s="384" t="inlineStr">
        <is>
          <t>Клапаны воздушные под ручной или электропривод ВК, размер 400х400 мм (прим. Ф450)</t>
        </is>
      </c>
      <c r="D437" s="385" t="inlineStr">
        <is>
          <t>шт</t>
        </is>
      </c>
      <c r="E437" s="227" t="n">
        <v>1</v>
      </c>
      <c r="F437" s="252" t="n">
        <v>1273.57</v>
      </c>
      <c r="G437" s="222">
        <f>ROUND(E437*F437,2)</f>
        <v/>
      </c>
      <c r="H437" s="389">
        <f>G437/$G$662</f>
        <v/>
      </c>
      <c r="I437" s="222">
        <f>ROUND(F437*Прил.10!$D$12,2)</f>
        <v/>
      </c>
      <c r="J437" s="222">
        <f>ROUND(I437*E437,2)</f>
        <v/>
      </c>
    </row>
    <row r="438" hidden="1" outlineLevel="1" ht="13.9" customFormat="1" customHeight="1" s="354">
      <c r="A438" s="385" t="n">
        <v>409</v>
      </c>
      <c r="B438" s="300" t="inlineStr">
        <is>
          <t>01.7.15.07-0082</t>
        </is>
      </c>
      <c r="C438" s="384" t="inlineStr">
        <is>
          <t>Дюбель-гвоздь 6/39 мм</t>
        </is>
      </c>
      <c r="D438" s="385" t="inlineStr">
        <is>
          <t>100 шт</t>
        </is>
      </c>
      <c r="E438" s="227" t="n">
        <v>18.075</v>
      </c>
      <c r="F438" s="252" t="n">
        <v>70</v>
      </c>
      <c r="G438" s="222">
        <f>ROUND(E438*F438,2)</f>
        <v/>
      </c>
      <c r="H438" s="389">
        <f>G438/$G$662</f>
        <v/>
      </c>
      <c r="I438" s="222">
        <f>ROUND(F438*Прил.10!$D$12,2)</f>
        <v/>
      </c>
      <c r="J438" s="222">
        <f>ROUND(I438*E438,2)</f>
        <v/>
      </c>
    </row>
    <row r="439" hidden="1" outlineLevel="1" ht="13.9" customFormat="1" customHeight="1" s="354">
      <c r="A439" s="385" t="n">
        <v>410</v>
      </c>
      <c r="B439" s="300" t="inlineStr">
        <is>
          <t>14.2.06.05-0001</t>
        </is>
      </c>
      <c r="C439" s="384" t="inlineStr">
        <is>
          <t>Герметик Компаунд КЛД-ЗОМФ</t>
        </is>
      </c>
      <c r="D439" s="385" t="inlineStr">
        <is>
          <t>кг</t>
        </is>
      </c>
      <c r="E439" s="227" t="n">
        <v>4.96</v>
      </c>
      <c r="F439" s="252" t="n">
        <v>254.25</v>
      </c>
      <c r="G439" s="222">
        <f>ROUND(E439*F439,2)</f>
        <v/>
      </c>
      <c r="H439" s="389">
        <f>G439/$G$662</f>
        <v/>
      </c>
      <c r="I439" s="222">
        <f>ROUND(F439*Прил.10!$D$12,2)</f>
        <v/>
      </c>
      <c r="J439" s="222">
        <f>ROUND(I439*E439,2)</f>
        <v/>
      </c>
    </row>
    <row r="440" hidden="1" outlineLevel="1" ht="13.9" customFormat="1" customHeight="1" s="354">
      <c r="A440" s="385" t="n">
        <v>411</v>
      </c>
      <c r="B440" s="300" t="inlineStr">
        <is>
          <t>20.3.03.03-0036</t>
        </is>
      </c>
      <c r="C440" s="384" t="inlineStr">
        <is>
          <t>Светильник НПО 22х100</t>
        </is>
      </c>
      <c r="D440" s="385" t="inlineStr">
        <is>
          <t>шт</t>
        </is>
      </c>
      <c r="E440" s="227" t="n">
        <v>60</v>
      </c>
      <c r="F440" s="252" t="n">
        <v>20.83</v>
      </c>
      <c r="G440" s="222">
        <f>ROUND(E440*F440,2)</f>
        <v/>
      </c>
      <c r="H440" s="389">
        <f>G440/$G$662</f>
        <v/>
      </c>
      <c r="I440" s="222">
        <f>ROUND(F440*Прил.10!$D$12,2)</f>
        <v/>
      </c>
      <c r="J440" s="222">
        <f>ROUND(I440*E440,2)</f>
        <v/>
      </c>
    </row>
    <row r="441" hidden="1" outlineLevel="1" ht="66" customFormat="1" customHeight="1" s="354">
      <c r="A441" s="385" t="n">
        <v>412</v>
      </c>
      <c r="B441" s="300" t="inlineStr">
        <is>
          <t>18.2.07.01-0009</t>
        </is>
      </c>
      <c r="C441" s="384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441" s="385" t="inlineStr">
        <is>
          <t>м</t>
        </is>
      </c>
      <c r="E441" s="227" t="n">
        <v>20.5</v>
      </c>
      <c r="F441" s="252" t="n">
        <v>60.37</v>
      </c>
      <c r="G441" s="222">
        <f>ROUND(E441*F441,2)</f>
        <v/>
      </c>
      <c r="H441" s="389">
        <f>G441/$G$662</f>
        <v/>
      </c>
      <c r="I441" s="222">
        <f>ROUND(F441*Прил.10!$D$12,2)</f>
        <v/>
      </c>
      <c r="J441" s="222">
        <f>ROUND(I441*E441,2)</f>
        <v/>
      </c>
    </row>
    <row r="442" hidden="1" outlineLevel="1" ht="13.9" customFormat="1" customHeight="1" s="354">
      <c r="A442" s="385" t="n">
        <v>413</v>
      </c>
      <c r="B442" s="300" t="inlineStr">
        <is>
          <t>01.7.11.07-0041</t>
        </is>
      </c>
      <c r="C442" s="384" t="inlineStr">
        <is>
          <t>Электроды диаметром: 4 мм Э55</t>
        </is>
      </c>
      <c r="D442" s="385" t="inlineStr">
        <is>
          <t>т</t>
        </is>
      </c>
      <c r="E442" s="227" t="n">
        <v>0.09760000000000001</v>
      </c>
      <c r="F442" s="252" t="n">
        <v>12650</v>
      </c>
      <c r="G442" s="222">
        <f>ROUND(E442*F442,2)</f>
        <v/>
      </c>
      <c r="H442" s="389">
        <f>G442/$G$662</f>
        <v/>
      </c>
      <c r="I442" s="222">
        <f>ROUND(F442*Прил.10!$D$12,2)</f>
        <v/>
      </c>
      <c r="J442" s="222">
        <f>ROUND(I442*E442,2)</f>
        <v/>
      </c>
    </row>
    <row r="443" hidden="1" outlineLevel="1" ht="26.45" customFormat="1" customHeight="1" s="354">
      <c r="A443" s="385" t="n">
        <v>414</v>
      </c>
      <c r="B443" s="300" t="inlineStr">
        <is>
          <t>24.1.01.01-0004</t>
        </is>
      </c>
      <c r="C443" s="384" t="inlineStr">
        <is>
          <t>Адаптер фланцевый "System 2000" Hawle для ПЭ и ПВХ труб диаметром: 100 мм</t>
        </is>
      </c>
      <c r="D443" s="385" t="inlineStr">
        <is>
          <t>шт</t>
        </is>
      </c>
      <c r="E443" s="227" t="n">
        <v>2</v>
      </c>
      <c r="F443" s="252" t="n">
        <v>609.41</v>
      </c>
      <c r="G443" s="222">
        <f>ROUND(E443*F443,2)</f>
        <v/>
      </c>
      <c r="H443" s="389">
        <f>G443/$G$662</f>
        <v/>
      </c>
      <c r="I443" s="222">
        <f>ROUND(F443*Прил.10!$D$12,2)</f>
        <v/>
      </c>
      <c r="J443" s="222">
        <f>ROUND(I443*E443,2)</f>
        <v/>
      </c>
    </row>
    <row r="444" hidden="1" outlineLevel="1" ht="52.9" customFormat="1" customHeight="1" s="354">
      <c r="A444" s="385" t="n">
        <v>415</v>
      </c>
      <c r="B444" s="300" t="inlineStr">
        <is>
          <t>18.1.08.05-0001</t>
        </is>
      </c>
      <c r="C444" s="384" t="inlineStr">
        <is>
          <t>Фланец специальный (ISO) для присоединения приводов на краны, диаметр 10-32 мм (прим. Фланцы ФОВ(ФОН)-2-Н)</t>
        </is>
      </c>
      <c r="D444" s="385" t="inlineStr">
        <is>
          <t>шт.</t>
        </is>
      </c>
      <c r="E444" s="227" t="n">
        <v>4</v>
      </c>
      <c r="F444" s="252" t="n">
        <v>298.19</v>
      </c>
      <c r="G444" s="222">
        <f>ROUND(E444*F444,2)</f>
        <v/>
      </c>
      <c r="H444" s="389">
        <f>G444/$G$662</f>
        <v/>
      </c>
      <c r="I444" s="222">
        <f>ROUND(F444*Прил.10!$D$12,2)</f>
        <v/>
      </c>
      <c r="J444" s="222">
        <f>ROUND(I444*E444,2)</f>
        <v/>
      </c>
    </row>
    <row r="445" hidden="1" outlineLevel="1" ht="26.45" customFormat="1" customHeight="1" s="354">
      <c r="A445" s="385" t="n">
        <v>416</v>
      </c>
      <c r="B445" s="300" t="inlineStr">
        <is>
          <t>19.3.01.06-0077</t>
        </is>
      </c>
      <c r="C445" s="384" t="inlineStr">
        <is>
          <t>Клапаны воздушные под ручной или электропривод ВК, размер 250х250 мм</t>
        </is>
      </c>
      <c r="D445" s="385" t="inlineStr">
        <is>
          <t>шт</t>
        </is>
      </c>
      <c r="E445" s="227" t="n">
        <v>3</v>
      </c>
      <c r="F445" s="252" t="n">
        <v>393.67</v>
      </c>
      <c r="G445" s="222">
        <f>ROUND(E445*F445,2)</f>
        <v/>
      </c>
      <c r="H445" s="389">
        <f>G445/$G$662</f>
        <v/>
      </c>
      <c r="I445" s="222">
        <f>ROUND(F445*Прил.10!$D$12,2)</f>
        <v/>
      </c>
      <c r="J445" s="222">
        <f>ROUND(I445*E445,2)</f>
        <v/>
      </c>
    </row>
    <row r="446" hidden="1" outlineLevel="1" ht="39.6" customFormat="1" customHeight="1" s="354">
      <c r="A446" s="385" t="n">
        <v>417</v>
      </c>
      <c r="B446" s="300" t="inlineStr">
        <is>
          <t>19.1.01.03-0076</t>
        </is>
      </c>
      <c r="C446" s="384" t="inlineStr">
        <is>
          <t>Воздуховоды из оцинкованной стали толщиной: 0,7 мм, диаметром от 500 до 560 мм</t>
        </is>
      </c>
      <c r="D446" s="385" t="inlineStr">
        <is>
          <t>м2</t>
        </is>
      </c>
      <c r="E446" s="227" t="n">
        <v>13</v>
      </c>
      <c r="F446" s="252" t="n">
        <v>90.67</v>
      </c>
      <c r="G446" s="222">
        <f>ROUND(E446*F446,2)</f>
        <v/>
      </c>
      <c r="H446" s="389">
        <f>G446/$G$662</f>
        <v/>
      </c>
      <c r="I446" s="222">
        <f>ROUND(F446*Прил.10!$D$12,2)</f>
        <v/>
      </c>
      <c r="J446" s="222">
        <f>ROUND(I446*E446,2)</f>
        <v/>
      </c>
    </row>
    <row r="447" hidden="1" outlineLevel="1" ht="52.9" customFormat="1" customHeight="1" s="354">
      <c r="A447" s="385" t="n">
        <v>418</v>
      </c>
      <c r="B447" s="300" t="inlineStr">
        <is>
          <t>18.2.06.12-0021</t>
        </is>
      </c>
      <c r="C447" s="384" t="inlineStr">
        <is>
          <t>Пьедесталы для умывальников полуфарфоровые и фарфоровые размером 640х215х200, 670-630х240-180, 200-175 мм</t>
        </is>
      </c>
      <c r="D447" s="385" t="inlineStr">
        <is>
          <t>шт</t>
        </is>
      </c>
      <c r="E447" s="227" t="n">
        <v>9</v>
      </c>
      <c r="F447" s="252" t="n">
        <v>130.53</v>
      </c>
      <c r="G447" s="222">
        <f>ROUND(E447*F447,2)</f>
        <v/>
      </c>
      <c r="H447" s="389">
        <f>G447/$G$662</f>
        <v/>
      </c>
      <c r="I447" s="222">
        <f>ROUND(F447*Прил.10!$D$12,2)</f>
        <v/>
      </c>
      <c r="J447" s="222">
        <f>ROUND(I447*E447,2)</f>
        <v/>
      </c>
    </row>
    <row r="448" hidden="1" outlineLevel="1" ht="26.45" customFormat="1" customHeight="1" s="354">
      <c r="A448" s="385" t="n">
        <v>419</v>
      </c>
      <c r="B448" s="300" t="inlineStr">
        <is>
          <t>20.4.01.01-0032</t>
        </is>
      </c>
      <c r="C448" s="384" t="inlineStr">
        <is>
          <t>Выключатель одноклавишный для открытой проводки брызгозащищенный</t>
        </is>
      </c>
      <c r="D448" s="385" t="inlineStr">
        <is>
          <t>10 шт.</t>
        </is>
      </c>
      <c r="E448" s="227" t="n">
        <v>12.5</v>
      </c>
      <c r="F448" s="252" t="n">
        <v>93.09999999999999</v>
      </c>
      <c r="G448" s="222">
        <f>ROUND(E448*F448,2)</f>
        <v/>
      </c>
      <c r="H448" s="389">
        <f>G448/$G$662</f>
        <v/>
      </c>
      <c r="I448" s="222">
        <f>ROUND(F448*Прил.10!$D$12,2)</f>
        <v/>
      </c>
      <c r="J448" s="222">
        <f>ROUND(I448*E448,2)</f>
        <v/>
      </c>
    </row>
    <row r="449" hidden="1" outlineLevel="1" ht="26.45" customFormat="1" customHeight="1" s="354">
      <c r="A449" s="385" t="n">
        <v>420</v>
      </c>
      <c r="B449" s="300" t="inlineStr">
        <is>
          <t>18.3.01.04-0001</t>
        </is>
      </c>
      <c r="C449" s="384" t="inlineStr">
        <is>
          <t>Стволы пожарные ручные марки РС, диаметр 50 мм</t>
        </is>
      </c>
      <c r="D449" s="385" t="inlineStr">
        <is>
          <t>шт</t>
        </is>
      </c>
      <c r="E449" s="227" t="n">
        <v>14</v>
      </c>
      <c r="F449" s="252" t="n">
        <v>82.56999999999999</v>
      </c>
      <c r="G449" s="222">
        <f>ROUND(E449*F449,2)</f>
        <v/>
      </c>
      <c r="H449" s="389">
        <f>G449/$G$662</f>
        <v/>
      </c>
      <c r="I449" s="222">
        <f>ROUND(F449*Прил.10!$D$12,2)</f>
        <v/>
      </c>
      <c r="J449" s="222">
        <f>ROUND(I449*E449,2)</f>
        <v/>
      </c>
    </row>
    <row r="450" hidden="1" outlineLevel="1" ht="39.6" customFormat="1" customHeight="1" s="354">
      <c r="A450" s="385" t="n">
        <v>421</v>
      </c>
      <c r="B450" s="300" t="inlineStr">
        <is>
          <t>19.3.01.13-0039</t>
        </is>
      </c>
      <c r="C450" s="384" t="inlineStr">
        <is>
          <t>Клапаны противопожарные с пружинным приводом в комбинации с тепловым замком, тип КПС-1 (60), диаметр 450 мм</t>
        </is>
      </c>
      <c r="D450" s="385" t="inlineStr">
        <is>
          <t>шт</t>
        </is>
      </c>
      <c r="E450" s="227" t="n">
        <v>1</v>
      </c>
      <c r="F450" s="252" t="n">
        <v>1145.65</v>
      </c>
      <c r="G450" s="222">
        <f>ROUND(E450*F450,2)</f>
        <v/>
      </c>
      <c r="H450" s="389">
        <f>G450/$G$662</f>
        <v/>
      </c>
      <c r="I450" s="222">
        <f>ROUND(F450*Прил.10!$D$12,2)</f>
        <v/>
      </c>
      <c r="J450" s="222">
        <f>ROUND(I450*E450,2)</f>
        <v/>
      </c>
    </row>
    <row r="451" hidden="1" outlineLevel="1" ht="13.9" customFormat="1" customHeight="1" s="354">
      <c r="A451" s="385" t="n">
        <v>422</v>
      </c>
      <c r="B451" s="300" t="inlineStr">
        <is>
          <t>14.5.09.11-0101</t>
        </is>
      </c>
      <c r="C451" s="384" t="inlineStr">
        <is>
          <t>Уайт-спирит</t>
        </is>
      </c>
      <c r="D451" s="385" t="inlineStr">
        <is>
          <t>т</t>
        </is>
      </c>
      <c r="E451" s="227" t="n">
        <v>0.1713</v>
      </c>
      <c r="F451" s="252" t="n">
        <v>6667</v>
      </c>
      <c r="G451" s="222">
        <f>ROUND(E451*F451,2)</f>
        <v/>
      </c>
      <c r="H451" s="389">
        <f>G451/$G$662</f>
        <v/>
      </c>
      <c r="I451" s="222">
        <f>ROUND(F451*Прил.10!$D$12,2)</f>
        <v/>
      </c>
      <c r="J451" s="222">
        <f>ROUND(I451*E451,2)</f>
        <v/>
      </c>
    </row>
    <row r="452" hidden="1" outlineLevel="1" ht="13.9" customFormat="1" customHeight="1" s="354">
      <c r="A452" s="385" t="n">
        <v>423</v>
      </c>
      <c r="B452" s="300" t="inlineStr">
        <is>
          <t>01.6.01.02-0009</t>
        </is>
      </c>
      <c r="C452" s="384" t="inlineStr">
        <is>
          <t>Листы гипсокартонные: ГКЛО 12,5 мм</t>
        </is>
      </c>
      <c r="D452" s="385" t="inlineStr">
        <is>
          <t>м2</t>
        </is>
      </c>
      <c r="E452" s="227" t="n">
        <v>68.476</v>
      </c>
      <c r="F452" s="252" t="n">
        <v>16.6</v>
      </c>
      <c r="G452" s="222">
        <f>ROUND(E452*F452,2)</f>
        <v/>
      </c>
      <c r="H452" s="389">
        <f>G452/$G$662</f>
        <v/>
      </c>
      <c r="I452" s="222">
        <f>ROUND(F452*Прил.10!$D$12,2)</f>
        <v/>
      </c>
      <c r="J452" s="222">
        <f>ROUND(I452*E452,2)</f>
        <v/>
      </c>
    </row>
    <row r="453" hidden="1" outlineLevel="1" ht="26.45" customFormat="1" customHeight="1" s="354">
      <c r="A453" s="385" t="n">
        <v>424</v>
      </c>
      <c r="B453" s="300" t="inlineStr">
        <is>
          <t>23.8.03.06-0009</t>
        </is>
      </c>
      <c r="C453" s="384" t="inlineStr">
        <is>
          <t>Сгоны стальные с муфтой и контргайкой, диаметром: 40 мм</t>
        </is>
      </c>
      <c r="D453" s="385" t="inlineStr">
        <is>
          <t>шт</t>
        </is>
      </c>
      <c r="E453" s="227" t="n">
        <v>60</v>
      </c>
      <c r="F453" s="252" t="n">
        <v>18.88</v>
      </c>
      <c r="G453" s="222">
        <f>ROUND(E453*F453,2)</f>
        <v/>
      </c>
      <c r="H453" s="389">
        <f>G453/$G$662</f>
        <v/>
      </c>
      <c r="I453" s="222">
        <f>ROUND(F453*Прил.10!$D$12,2)</f>
        <v/>
      </c>
      <c r="J453" s="222">
        <f>ROUND(I453*E453,2)</f>
        <v/>
      </c>
    </row>
    <row r="454" hidden="1" outlineLevel="1" ht="26.45" customFormat="1" customHeight="1" s="354">
      <c r="A454" s="385" t="n">
        <v>425</v>
      </c>
      <c r="B454" s="300" t="inlineStr">
        <is>
          <t>04.1.02.05-0061</t>
        </is>
      </c>
      <c r="C454" s="384" t="inlineStr">
        <is>
          <t>Бетон тяжелый, крупность заполнителя: 40 мм, класс В20 (М250)</t>
        </is>
      </c>
      <c r="D454" s="385" t="inlineStr">
        <is>
          <t>м3</t>
        </is>
      </c>
      <c r="E454" s="227" t="n">
        <v>1.654</v>
      </c>
      <c r="F454" s="252" t="n">
        <v>667.83</v>
      </c>
      <c r="G454" s="222">
        <f>ROUND(E454*F454,2)</f>
        <v/>
      </c>
      <c r="H454" s="389">
        <f>G454/$G$662</f>
        <v/>
      </c>
      <c r="I454" s="222">
        <f>ROUND(F454*Прил.10!$D$12,2)</f>
        <v/>
      </c>
      <c r="J454" s="222">
        <f>ROUND(I454*E454,2)</f>
        <v/>
      </c>
    </row>
    <row r="455" hidden="1" outlineLevel="1" ht="13.9" customFormat="1" customHeight="1" s="354">
      <c r="A455" s="385" t="n">
        <v>426</v>
      </c>
      <c r="B455" s="300" t="inlineStr">
        <is>
          <t>01.7.11.07-0034</t>
        </is>
      </c>
      <c r="C455" s="384" t="inlineStr">
        <is>
          <t>Электроды диаметром: 4 мм Э42А</t>
        </is>
      </c>
      <c r="D455" s="385" t="inlineStr">
        <is>
          <t>кг</t>
        </is>
      </c>
      <c r="E455" s="227" t="n">
        <v>104.17</v>
      </c>
      <c r="F455" s="252" t="n">
        <v>10.57</v>
      </c>
      <c r="G455" s="222">
        <f>ROUND(E455*F455,2)</f>
        <v/>
      </c>
      <c r="H455" s="389">
        <f>G455/$G$662</f>
        <v/>
      </c>
      <c r="I455" s="222">
        <f>ROUND(F455*Прил.10!$D$12,2)</f>
        <v/>
      </c>
      <c r="J455" s="222">
        <f>ROUND(I455*E455,2)</f>
        <v/>
      </c>
    </row>
    <row r="456" hidden="1" outlineLevel="1" ht="13.9" customFormat="1" customHeight="1" s="354">
      <c r="A456" s="385" t="n">
        <v>427</v>
      </c>
      <c r="B456" s="300" t="inlineStr">
        <is>
          <t>08.1.06.03-0001</t>
        </is>
      </c>
      <c r="C456" s="384" t="inlineStr">
        <is>
          <t>Панели металлические сетчатые</t>
        </is>
      </c>
      <c r="D456" s="385" t="inlineStr">
        <is>
          <t>м2</t>
        </is>
      </c>
      <c r="E456" s="227" t="n">
        <v>24.6</v>
      </c>
      <c r="F456" s="252" t="n">
        <v>42</v>
      </c>
      <c r="G456" s="222">
        <f>ROUND(E456*F456,2)</f>
        <v/>
      </c>
      <c r="H456" s="389">
        <f>G456/$G$662</f>
        <v/>
      </c>
      <c r="I456" s="222">
        <f>ROUND(F456*Прил.10!$D$12,2)</f>
        <v/>
      </c>
      <c r="J456" s="222">
        <f>ROUND(I456*E456,2)</f>
        <v/>
      </c>
    </row>
    <row r="457" hidden="1" outlineLevel="1" ht="39.6" customFormat="1" customHeight="1" s="354">
      <c r="A457" s="385" t="n">
        <v>428</v>
      </c>
      <c r="B457" s="300" t="inlineStr">
        <is>
          <t>19.3.01.13-0035</t>
        </is>
      </c>
      <c r="C457" s="384" t="inlineStr">
        <is>
          <t>Клапаны противопожарные с пружинным приводом в комбинации с тепловым замком, тип КПС-1 (60), диаметр 250 мм</t>
        </is>
      </c>
      <c r="D457" s="385" t="inlineStr">
        <is>
          <t>шт</t>
        </is>
      </c>
      <c r="E457" s="227" t="n">
        <v>1</v>
      </c>
      <c r="F457" s="252" t="n">
        <v>1009.83</v>
      </c>
      <c r="G457" s="222">
        <f>ROUND(E457*F457,2)</f>
        <v/>
      </c>
      <c r="H457" s="389">
        <f>G457/$G$662</f>
        <v/>
      </c>
      <c r="I457" s="222">
        <f>ROUND(F457*Прил.10!$D$12,2)</f>
        <v/>
      </c>
      <c r="J457" s="222">
        <f>ROUND(I457*E457,2)</f>
        <v/>
      </c>
    </row>
    <row r="458" hidden="1" outlineLevel="1" ht="26.45" customFormat="1" customHeight="1" s="354">
      <c r="A458" s="385" t="n">
        <v>429</v>
      </c>
      <c r="B458" s="300" t="inlineStr">
        <is>
          <t>07.2.06.04-0011</t>
        </is>
      </c>
      <c r="C458" s="384" t="inlineStr">
        <is>
          <t>Верхний уголок для крепления несущих элементов двери 100x123 мм</t>
        </is>
      </c>
      <c r="D458" s="385" t="inlineStr">
        <is>
          <t>100 шт</t>
        </is>
      </c>
      <c r="E458" s="227" t="n">
        <v>3.616</v>
      </c>
      <c r="F458" s="252" t="n">
        <v>279</v>
      </c>
      <c r="G458" s="222">
        <f>ROUND(E458*F458,2)</f>
        <v/>
      </c>
      <c r="H458" s="389">
        <f>G458/$G$662</f>
        <v/>
      </c>
      <c r="I458" s="222">
        <f>ROUND(F458*Прил.10!$D$12,2)</f>
        <v/>
      </c>
      <c r="J458" s="222">
        <f>ROUND(I458*E458,2)</f>
        <v/>
      </c>
    </row>
    <row r="459" hidden="1" outlineLevel="1" ht="26.45" customFormat="1" customHeight="1" s="354">
      <c r="A459" s="385" t="n">
        <v>430</v>
      </c>
      <c r="B459" s="300" t="inlineStr">
        <is>
          <t>07.2.06.04-0061</t>
        </is>
      </c>
      <c r="C459" s="384" t="inlineStr">
        <is>
          <t>Нижний уголок для крепления несущих элементов двери 100x123 мм</t>
        </is>
      </c>
      <c r="D459" s="385" t="inlineStr">
        <is>
          <t>100 шт</t>
        </is>
      </c>
      <c r="E459" s="227" t="n">
        <v>3.616</v>
      </c>
      <c r="F459" s="252" t="n">
        <v>279</v>
      </c>
      <c r="G459" s="222">
        <f>ROUND(E459*F459,2)</f>
        <v/>
      </c>
      <c r="H459" s="389">
        <f>G459/$G$662</f>
        <v/>
      </c>
      <c r="I459" s="222">
        <f>ROUND(F459*Прил.10!$D$12,2)</f>
        <v/>
      </c>
      <c r="J459" s="222">
        <f>ROUND(I459*E459,2)</f>
        <v/>
      </c>
    </row>
    <row r="460" hidden="1" outlineLevel="1" ht="39.6" customFormat="1" customHeight="1" s="354">
      <c r="A460" s="385" t="n">
        <v>431</v>
      </c>
      <c r="B460" s="300" t="inlineStr">
        <is>
          <t>23.2.02.04-0007</t>
        </is>
      </c>
      <c r="C460" s="384" t="inlineStr">
        <is>
          <t>Трубы медные: отожженные (мягкие) универсальные в бухтах, размером 10х1 мм</t>
        </is>
      </c>
      <c r="D460" s="385" t="inlineStr">
        <is>
          <t>м</t>
        </is>
      </c>
      <c r="E460" s="227" t="n">
        <v>26</v>
      </c>
      <c r="F460" s="252" t="n">
        <v>37.12</v>
      </c>
      <c r="G460" s="222">
        <f>ROUND(E460*F460,2)</f>
        <v/>
      </c>
      <c r="H460" s="389">
        <f>G460/$G$662</f>
        <v/>
      </c>
      <c r="I460" s="222">
        <f>ROUND(F460*Прил.10!$D$12,2)</f>
        <v/>
      </c>
      <c r="J460" s="222">
        <f>ROUND(I460*E460,2)</f>
        <v/>
      </c>
    </row>
    <row r="461" hidden="1" outlineLevel="1" ht="39.6" customFormat="1" customHeight="1" s="354">
      <c r="A461" s="385" t="n">
        <v>432</v>
      </c>
      <c r="B461" s="300" t="inlineStr">
        <is>
          <t>23.2.02.04-0008</t>
        </is>
      </c>
      <c r="C461" s="384" t="inlineStr">
        <is>
          <t>Трубы медные: отожженные (мягкие) универсальные в бухтах, размером 12х1 мм</t>
        </is>
      </c>
      <c r="D461" s="385" t="inlineStr">
        <is>
          <t>м</t>
        </is>
      </c>
      <c r="E461" s="227" t="n">
        <v>22</v>
      </c>
      <c r="F461" s="252" t="n">
        <v>43.3</v>
      </c>
      <c r="G461" s="222">
        <f>ROUND(E461*F461,2)</f>
        <v/>
      </c>
      <c r="H461" s="389">
        <f>G461/$G$662</f>
        <v/>
      </c>
      <c r="I461" s="222">
        <f>ROUND(F461*Прил.10!$D$12,2)</f>
        <v/>
      </c>
      <c r="J461" s="222">
        <f>ROUND(I461*E461,2)</f>
        <v/>
      </c>
    </row>
    <row r="462" hidden="1" outlineLevel="1" ht="39.6" customFormat="1" customHeight="1" s="354">
      <c r="A462" s="385" t="n">
        <v>433</v>
      </c>
      <c r="B462" s="300" t="inlineStr">
        <is>
          <t>19.3.01.06-0090</t>
        </is>
      </c>
      <c r="C462" s="384" t="inlineStr">
        <is>
          <t>Клапаны воздушные под ручной или электропривод ВК, размер 300х300 мм (прим. Ф355)</t>
        </is>
      </c>
      <c r="D462" s="385" t="inlineStr">
        <is>
          <t>шт</t>
        </is>
      </c>
      <c r="E462" s="227" t="n">
        <v>2</v>
      </c>
      <c r="F462" s="252" t="n">
        <v>458.52</v>
      </c>
      <c r="G462" s="222">
        <f>ROUND(E462*F462,2)</f>
        <v/>
      </c>
      <c r="H462" s="389">
        <f>G462/$G$662</f>
        <v/>
      </c>
      <c r="I462" s="222">
        <f>ROUND(F462*Прил.10!$D$12,2)</f>
        <v/>
      </c>
      <c r="J462" s="222">
        <f>ROUND(I462*E462,2)</f>
        <v/>
      </c>
    </row>
    <row r="463" hidden="1" outlineLevel="1" ht="39.6" customFormat="1" customHeight="1" s="354">
      <c r="A463" s="385" t="n">
        <v>434</v>
      </c>
      <c r="B463" s="300" t="inlineStr">
        <is>
          <t>64.1.02.01-0076</t>
        </is>
      </c>
      <c r="C463" s="384" t="inlineStr">
        <is>
          <t>Вентиляторы канальные: ВК-315Б, мощностью 0,32 кВт (вентилятор канальный ВК315Б)</t>
        </is>
      </c>
      <c r="D463" s="385" t="inlineStr">
        <is>
          <t>шт</t>
        </is>
      </c>
      <c r="E463" s="227" t="n">
        <v>1</v>
      </c>
      <c r="F463" s="252" t="n">
        <v>882.09</v>
      </c>
      <c r="G463" s="222">
        <f>ROUND(E463*F463,2)</f>
        <v/>
      </c>
      <c r="H463" s="389">
        <f>G463/$G$662</f>
        <v/>
      </c>
      <c r="I463" s="222">
        <f>ROUND(F463*Прил.10!$D$12,2)</f>
        <v/>
      </c>
      <c r="J463" s="222">
        <f>ROUND(I463*E463,2)</f>
        <v/>
      </c>
    </row>
    <row r="464" hidden="1" outlineLevel="1" ht="13.9" customFormat="1" customHeight="1" s="354">
      <c r="A464" s="385" t="n">
        <v>435</v>
      </c>
      <c r="B464" s="300" t="inlineStr">
        <is>
          <t>01.7.20.08-0051</t>
        </is>
      </c>
      <c r="C464" s="384" t="inlineStr">
        <is>
          <t>Ветошь</t>
        </is>
      </c>
      <c r="D464" s="385" t="inlineStr">
        <is>
          <t>кг</t>
        </is>
      </c>
      <c r="E464" s="227" t="n">
        <v>478.1531</v>
      </c>
      <c r="F464" s="252" t="n">
        <v>1.82</v>
      </c>
      <c r="G464" s="222">
        <f>ROUND(E464*F464,2)</f>
        <v/>
      </c>
      <c r="H464" s="389">
        <f>G464/$G$662</f>
        <v/>
      </c>
      <c r="I464" s="222">
        <f>ROUND(F464*Прил.10!$D$12,2)</f>
        <v/>
      </c>
      <c r="J464" s="222">
        <f>ROUND(I464*E464,2)</f>
        <v/>
      </c>
    </row>
    <row r="465" hidden="1" outlineLevel="1" ht="39.6" customFormat="1" customHeight="1" s="354">
      <c r="A465" s="385" t="n">
        <v>436</v>
      </c>
      <c r="B465" s="300" t="inlineStr">
        <is>
          <t>64.1.02.01-0072</t>
        </is>
      </c>
      <c r="C465" s="384" t="inlineStr">
        <is>
          <t>Вентиляторы канальные: ВК-125Б, мощностью 0,08 кВт (вентилятор канальный ВК125Б)</t>
        </is>
      </c>
      <c r="D465" s="385" t="inlineStr">
        <is>
          <t>шт</t>
        </is>
      </c>
      <c r="E465" s="227" t="n">
        <v>2</v>
      </c>
      <c r="F465" s="252" t="n">
        <v>433.44</v>
      </c>
      <c r="G465" s="222">
        <f>ROUND(E465*F465,2)</f>
        <v/>
      </c>
      <c r="H465" s="389">
        <f>G465/$G$662</f>
        <v/>
      </c>
      <c r="I465" s="222">
        <f>ROUND(F465*Прил.10!$D$12,2)</f>
        <v/>
      </c>
      <c r="J465" s="222">
        <f>ROUND(I465*E465,2)</f>
        <v/>
      </c>
    </row>
    <row r="466" hidden="1" outlineLevel="1" ht="26.45" customFormat="1" customHeight="1" s="354">
      <c r="A466" s="385" t="n">
        <v>437</v>
      </c>
      <c r="B466" s="300" t="inlineStr">
        <is>
          <t>04.3.01.12-0002</t>
        </is>
      </c>
      <c r="C466" s="384" t="inlineStr">
        <is>
          <t>Раствор готовый кладочный цементно-известковый марки: 25</t>
        </is>
      </c>
      <c r="D466" s="385" t="inlineStr">
        <is>
          <t>м3</t>
        </is>
      </c>
      <c r="E466" s="227" t="n">
        <v>1.704</v>
      </c>
      <c r="F466" s="252" t="n">
        <v>497</v>
      </c>
      <c r="G466" s="222">
        <f>ROUND(E466*F466,2)</f>
        <v/>
      </c>
      <c r="H466" s="389">
        <f>G466/$G$662</f>
        <v/>
      </c>
      <c r="I466" s="222">
        <f>ROUND(F466*Прил.10!$D$12,2)</f>
        <v/>
      </c>
      <c r="J466" s="222">
        <f>ROUND(I466*E466,2)</f>
        <v/>
      </c>
    </row>
    <row r="467" hidden="1" outlineLevel="1" ht="13.9" customFormat="1" customHeight="1" s="354">
      <c r="A467" s="385" t="n">
        <v>438</v>
      </c>
      <c r="B467" s="300" t="inlineStr">
        <is>
          <t>11.3.03.01-0003</t>
        </is>
      </c>
      <c r="C467" s="384" t="inlineStr">
        <is>
          <t>Доски подоконные ПВХ, шириной: 200 мм</t>
        </is>
      </c>
      <c r="D467" s="385" t="inlineStr">
        <is>
          <t>м</t>
        </is>
      </c>
      <c r="E467" s="227" t="n">
        <v>32.2</v>
      </c>
      <c r="F467" s="252" t="n">
        <v>25.93</v>
      </c>
      <c r="G467" s="222">
        <f>ROUND(E467*F467,2)</f>
        <v/>
      </c>
      <c r="H467" s="389">
        <f>G467/$G$662</f>
        <v/>
      </c>
      <c r="I467" s="222">
        <f>ROUND(F467*Прил.10!$D$12,2)</f>
        <v/>
      </c>
      <c r="J467" s="222">
        <f>ROUND(I467*E467,2)</f>
        <v/>
      </c>
    </row>
    <row r="468" hidden="1" outlineLevel="1" ht="13.9" customFormat="1" customHeight="1" s="354">
      <c r="A468" s="385" t="n">
        <v>439</v>
      </c>
      <c r="B468" s="300" t="inlineStr">
        <is>
          <t>ТСЦ-301-1069</t>
        </is>
      </c>
      <c r="C468" s="384" t="inlineStr">
        <is>
          <t>Клапан приточный, диаметр 100 мм</t>
        </is>
      </c>
      <c r="D468" s="385" t="inlineStr">
        <is>
          <t>шт.</t>
        </is>
      </c>
      <c r="E468" s="227" t="n">
        <v>5</v>
      </c>
      <c r="F468" s="252" t="n">
        <v>166.56</v>
      </c>
      <c r="G468" s="222">
        <f>ROUND(E468*F468,2)</f>
        <v/>
      </c>
      <c r="H468" s="389">
        <f>G468/$G$662</f>
        <v/>
      </c>
      <c r="I468" s="222">
        <f>ROUND(F468*Прил.10!$D$12,2)</f>
        <v/>
      </c>
      <c r="J468" s="222">
        <f>ROUND(I468*E468,2)</f>
        <v/>
      </c>
    </row>
    <row r="469" hidden="1" outlineLevel="1" ht="13.9" customFormat="1" customHeight="1" s="354">
      <c r="A469" s="385" t="n">
        <v>440</v>
      </c>
      <c r="B469" s="300" t="inlineStr">
        <is>
          <t>14.4.03.09-0002</t>
        </is>
      </c>
      <c r="C469" s="384" t="inlineStr">
        <is>
          <t>Лак ХС-724</t>
        </is>
      </c>
      <c r="D469" s="385" t="inlineStr">
        <is>
          <t>т</t>
        </is>
      </c>
      <c r="E469" s="227" t="n">
        <v>0.029097</v>
      </c>
      <c r="F469" s="252" t="n">
        <v>28475.15</v>
      </c>
      <c r="G469" s="222">
        <f>ROUND(E469*F469,2)</f>
        <v/>
      </c>
      <c r="H469" s="389">
        <f>G469/$G$662</f>
        <v/>
      </c>
      <c r="I469" s="222">
        <f>ROUND(F469*Прил.10!$D$12,2)</f>
        <v/>
      </c>
      <c r="J469" s="222">
        <f>ROUND(I469*E469,2)</f>
        <v/>
      </c>
    </row>
    <row r="470" hidden="1" outlineLevel="1" ht="26.45" customFormat="1" customHeight="1" s="354">
      <c r="A470" s="385" t="n">
        <v>441</v>
      </c>
      <c r="B470" s="300" t="inlineStr">
        <is>
          <t>01.7.06.04-0002</t>
        </is>
      </c>
      <c r="C470" s="384" t="inlineStr">
        <is>
          <t>Лента бумажная для повышения трещиностойкости стыков ГКЛ и ГВЛ</t>
        </is>
      </c>
      <c r="D470" s="385" t="inlineStr">
        <is>
          <t>м</t>
        </is>
      </c>
      <c r="E470" s="227" t="n">
        <v>4849.02</v>
      </c>
      <c r="F470" s="252" t="n">
        <v>0.17</v>
      </c>
      <c r="G470" s="222">
        <f>ROUND(E470*F470,2)</f>
        <v/>
      </c>
      <c r="H470" s="389">
        <f>G470/$G$662</f>
        <v/>
      </c>
      <c r="I470" s="222">
        <f>ROUND(F470*Прил.10!$D$12,2)</f>
        <v/>
      </c>
      <c r="J470" s="222">
        <f>ROUND(I470*E470,2)</f>
        <v/>
      </c>
    </row>
    <row r="471" hidden="1" outlineLevel="1" ht="26.45" customFormat="1" customHeight="1" s="354">
      <c r="A471" s="385" t="n">
        <v>442</v>
      </c>
      <c r="B471" s="300" t="inlineStr">
        <is>
          <t>04.3.01.09-0017</t>
        </is>
      </c>
      <c r="C471" s="384" t="inlineStr">
        <is>
          <t>Раствор готовый кладочный цементный марки: 250</t>
        </is>
      </c>
      <c r="D471" s="385" t="inlineStr">
        <is>
          <t>м3</t>
        </is>
      </c>
      <c r="E471" s="227" t="n">
        <v>1.264</v>
      </c>
      <c r="F471" s="252" t="n">
        <v>651.78</v>
      </c>
      <c r="G471" s="222">
        <f>ROUND(E471*F471,2)</f>
        <v/>
      </c>
      <c r="H471" s="389">
        <f>G471/$G$662</f>
        <v/>
      </c>
      <c r="I471" s="222">
        <f>ROUND(F471*Прил.10!$D$12,2)</f>
        <v/>
      </c>
      <c r="J471" s="222">
        <f>ROUND(I471*E471,2)</f>
        <v/>
      </c>
    </row>
    <row r="472" hidden="1" outlineLevel="1" ht="26.45" customFormat="1" customHeight="1" s="354">
      <c r="A472" s="385" t="n">
        <v>443</v>
      </c>
      <c r="B472" s="300" t="inlineStr">
        <is>
          <t>11.3.03.06-0001</t>
        </is>
      </c>
      <c r="C472" s="384" t="inlineStr">
        <is>
          <t>Плинтуса для полов пластиковые, 19х48 мм</t>
        </is>
      </c>
      <c r="D472" s="385" t="inlineStr">
        <is>
          <t>м</t>
        </is>
      </c>
      <c r="E472" s="227" t="n">
        <v>66.66</v>
      </c>
      <c r="F472" s="252" t="n">
        <v>12.3</v>
      </c>
      <c r="G472" s="222">
        <f>ROUND(E472*F472,2)</f>
        <v/>
      </c>
      <c r="H472" s="389">
        <f>G472/$G$662</f>
        <v/>
      </c>
      <c r="I472" s="222">
        <f>ROUND(F472*Прил.10!$D$12,2)</f>
        <v/>
      </c>
      <c r="J472" s="222">
        <f>ROUND(I472*E472,2)</f>
        <v/>
      </c>
    </row>
    <row r="473" hidden="1" outlineLevel="1" ht="26.45" customFormat="1" customHeight="1" s="354">
      <c r="A473" s="385" t="n">
        <v>444</v>
      </c>
      <c r="B473" s="300" t="inlineStr">
        <is>
          <t>08.3.03.05-0002</t>
        </is>
      </c>
      <c r="C473" s="384" t="inlineStr">
        <is>
          <t>Проволока канатная оцинкованная, диаметром: 3 мм</t>
        </is>
      </c>
      <c r="D473" s="385" t="inlineStr">
        <is>
          <t>т</t>
        </is>
      </c>
      <c r="E473" s="227" t="n">
        <v>0.0997</v>
      </c>
      <c r="F473" s="252" t="n">
        <v>8190</v>
      </c>
      <c r="G473" s="222">
        <f>ROUND(E473*F473,2)</f>
        <v/>
      </c>
      <c r="H473" s="389">
        <f>G473/$G$662</f>
        <v/>
      </c>
      <c r="I473" s="222">
        <f>ROUND(F473*Прил.10!$D$12,2)</f>
        <v/>
      </c>
      <c r="J473" s="222">
        <f>ROUND(I473*E473,2)</f>
        <v/>
      </c>
    </row>
    <row r="474" hidden="1" outlineLevel="1" ht="13.9" customFormat="1" customHeight="1" s="354">
      <c r="A474" s="385" t="n">
        <v>445</v>
      </c>
      <c r="B474" s="300" t="inlineStr">
        <is>
          <t>01.7.06.11-0001</t>
        </is>
      </c>
      <c r="C474" s="384" t="inlineStr">
        <is>
          <t>Лента ПСУЛ</t>
        </is>
      </c>
      <c r="D474" s="385" t="inlineStr">
        <is>
          <t>10 м</t>
        </is>
      </c>
      <c r="E474" s="227" t="n">
        <v>12.7075</v>
      </c>
      <c r="F474" s="252" t="n">
        <v>64.09999999999999</v>
      </c>
      <c r="G474" s="222">
        <f>ROUND(E474*F474,2)</f>
        <v/>
      </c>
      <c r="H474" s="389">
        <f>G474/$G$662</f>
        <v/>
      </c>
      <c r="I474" s="222">
        <f>ROUND(F474*Прил.10!$D$12,2)</f>
        <v/>
      </c>
      <c r="J474" s="222">
        <f>ROUND(I474*E474,2)</f>
        <v/>
      </c>
    </row>
    <row r="475" hidden="1" outlineLevel="1" ht="26.45" customFormat="1" customHeight="1" s="354">
      <c r="A475" s="385" t="n">
        <v>446</v>
      </c>
      <c r="B475" s="300" t="inlineStr">
        <is>
          <t>01.2.01.02-0054</t>
        </is>
      </c>
      <c r="C475" s="384" t="inlineStr">
        <is>
          <t>Битумы нефтяные строительные марки: БН-90/10</t>
        </is>
      </c>
      <c r="D475" s="385" t="inlineStr">
        <is>
          <t>т</t>
        </is>
      </c>
      <c r="E475" s="227" t="n">
        <v>0.5782</v>
      </c>
      <c r="F475" s="252" t="n">
        <v>1383.1</v>
      </c>
      <c r="G475" s="222">
        <f>ROUND(E475*F475,2)</f>
        <v/>
      </c>
      <c r="H475" s="389">
        <f>G475/$G$662</f>
        <v/>
      </c>
      <c r="I475" s="222">
        <f>ROUND(F475*Прил.10!$D$12,2)</f>
        <v/>
      </c>
      <c r="J475" s="222">
        <f>ROUND(I475*E475,2)</f>
        <v/>
      </c>
    </row>
    <row r="476" hidden="1" outlineLevel="1" ht="26.45" customFormat="1" customHeight="1" s="354">
      <c r="A476" s="385" t="n">
        <v>447</v>
      </c>
      <c r="B476" s="300" t="inlineStr">
        <is>
          <t>14.5.01.10-0025</t>
        </is>
      </c>
      <c r="C476" s="384" t="inlineStr">
        <is>
          <t>Пена монтажная: для герметизации стыков в баллончике емкостью 0,85 л</t>
        </is>
      </c>
      <c r="D476" s="385" t="inlineStr">
        <is>
          <t>шт</t>
        </is>
      </c>
      <c r="E476" s="227" t="n">
        <v>10.96</v>
      </c>
      <c r="F476" s="252" t="n">
        <v>72.8</v>
      </c>
      <c r="G476" s="222">
        <f>ROUND(E476*F476,2)</f>
        <v/>
      </c>
      <c r="H476" s="389">
        <f>G476/$G$662</f>
        <v/>
      </c>
      <c r="I476" s="222">
        <f>ROUND(F476*Прил.10!$D$12,2)</f>
        <v/>
      </c>
      <c r="J476" s="222">
        <f>ROUND(I476*E476,2)</f>
        <v/>
      </c>
    </row>
    <row r="477" hidden="1" outlineLevel="1" ht="13.9" customFormat="1" customHeight="1" s="354">
      <c r="A477" s="385" t="n">
        <v>448</v>
      </c>
      <c r="B477" s="300" t="inlineStr">
        <is>
          <t>01.7.15.14-0165</t>
        </is>
      </c>
      <c r="C477" s="384" t="inlineStr">
        <is>
          <t>Шурупы с полукруглой головкой: 4x40 мм</t>
        </is>
      </c>
      <c r="D477" s="385" t="inlineStr">
        <is>
          <t>т</t>
        </is>
      </c>
      <c r="E477" s="227" t="n">
        <v>0.064</v>
      </c>
      <c r="F477" s="252" t="n">
        <v>12430</v>
      </c>
      <c r="G477" s="222">
        <f>ROUND(E477*F477,2)</f>
        <v/>
      </c>
      <c r="H477" s="389">
        <f>G477/$G$662</f>
        <v/>
      </c>
      <c r="I477" s="222">
        <f>ROUND(F477*Прил.10!$D$12,2)</f>
        <v/>
      </c>
      <c r="J477" s="222">
        <f>ROUND(I477*E477,2)</f>
        <v/>
      </c>
    </row>
    <row r="478" hidden="1" outlineLevel="1" ht="26.45" customFormat="1" customHeight="1" s="354">
      <c r="A478" s="385" t="n">
        <v>449</v>
      </c>
      <c r="B478" s="300" t="inlineStr">
        <is>
          <t>16.1.01.03-0011</t>
        </is>
      </c>
      <c r="C478" s="384" t="inlineStr">
        <is>
          <t>Шланг спиральный OASE черный, диаметром 1 1/2"</t>
        </is>
      </c>
      <c r="D478" s="385" t="inlineStr">
        <is>
          <t>м</t>
        </is>
      </c>
      <c r="E478" s="227" t="n">
        <v>19.56</v>
      </c>
      <c r="F478" s="252" t="n">
        <v>40.57</v>
      </c>
      <c r="G478" s="222">
        <f>ROUND(E478*F478,2)</f>
        <v/>
      </c>
      <c r="H478" s="389">
        <f>G478/$G$662</f>
        <v/>
      </c>
      <c r="I478" s="222">
        <f>ROUND(F478*Прил.10!$D$12,2)</f>
        <v/>
      </c>
      <c r="J478" s="222">
        <f>ROUND(I478*E478,2)</f>
        <v/>
      </c>
    </row>
    <row r="479" hidden="1" outlineLevel="1" ht="66" customFormat="1" customHeight="1" s="354">
      <c r="A479" s="385" t="n">
        <v>450</v>
      </c>
      <c r="B479" s="300" t="inlineStr">
        <is>
          <t>24.3.02.01-0013</t>
        </is>
      </c>
      <c r="C479" s="384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79" s="385" t="inlineStr">
        <is>
          <t>м</t>
        </is>
      </c>
      <c r="E479" s="227" t="n">
        <v>55.93</v>
      </c>
      <c r="F479" s="252" t="n">
        <v>13.99</v>
      </c>
      <c r="G479" s="222">
        <f>ROUND(E479*F479,2)</f>
        <v/>
      </c>
      <c r="H479" s="389">
        <f>G479/$G$662</f>
        <v/>
      </c>
      <c r="I479" s="222">
        <f>ROUND(F479*Прил.10!$D$12,2)</f>
        <v/>
      </c>
      <c r="J479" s="222">
        <f>ROUND(I479*E479,2)</f>
        <v/>
      </c>
    </row>
    <row r="480" hidden="1" outlineLevel="1" ht="39.6" customFormat="1" customHeight="1" s="354">
      <c r="A480" s="385" t="n">
        <v>451</v>
      </c>
      <c r="B480" s="300" t="inlineStr">
        <is>
          <t>11.1.03.01-0077</t>
        </is>
      </c>
      <c r="C480" s="384" t="inlineStr">
        <is>
          <t>Бруски обрезные хвойных пород длиной: 4-6,5 м, шириной 75-150 мм, толщиной 40-75 мм, I сорта</t>
        </is>
      </c>
      <c r="D480" s="385" t="inlineStr">
        <is>
          <t>м3</t>
        </is>
      </c>
      <c r="E480" s="227" t="n">
        <v>0.4585</v>
      </c>
      <c r="F480" s="252" t="n">
        <v>1700</v>
      </c>
      <c r="G480" s="222">
        <f>ROUND(E480*F480,2)</f>
        <v/>
      </c>
      <c r="H480" s="389">
        <f>G480/$G$662</f>
        <v/>
      </c>
      <c r="I480" s="222">
        <f>ROUND(F480*Прил.10!$D$12,2)</f>
        <v/>
      </c>
      <c r="J480" s="222">
        <f>ROUND(I480*E480,2)</f>
        <v/>
      </c>
    </row>
    <row r="481" hidden="1" outlineLevel="1" ht="39.6" customFormat="1" customHeight="1" s="354">
      <c r="A481" s="385" t="n">
        <v>452</v>
      </c>
      <c r="B481" s="300" t="inlineStr">
        <is>
          <t>08.3.05.02-0101</t>
        </is>
      </c>
      <c r="C481" s="384" t="inlineStr">
        <is>
          <t>Сталь листовая углеродистая обыкновенного качества марки ВСт3пс5 толщиной: 4-6 мм</t>
        </is>
      </c>
      <c r="D481" s="385" t="inlineStr">
        <is>
          <t>т</t>
        </is>
      </c>
      <c r="E481" s="227" t="n">
        <v>0.132</v>
      </c>
      <c r="F481" s="252" t="n">
        <v>5763</v>
      </c>
      <c r="G481" s="222">
        <f>ROUND(E481*F481,2)</f>
        <v/>
      </c>
      <c r="H481" s="389">
        <f>G481/$G$662</f>
        <v/>
      </c>
      <c r="I481" s="222">
        <f>ROUND(F481*Прил.10!$D$12,2)</f>
        <v/>
      </c>
      <c r="J481" s="222">
        <f>ROUND(I481*E481,2)</f>
        <v/>
      </c>
    </row>
    <row r="482" hidden="1" outlineLevel="1" ht="26.45" customFormat="1" customHeight="1" s="354">
      <c r="A482" s="385" t="n">
        <v>453</v>
      </c>
      <c r="B482" s="300" t="inlineStr">
        <is>
          <t>24.3.03.13-0271</t>
        </is>
      </c>
      <c r="C482" s="384" t="inlineStr">
        <is>
          <t>Труба: ПЭ 100 SDR 11, наружный диаметр 63 мм (ГОСТ Р 50838- 95)</t>
        </is>
      </c>
      <c r="D482" s="385" t="inlineStr">
        <is>
          <t>10 м</t>
        </is>
      </c>
      <c r="E482" s="227" t="n">
        <v>1.192</v>
      </c>
      <c r="F482" s="252" t="n">
        <v>629.2</v>
      </c>
      <c r="G482" s="222">
        <f>ROUND(E482*F482,2)</f>
        <v/>
      </c>
      <c r="H482" s="389">
        <f>G482/$G$662</f>
        <v/>
      </c>
      <c r="I482" s="222">
        <f>ROUND(F482*Прил.10!$D$12,2)</f>
        <v/>
      </c>
      <c r="J482" s="222">
        <f>ROUND(I482*E482,2)</f>
        <v/>
      </c>
    </row>
    <row r="483" hidden="1" outlineLevel="1" ht="13.9" customFormat="1" customHeight="1" s="354">
      <c r="A483" s="385" t="n">
        <v>454</v>
      </c>
      <c r="B483" s="300" t="inlineStr">
        <is>
          <t>ТСЦ-301-1070</t>
        </is>
      </c>
      <c r="C483" s="384" t="inlineStr">
        <is>
          <t>Клапан приточный, диаметр 125 мм</t>
        </is>
      </c>
      <c r="D483" s="385" t="inlineStr">
        <is>
          <t>шт.</t>
        </is>
      </c>
      <c r="E483" s="227" t="n">
        <v>4</v>
      </c>
      <c r="F483" s="252" t="n">
        <v>186.41</v>
      </c>
      <c r="G483" s="222">
        <f>ROUND(E483*F483,2)</f>
        <v/>
      </c>
      <c r="H483" s="389">
        <f>G483/$G$662</f>
        <v/>
      </c>
      <c r="I483" s="222">
        <f>ROUND(F483*Прил.10!$D$12,2)</f>
        <v/>
      </c>
      <c r="J483" s="222">
        <f>ROUND(I483*E483,2)</f>
        <v/>
      </c>
    </row>
    <row r="484" hidden="1" outlineLevel="1" ht="39.6" customFormat="1" customHeight="1" s="354">
      <c r="A484" s="385" t="n">
        <v>455</v>
      </c>
      <c r="B484" s="300" t="inlineStr">
        <is>
          <t>04.3.02.09-0821</t>
        </is>
      </c>
      <c r="C484" s="384" t="inlineStr">
        <is>
          <t>Смесь сухая: гидроизоляционная проникающая капиллярная марка "Пенетрон"</t>
        </is>
      </c>
      <c r="D484" s="385" t="inlineStr">
        <is>
          <t>кг</t>
        </is>
      </c>
      <c r="E484" s="227" t="n">
        <v>9.4</v>
      </c>
      <c r="F484" s="252" t="n">
        <v>78.95</v>
      </c>
      <c r="G484" s="222">
        <f>ROUND(E484*F484,2)</f>
        <v/>
      </c>
      <c r="H484" s="389">
        <f>G484/$G$662</f>
        <v/>
      </c>
      <c r="I484" s="222">
        <f>ROUND(F484*Прил.10!$D$12,2)</f>
        <v/>
      </c>
      <c r="J484" s="222">
        <f>ROUND(I484*E484,2)</f>
        <v/>
      </c>
    </row>
    <row r="485" hidden="1" outlineLevel="1" ht="26.45" customFormat="1" customHeight="1" s="354">
      <c r="A485" s="385" t="n">
        <v>456</v>
      </c>
      <c r="B485" s="300" t="inlineStr">
        <is>
          <t>14.2.01.05-0001</t>
        </is>
      </c>
      <c r="C485" s="384" t="inlineStr">
        <is>
          <t>Композиция "Алпол" (на основе термопластичных полимеров)</t>
        </is>
      </c>
      <c r="D485" s="385" t="inlineStr">
        <is>
          <t>кг</t>
        </is>
      </c>
      <c r="E485" s="227" t="n">
        <v>13.29</v>
      </c>
      <c r="F485" s="252" t="n">
        <v>54.99</v>
      </c>
      <c r="G485" s="222">
        <f>ROUND(E485*F485,2)</f>
        <v/>
      </c>
      <c r="H485" s="389">
        <f>G485/$G$662</f>
        <v/>
      </c>
      <c r="I485" s="222">
        <f>ROUND(F485*Прил.10!$D$12,2)</f>
        <v/>
      </c>
      <c r="J485" s="222">
        <f>ROUND(I485*E485,2)</f>
        <v/>
      </c>
    </row>
    <row r="486" hidden="1" outlineLevel="1" ht="26.45" customFormat="1" customHeight="1" s="354">
      <c r="A486" s="385" t="n">
        <v>457</v>
      </c>
      <c r="B486" s="300" t="inlineStr">
        <is>
          <t>19.3.01.06-0104</t>
        </is>
      </c>
      <c r="C486" s="384" t="inlineStr">
        <is>
          <t>Клапаны воздушные под ручной или электропривод ВК, размер 400х500 мм</t>
        </is>
      </c>
      <c r="D486" s="385" t="inlineStr">
        <is>
          <t>шт</t>
        </is>
      </c>
      <c r="E486" s="227" t="n">
        <v>1</v>
      </c>
      <c r="F486" s="252" t="n">
        <v>697.89</v>
      </c>
      <c r="G486" s="222">
        <f>ROUND(E486*F486,2)</f>
        <v/>
      </c>
      <c r="H486" s="389">
        <f>G486/$G$662</f>
        <v/>
      </c>
      <c r="I486" s="222">
        <f>ROUND(F486*Прил.10!$D$12,2)</f>
        <v/>
      </c>
      <c r="J486" s="222">
        <f>ROUND(I486*E486,2)</f>
        <v/>
      </c>
    </row>
    <row r="487" hidden="1" outlineLevel="1" ht="13.9" customFormat="1" customHeight="1" s="354">
      <c r="A487" s="385" t="n">
        <v>458</v>
      </c>
      <c r="B487" s="300" t="inlineStr">
        <is>
          <t>07.2.07.13-0171</t>
        </is>
      </c>
      <c r="C487" s="384" t="inlineStr">
        <is>
          <t>Подкладки металлические</t>
        </is>
      </c>
      <c r="D487" s="385" t="inlineStr">
        <is>
          <t>кг</t>
        </is>
      </c>
      <c r="E487" s="227" t="n">
        <v>55.2</v>
      </c>
      <c r="F487" s="252" t="n">
        <v>12.6</v>
      </c>
      <c r="G487" s="222">
        <f>ROUND(E487*F487,2)</f>
        <v/>
      </c>
      <c r="H487" s="389">
        <f>G487/$G$662</f>
        <v/>
      </c>
      <c r="I487" s="222">
        <f>ROUND(F487*Прил.10!$D$12,2)</f>
        <v/>
      </c>
      <c r="J487" s="222">
        <f>ROUND(I487*E487,2)</f>
        <v/>
      </c>
    </row>
    <row r="488" hidden="1" outlineLevel="1" ht="13.9" customFormat="1" customHeight="1" s="354">
      <c r="A488" s="385" t="n">
        <v>459</v>
      </c>
      <c r="B488" s="300" t="inlineStr">
        <is>
          <t>20.5.04.10-0011</t>
        </is>
      </c>
      <c r="C488" s="384" t="inlineStr">
        <is>
          <t>Сжимы соединительные</t>
        </is>
      </c>
      <c r="D488" s="385" t="inlineStr">
        <is>
          <t>100 шт</t>
        </is>
      </c>
      <c r="E488" s="227" t="n">
        <v>6.885</v>
      </c>
      <c r="F488" s="252" t="n">
        <v>100</v>
      </c>
      <c r="G488" s="222">
        <f>ROUND(E488*F488,2)</f>
        <v/>
      </c>
      <c r="H488" s="389">
        <f>G488/$G$662</f>
        <v/>
      </c>
      <c r="I488" s="222">
        <f>ROUND(F488*Прил.10!$D$12,2)</f>
        <v/>
      </c>
      <c r="J488" s="222">
        <f>ROUND(I488*E488,2)</f>
        <v/>
      </c>
    </row>
    <row r="489" hidden="1" outlineLevel="1" ht="26.45" customFormat="1" customHeight="1" s="354">
      <c r="A489" s="385" t="n">
        <v>460</v>
      </c>
      <c r="B489" s="300" t="inlineStr">
        <is>
          <t>12.2.03.12-0008</t>
        </is>
      </c>
      <c r="C489" s="384" t="inlineStr">
        <is>
          <t>Фольга алюминиевая: дублированная фольгоизолом</t>
        </is>
      </c>
      <c r="D489" s="385" t="inlineStr">
        <is>
          <t>10 м2</t>
        </is>
      </c>
      <c r="E489" s="227" t="n">
        <v>2.56</v>
      </c>
      <c r="F489" s="252" t="n">
        <v>266.57</v>
      </c>
      <c r="G489" s="222">
        <f>ROUND(E489*F489,2)</f>
        <v/>
      </c>
      <c r="H489" s="389">
        <f>G489/$G$662</f>
        <v/>
      </c>
      <c r="I489" s="222">
        <f>ROUND(F489*Прил.10!$D$12,2)</f>
        <v/>
      </c>
      <c r="J489" s="222">
        <f>ROUND(I489*E489,2)</f>
        <v/>
      </c>
    </row>
    <row r="490" hidden="1" outlineLevel="1" ht="13.9" customFormat="1" customHeight="1" s="354">
      <c r="A490" s="385" t="n">
        <v>461</v>
      </c>
      <c r="B490" s="300" t="inlineStr">
        <is>
          <t>11.3.03.15-0021</t>
        </is>
      </c>
      <c r="C490" s="384" t="inlineStr">
        <is>
          <t>Клинья пластиковые монтажные</t>
        </is>
      </c>
      <c r="D490" s="385" t="inlineStr">
        <is>
          <t>100 шт</t>
        </is>
      </c>
      <c r="E490" s="227" t="n">
        <v>12.9912</v>
      </c>
      <c r="F490" s="252" t="n">
        <v>50</v>
      </c>
      <c r="G490" s="222">
        <f>ROUND(E490*F490,2)</f>
        <v/>
      </c>
      <c r="H490" s="389">
        <f>G490/$G$662</f>
        <v/>
      </c>
      <c r="I490" s="222">
        <f>ROUND(F490*Прил.10!$D$12,2)</f>
        <v/>
      </c>
      <c r="J490" s="222">
        <f>ROUND(I490*E490,2)</f>
        <v/>
      </c>
    </row>
    <row r="491" hidden="1" outlineLevel="1" ht="13.9" customFormat="1" customHeight="1" s="354">
      <c r="A491" s="385" t="n">
        <v>462</v>
      </c>
      <c r="B491" s="300" t="inlineStr">
        <is>
          <t>14.5.09.13-0103</t>
        </is>
      </c>
      <c r="C491" s="384" t="inlineStr">
        <is>
          <t>Эфир этиловый технический</t>
        </is>
      </c>
      <c r="D491" s="385" t="inlineStr">
        <is>
          <t>т</t>
        </is>
      </c>
      <c r="E491" s="227" t="n">
        <v>0.015</v>
      </c>
      <c r="F491" s="252" t="n">
        <v>43070</v>
      </c>
      <c r="G491" s="222">
        <f>ROUND(E491*F491,2)</f>
        <v/>
      </c>
      <c r="H491" s="389">
        <f>G491/$G$662</f>
        <v/>
      </c>
      <c r="I491" s="222">
        <f>ROUND(F491*Прил.10!$D$12,2)</f>
        <v/>
      </c>
      <c r="J491" s="222">
        <f>ROUND(I491*E491,2)</f>
        <v/>
      </c>
    </row>
    <row r="492" hidden="1" outlineLevel="1" ht="13.9" customFormat="1" customHeight="1" s="354">
      <c r="A492" s="385" t="n">
        <v>463</v>
      </c>
      <c r="B492" s="300" t="inlineStr">
        <is>
          <t>14.4.04.11-0011</t>
        </is>
      </c>
      <c r="C492" s="384" t="inlineStr">
        <is>
          <t>Эмаль ХС-759 белая</t>
        </is>
      </c>
      <c r="D492" s="385" t="inlineStr">
        <is>
          <t>т</t>
        </is>
      </c>
      <c r="E492" s="227" t="n">
        <v>0.024</v>
      </c>
      <c r="F492" s="252" t="n">
        <v>26640</v>
      </c>
      <c r="G492" s="222">
        <f>ROUND(E492*F492,2)</f>
        <v/>
      </c>
      <c r="H492" s="389">
        <f>G492/$G$662</f>
        <v/>
      </c>
      <c r="I492" s="222">
        <f>ROUND(F492*Прил.10!$D$12,2)</f>
        <v/>
      </c>
      <c r="J492" s="222">
        <f>ROUND(I492*E492,2)</f>
        <v/>
      </c>
    </row>
    <row r="493" hidden="1" outlineLevel="1" ht="26.45" customFormat="1" customHeight="1" s="354">
      <c r="A493" s="385" t="n">
        <v>464</v>
      </c>
      <c r="B493" s="300" t="inlineStr">
        <is>
          <t>01.7.15.03-0034</t>
        </is>
      </c>
      <c r="C493" s="384" t="inlineStr">
        <is>
          <t>Болты с гайками и шайбами оцинкованные, диаметр: 12 мм</t>
        </is>
      </c>
      <c r="D493" s="385" t="inlineStr">
        <is>
          <t>кг</t>
        </is>
      </c>
      <c r="E493" s="227" t="n">
        <v>24.8</v>
      </c>
      <c r="F493" s="252" t="n">
        <v>25.76</v>
      </c>
      <c r="G493" s="222">
        <f>ROUND(E493*F493,2)</f>
        <v/>
      </c>
      <c r="H493" s="389">
        <f>G493/$G$662</f>
        <v/>
      </c>
      <c r="I493" s="222">
        <f>ROUND(F493*Прил.10!$D$12,2)</f>
        <v/>
      </c>
      <c r="J493" s="222">
        <f>ROUND(I493*E493,2)</f>
        <v/>
      </c>
    </row>
    <row r="494" hidden="1" outlineLevel="1" ht="26.45" customFormat="1" customHeight="1" s="354">
      <c r="A494" s="385" t="n">
        <v>465</v>
      </c>
      <c r="B494" s="300" t="inlineStr">
        <is>
          <t>18.1.02.02-0103</t>
        </is>
      </c>
      <c r="C494" s="384" t="inlineStr">
        <is>
          <t>Штурвал № 7800 для задвижек Hawle диаметром 100 мм</t>
        </is>
      </c>
      <c r="D494" s="385" t="inlineStr">
        <is>
          <t>шт</t>
        </is>
      </c>
      <c r="E494" s="227" t="n">
        <v>5</v>
      </c>
      <c r="F494" s="252" t="n">
        <v>127.29</v>
      </c>
      <c r="G494" s="222">
        <f>ROUND(E494*F494,2)</f>
        <v/>
      </c>
      <c r="H494" s="389">
        <f>G494/$G$662</f>
        <v/>
      </c>
      <c r="I494" s="222">
        <f>ROUND(F494*Прил.10!$D$12,2)</f>
        <v/>
      </c>
      <c r="J494" s="222">
        <f>ROUND(I494*E494,2)</f>
        <v/>
      </c>
    </row>
    <row r="495" hidden="1" outlineLevel="1" ht="26.45" customFormat="1" customHeight="1" s="354">
      <c r="A495" s="385" t="n">
        <v>466</v>
      </c>
      <c r="B495" s="300" t="inlineStr">
        <is>
          <t>62.1.02.22-0033</t>
        </is>
      </c>
      <c r="C495" s="384" t="inlineStr">
        <is>
          <t>Ящики с понижающим трансформатором автомат. выключателем,: 36в ЯТП-0,25-1</t>
        </is>
      </c>
      <c r="D495" s="385" t="inlineStr">
        <is>
          <t>шт</t>
        </is>
      </c>
      <c r="E495" s="227" t="n">
        <v>3</v>
      </c>
      <c r="F495" s="252" t="n">
        <v>211.43</v>
      </c>
      <c r="G495" s="222">
        <f>ROUND(E495*F495,2)</f>
        <v/>
      </c>
      <c r="H495" s="389">
        <f>G495/$G$662</f>
        <v/>
      </c>
      <c r="I495" s="222">
        <f>ROUND(F495*Прил.10!$D$12,2)</f>
        <v/>
      </c>
      <c r="J495" s="222">
        <f>ROUND(I495*E495,2)</f>
        <v/>
      </c>
    </row>
    <row r="496" hidden="1" outlineLevel="1" ht="13.9" customFormat="1" customHeight="1" s="354">
      <c r="A496" s="385" t="n">
        <v>467</v>
      </c>
      <c r="B496" s="300" t="inlineStr">
        <is>
          <t>01.7.20.08-0162</t>
        </is>
      </c>
      <c r="C496" s="384" t="inlineStr">
        <is>
          <t>Ткань мешочная</t>
        </is>
      </c>
      <c r="D496" s="385" t="inlineStr">
        <is>
          <t>10 м2</t>
        </is>
      </c>
      <c r="E496" s="227" t="n">
        <v>7.379</v>
      </c>
      <c r="F496" s="252" t="n">
        <v>84.75</v>
      </c>
      <c r="G496" s="222">
        <f>ROUND(E496*F496,2)</f>
        <v/>
      </c>
      <c r="H496" s="389">
        <f>G496/$G$662</f>
        <v/>
      </c>
      <c r="I496" s="222">
        <f>ROUND(F496*Прил.10!$D$12,2)</f>
        <v/>
      </c>
      <c r="J496" s="222">
        <f>ROUND(I496*E496,2)</f>
        <v/>
      </c>
    </row>
    <row r="497" hidden="1" outlineLevel="1" ht="26.45" customFormat="1" customHeight="1" s="354">
      <c r="A497" s="385" t="n">
        <v>468</v>
      </c>
      <c r="B497" s="300" t="inlineStr">
        <is>
          <t>08.3.05.05-0054</t>
        </is>
      </c>
      <c r="C497" s="384" t="inlineStr">
        <is>
          <t>Сталь листовая оцинкованная толщиной листа: 0,8 мм</t>
        </is>
      </c>
      <c r="D497" s="385" t="inlineStr">
        <is>
          <t>т</t>
        </is>
      </c>
      <c r="E497" s="227" t="n">
        <v>0.0557</v>
      </c>
      <c r="F497" s="252" t="n">
        <v>11000</v>
      </c>
      <c r="G497" s="222">
        <f>ROUND(E497*F497,2)</f>
        <v/>
      </c>
      <c r="H497" s="389">
        <f>G497/$G$662</f>
        <v/>
      </c>
      <c r="I497" s="222">
        <f>ROUND(F497*Прил.10!$D$12,2)</f>
        <v/>
      </c>
      <c r="J497" s="222">
        <f>ROUND(I497*E497,2)</f>
        <v/>
      </c>
    </row>
    <row r="498" hidden="1" outlineLevel="1" ht="13.9" customFormat="1" customHeight="1" s="354">
      <c r="A498" s="385" t="n">
        <v>469</v>
      </c>
      <c r="B498" s="300" t="inlineStr">
        <is>
          <t>01.7.03.01-0001</t>
        </is>
      </c>
      <c r="C498" s="384" t="inlineStr">
        <is>
          <t>Вода</t>
        </is>
      </c>
      <c r="D498" s="385" t="inlineStr">
        <is>
          <t>м3</t>
        </is>
      </c>
      <c r="E498" s="227" t="n">
        <v>250.1061</v>
      </c>
      <c r="F498" s="252" t="n">
        <v>2.44</v>
      </c>
      <c r="G498" s="222">
        <f>ROUND(E498*F498,2)</f>
        <v/>
      </c>
      <c r="H498" s="389">
        <f>G498/$G$662</f>
        <v/>
      </c>
      <c r="I498" s="222">
        <f>ROUND(F498*Прил.10!$D$12,2)</f>
        <v/>
      </c>
      <c r="J498" s="222">
        <f>ROUND(I498*E498,2)</f>
        <v/>
      </c>
    </row>
    <row r="499" hidden="1" outlineLevel="1" ht="66" customFormat="1" customHeight="1" s="354">
      <c r="A499" s="385" t="n">
        <v>470</v>
      </c>
      <c r="B499" s="300" t="inlineStr">
        <is>
          <t>18.1.02.01-0081</t>
        </is>
      </c>
      <c r="C499" s="384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99" s="385" t="inlineStr">
        <is>
          <t>шт.</t>
        </is>
      </c>
      <c r="E499" s="227" t="n">
        <v>1</v>
      </c>
      <c r="F499" s="252" t="n">
        <v>609.27</v>
      </c>
      <c r="G499" s="222">
        <f>ROUND(E499*F499,2)</f>
        <v/>
      </c>
      <c r="H499" s="389">
        <f>G499/$G$662</f>
        <v/>
      </c>
      <c r="I499" s="222">
        <f>ROUND(F499*Прил.10!$D$12,2)</f>
        <v/>
      </c>
      <c r="J499" s="222">
        <f>ROUND(I499*E499,2)</f>
        <v/>
      </c>
    </row>
    <row r="500" hidden="1" outlineLevel="1" ht="39.6" customFormat="1" customHeight="1" s="354">
      <c r="A500" s="385" t="n">
        <v>471</v>
      </c>
      <c r="B500" s="300" t="inlineStr">
        <is>
          <t>64.1.02.01-0075</t>
        </is>
      </c>
      <c r="C500" s="384" t="inlineStr">
        <is>
          <t>Вентиляторы канальные: ВК-250Б, мощностью 0,18 кВт(прим. вентилятор ОСА 300-4,5/200-52-Н-У-0,55х1410-380-01)</t>
        </is>
      </c>
      <c r="D500" s="385" t="inlineStr">
        <is>
          <t>шт</t>
        </is>
      </c>
      <c r="E500" s="227" t="n">
        <v>1</v>
      </c>
      <c r="F500" s="252" t="n">
        <v>604.46</v>
      </c>
      <c r="G500" s="222">
        <f>ROUND(E500*F500,2)</f>
        <v/>
      </c>
      <c r="H500" s="389">
        <f>G500/$G$662</f>
        <v/>
      </c>
      <c r="I500" s="222">
        <f>ROUND(F500*Прил.10!$D$12,2)</f>
        <v/>
      </c>
      <c r="J500" s="222">
        <f>ROUND(I500*E500,2)</f>
        <v/>
      </c>
    </row>
    <row r="501" hidden="1" outlineLevel="1" ht="26.45" customFormat="1" customHeight="1" s="354">
      <c r="A501" s="385" t="n">
        <v>472</v>
      </c>
      <c r="B501" s="300" t="inlineStr">
        <is>
          <t>14.5.04.03-0002</t>
        </is>
      </c>
      <c r="C501" s="384" t="inlineStr">
        <is>
          <t>Мастика герметизирующая нетвердеющая: «Гэлан»</t>
        </is>
      </c>
      <c r="D501" s="385" t="inlineStr">
        <is>
          <t>т</t>
        </is>
      </c>
      <c r="E501" s="227" t="n">
        <v>0.0339</v>
      </c>
      <c r="F501" s="252" t="n">
        <v>17183</v>
      </c>
      <c r="G501" s="222">
        <f>ROUND(E501*F501,2)</f>
        <v/>
      </c>
      <c r="H501" s="389">
        <f>G501/$G$662</f>
        <v/>
      </c>
      <c r="I501" s="222">
        <f>ROUND(F501*Прил.10!$D$12,2)</f>
        <v/>
      </c>
      <c r="J501" s="222">
        <f>ROUND(I501*E501,2)</f>
        <v/>
      </c>
    </row>
    <row r="502" hidden="1" outlineLevel="1" ht="26.45" customFormat="1" customHeight="1" s="354">
      <c r="A502" s="385" t="n">
        <v>473</v>
      </c>
      <c r="B502" s="300" t="inlineStr">
        <is>
          <t>03.1.02.03-0011</t>
        </is>
      </c>
      <c r="C502" s="384" t="inlineStr">
        <is>
          <t>Известь строительная: негашеная комовая, сорт I</t>
        </is>
      </c>
      <c r="D502" s="385" t="inlineStr">
        <is>
          <t>т</t>
        </is>
      </c>
      <c r="E502" s="227" t="n">
        <v>0.7915</v>
      </c>
      <c r="F502" s="252" t="n">
        <v>734.5</v>
      </c>
      <c r="G502" s="222">
        <f>ROUND(E502*F502,2)</f>
        <v/>
      </c>
      <c r="H502" s="389">
        <f>G502/$G$662</f>
        <v/>
      </c>
      <c r="I502" s="222">
        <f>ROUND(F502*Прил.10!$D$12,2)</f>
        <v/>
      </c>
      <c r="J502" s="222">
        <f>ROUND(I502*E502,2)</f>
        <v/>
      </c>
    </row>
    <row r="503" hidden="1" outlineLevel="1" ht="26.45" customFormat="1" customHeight="1" s="354">
      <c r="A503" s="385" t="n">
        <v>474</v>
      </c>
      <c r="B503" s="300" t="inlineStr">
        <is>
          <t>01.2.03.03-0107</t>
        </is>
      </c>
      <c r="C503" s="384" t="inlineStr">
        <is>
          <t>Мастика клеящая морозостойкая битумно-масляная МБ-50</t>
        </is>
      </c>
      <c r="D503" s="385" t="inlineStr">
        <is>
          <t>т</t>
        </is>
      </c>
      <c r="E503" s="227" t="n">
        <v>0.144</v>
      </c>
      <c r="F503" s="252" t="n">
        <v>3960</v>
      </c>
      <c r="G503" s="222">
        <f>ROUND(E503*F503,2)</f>
        <v/>
      </c>
      <c r="H503" s="389">
        <f>G503/$G$662</f>
        <v/>
      </c>
      <c r="I503" s="222">
        <f>ROUND(F503*Прил.10!$D$12,2)</f>
        <v/>
      </c>
      <c r="J503" s="222">
        <f>ROUND(I503*E503,2)</f>
        <v/>
      </c>
    </row>
    <row r="504" hidden="1" outlineLevel="1" ht="39.6" customFormat="1" customHeight="1" s="354">
      <c r="A504" s="385" t="n">
        <v>475</v>
      </c>
      <c r="B504" s="300" t="inlineStr">
        <is>
          <t>07.2.07.04-0001</t>
        </is>
      </c>
      <c r="C504" s="384" t="inlineStr">
        <is>
          <t>Конструкции стальные индивидуальные: листовые сварные из стали толщиной 3-10 мм массой 0,1- 0,5 т</t>
        </is>
      </c>
      <c r="D504" s="385" t="inlineStr">
        <is>
          <t>т</t>
        </is>
      </c>
      <c r="E504" s="227" t="n">
        <v>0.056</v>
      </c>
      <c r="F504" s="252" t="n">
        <v>10046</v>
      </c>
      <c r="G504" s="222">
        <f>ROUND(E504*F504,2)</f>
        <v/>
      </c>
      <c r="H504" s="389">
        <f>G504/$G$662</f>
        <v/>
      </c>
      <c r="I504" s="222">
        <f>ROUND(F504*Прил.10!$D$12,2)</f>
        <v/>
      </c>
      <c r="J504" s="222">
        <f>ROUND(I504*E504,2)</f>
        <v/>
      </c>
    </row>
    <row r="505" hidden="1" outlineLevel="1" ht="39.6" customFormat="1" customHeight="1" s="354">
      <c r="A505" s="385" t="n">
        <v>476</v>
      </c>
      <c r="B505" s="300" t="inlineStr">
        <is>
          <t>64.1.02.01-0074</t>
        </is>
      </c>
      <c r="C505" s="384" t="inlineStr">
        <is>
          <t>Вентиляторы канальные: ВК-200Б, мощностью 0,18 кВт(прим. вентилятора канального ВК200Б)</t>
        </is>
      </c>
      <c r="D505" s="385" t="inlineStr">
        <is>
          <t>шт</t>
        </is>
      </c>
      <c r="E505" s="227" t="n">
        <v>1</v>
      </c>
      <c r="F505" s="252" t="n">
        <v>560.95</v>
      </c>
      <c r="G505" s="222">
        <f>ROUND(E505*F505,2)</f>
        <v/>
      </c>
      <c r="H505" s="389">
        <f>G505/$G$662</f>
        <v/>
      </c>
      <c r="I505" s="222">
        <f>ROUND(F505*Прил.10!$D$12,2)</f>
        <v/>
      </c>
      <c r="J505" s="222">
        <f>ROUND(I505*E505,2)</f>
        <v/>
      </c>
    </row>
    <row r="506" hidden="1" outlineLevel="1" ht="26.45" customFormat="1" customHeight="1" s="354">
      <c r="A506" s="385" t="n">
        <v>477</v>
      </c>
      <c r="B506" s="300" t="inlineStr">
        <is>
          <t>23.2.02.04-0005</t>
        </is>
      </c>
      <c r="C506" s="384" t="inlineStr">
        <is>
          <t>Трубы медные: отожженные (мягкие) универсальные в бухтах, размером 6х1 мм</t>
        </is>
      </c>
      <c r="D506" s="385" t="inlineStr">
        <is>
          <t>м</t>
        </is>
      </c>
      <c r="E506" s="227" t="n">
        <v>22</v>
      </c>
      <c r="F506" s="252" t="n">
        <v>24.27</v>
      </c>
      <c r="G506" s="222">
        <f>ROUND(E506*F506,2)</f>
        <v/>
      </c>
      <c r="H506" s="389">
        <f>G506/$G$662</f>
        <v/>
      </c>
      <c r="I506" s="222">
        <f>ROUND(F506*Прил.10!$D$12,2)</f>
        <v/>
      </c>
      <c r="J506" s="222">
        <f>ROUND(I506*E506,2)</f>
        <v/>
      </c>
    </row>
    <row r="507" hidden="1" outlineLevel="1" ht="39.6" customFormat="1" customHeight="1" s="354">
      <c r="A507" s="385" t="n">
        <v>478</v>
      </c>
      <c r="B507" s="300" t="inlineStr">
        <is>
          <t>01.2.01.02-0041</t>
        </is>
      </c>
      <c r="C507" s="384" t="inlineStr">
        <is>
          <t>Битумы нефтяные строительные кровельные марки: БНК-45/190, БНК-45/180</t>
        </is>
      </c>
      <c r="D507" s="385" t="inlineStr">
        <is>
          <t>т</t>
        </is>
      </c>
      <c r="E507" s="227" t="n">
        <v>0.3483</v>
      </c>
      <c r="F507" s="252" t="n">
        <v>1530</v>
      </c>
      <c r="G507" s="222">
        <f>ROUND(E507*F507,2)</f>
        <v/>
      </c>
      <c r="H507" s="389">
        <f>G507/$G$662</f>
        <v/>
      </c>
      <c r="I507" s="222">
        <f>ROUND(F507*Прил.10!$D$12,2)</f>
        <v/>
      </c>
      <c r="J507" s="222">
        <f>ROUND(I507*E507,2)</f>
        <v/>
      </c>
    </row>
    <row r="508" hidden="1" outlineLevel="1" ht="13.9" customFormat="1" customHeight="1" s="354">
      <c r="A508" s="385" t="n">
        <v>479</v>
      </c>
      <c r="B508" s="300" t="inlineStr">
        <is>
          <t>14.5.11.03-0003</t>
        </is>
      </c>
      <c r="C508" s="384" t="inlineStr">
        <is>
          <t>Шпаклевка «Фугенфюллер ГВ», КНАУФ</t>
        </is>
      </c>
      <c r="D508" s="385" t="inlineStr">
        <is>
          <t>кг</t>
        </is>
      </c>
      <c r="E508" s="227" t="n">
        <v>165.07</v>
      </c>
      <c r="F508" s="252" t="n">
        <v>2.94</v>
      </c>
      <c r="G508" s="222">
        <f>ROUND(E508*F508,2)</f>
        <v/>
      </c>
      <c r="H508" s="389">
        <f>G508/$G$662</f>
        <v/>
      </c>
      <c r="I508" s="222">
        <f>ROUND(F508*Прил.10!$D$12,2)</f>
        <v/>
      </c>
      <c r="J508" s="222">
        <f>ROUND(I508*E508,2)</f>
        <v/>
      </c>
    </row>
    <row r="509" hidden="1" outlineLevel="1" ht="13.9" customFormat="1" customHeight="1" s="354">
      <c r="A509" s="385" t="n">
        <v>480</v>
      </c>
      <c r="B509" s="300" t="inlineStr">
        <is>
          <t>01.7.20.08-0021</t>
        </is>
      </c>
      <c r="C509" s="384" t="inlineStr">
        <is>
          <t>Брезент</t>
        </is>
      </c>
      <c r="D509" s="385" t="inlineStr">
        <is>
          <t>м2</t>
        </is>
      </c>
      <c r="E509" s="227" t="n">
        <v>12.6</v>
      </c>
      <c r="F509" s="252" t="n">
        <v>37.43</v>
      </c>
      <c r="G509" s="222">
        <f>ROUND(E509*F509,2)</f>
        <v/>
      </c>
      <c r="H509" s="389">
        <f>G509/$G$662</f>
        <v/>
      </c>
      <c r="I509" s="222">
        <f>ROUND(F509*Прил.10!$D$12,2)</f>
        <v/>
      </c>
      <c r="J509" s="222">
        <f>ROUND(I509*E509,2)</f>
        <v/>
      </c>
    </row>
    <row r="510" hidden="1" outlineLevel="1" ht="39.6" customFormat="1" customHeight="1" s="354">
      <c r="A510" s="385" t="n">
        <v>481</v>
      </c>
      <c r="B510" s="300" t="inlineStr">
        <is>
          <t>19.3.01.06-0090</t>
        </is>
      </c>
      <c r="C510" s="384" t="inlineStr">
        <is>
          <t>Клапаны воздушные под ручной или электропривод ВК, размер 300х300 мм (прим. Ф315)</t>
        </is>
      </c>
      <c r="D510" s="385" t="inlineStr">
        <is>
          <t>шт</t>
        </is>
      </c>
      <c r="E510" s="227" t="n">
        <v>1</v>
      </c>
      <c r="F510" s="252" t="n">
        <v>458.52</v>
      </c>
      <c r="G510" s="222">
        <f>ROUND(E510*F510,2)</f>
        <v/>
      </c>
      <c r="H510" s="389">
        <f>G510/$G$662</f>
        <v/>
      </c>
      <c r="I510" s="222">
        <f>ROUND(F510*Прил.10!$D$12,2)</f>
        <v/>
      </c>
      <c r="J510" s="222">
        <f>ROUND(I510*E510,2)</f>
        <v/>
      </c>
    </row>
    <row r="511" hidden="1" outlineLevel="1" ht="66" customFormat="1" customHeight="1" s="354">
      <c r="A511" s="385" t="n">
        <v>482</v>
      </c>
      <c r="B511" s="300" t="inlineStr">
        <is>
          <t>24.3.02.01-0011</t>
        </is>
      </c>
      <c r="C511" s="384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511" s="385" t="inlineStr">
        <is>
          <t>м</t>
        </is>
      </c>
      <c r="E511" s="227" t="n">
        <v>69.22</v>
      </c>
      <c r="F511" s="252" t="n">
        <v>6.59</v>
      </c>
      <c r="G511" s="222">
        <f>ROUND(E511*F511,2)</f>
        <v/>
      </c>
      <c r="H511" s="389">
        <f>G511/$G$662</f>
        <v/>
      </c>
      <c r="I511" s="222">
        <f>ROUND(F511*Прил.10!$D$12,2)</f>
        <v/>
      </c>
      <c r="J511" s="222">
        <f>ROUND(I511*E511,2)</f>
        <v/>
      </c>
    </row>
    <row r="512" hidden="1" outlineLevel="1" ht="26.45" customFormat="1" customHeight="1" s="354">
      <c r="A512" s="385" t="n">
        <v>483</v>
      </c>
      <c r="B512" s="300" t="inlineStr">
        <is>
          <t>18.5.08.18-0071</t>
        </is>
      </c>
      <c r="C512" s="384" t="inlineStr">
        <is>
          <t>Кронштейны и подставки под оборудование из сортовой стали</t>
        </is>
      </c>
      <c r="D512" s="385" t="inlineStr">
        <is>
          <t>кг</t>
        </is>
      </c>
      <c r="E512" s="227" t="n">
        <v>53</v>
      </c>
      <c r="F512" s="252" t="n">
        <v>8.52</v>
      </c>
      <c r="G512" s="222">
        <f>ROUND(E512*F512,2)</f>
        <v/>
      </c>
      <c r="H512" s="389">
        <f>G512/$G$662</f>
        <v/>
      </c>
      <c r="I512" s="222">
        <f>ROUND(F512*Прил.10!$D$12,2)</f>
        <v/>
      </c>
      <c r="J512" s="222">
        <f>ROUND(I512*E512,2)</f>
        <v/>
      </c>
    </row>
    <row r="513" hidden="1" outlineLevel="1" ht="26.45" customFormat="1" customHeight="1" s="354">
      <c r="A513" s="385" t="n">
        <v>484</v>
      </c>
      <c r="B513" s="300" t="inlineStr">
        <is>
          <t>01.7.06.14-0036</t>
        </is>
      </c>
      <c r="C513" s="384" t="inlineStr">
        <is>
          <t>Лента самоклеящаяся «Армофлекс» 3х50 мм</t>
        </is>
      </c>
      <c r="D513" s="385" t="inlineStr">
        <is>
          <t>10 м</t>
        </is>
      </c>
      <c r="E513" s="227" t="n">
        <v>14.4</v>
      </c>
      <c r="F513" s="252" t="n">
        <v>30</v>
      </c>
      <c r="G513" s="222">
        <f>ROUND(E513*F513,2)</f>
        <v/>
      </c>
      <c r="H513" s="389">
        <f>G513/$G$662</f>
        <v/>
      </c>
      <c r="I513" s="222">
        <f>ROUND(F513*Прил.10!$D$12,2)</f>
        <v/>
      </c>
      <c r="J513" s="222">
        <f>ROUND(I513*E513,2)</f>
        <v/>
      </c>
    </row>
    <row r="514" hidden="1" outlineLevel="1" ht="39.6" customFormat="1" customHeight="1" s="354">
      <c r="A514" s="385" t="n">
        <v>485</v>
      </c>
      <c r="B514" s="300" t="inlineStr">
        <is>
          <t>11.1.03.05-0085</t>
        </is>
      </c>
      <c r="C514" s="384" t="inlineStr">
        <is>
          <t>Доски необрезные хвойных пород длиной: 4-6,5 м, все ширины, толщиной 44 мм и более, III сорта</t>
        </is>
      </c>
      <c r="D514" s="385" t="inlineStr">
        <is>
          <t>м3</t>
        </is>
      </c>
      <c r="E514" s="227" t="n">
        <v>0.63</v>
      </c>
      <c r="F514" s="252" t="n">
        <v>684</v>
      </c>
      <c r="G514" s="222">
        <f>ROUND(E514*F514,2)</f>
        <v/>
      </c>
      <c r="H514" s="389">
        <f>G514/$G$662</f>
        <v/>
      </c>
      <c r="I514" s="222">
        <f>ROUND(F514*Прил.10!$D$12,2)</f>
        <v/>
      </c>
      <c r="J514" s="222">
        <f>ROUND(I514*E514,2)</f>
        <v/>
      </c>
    </row>
    <row r="515" hidden="1" outlineLevel="1" ht="26.45" customFormat="1" customHeight="1" s="354">
      <c r="A515" s="385" t="n">
        <v>486</v>
      </c>
      <c r="B515" s="300" t="inlineStr">
        <is>
          <t>10.3.02.03-0011</t>
        </is>
      </c>
      <c r="C515" s="384" t="inlineStr">
        <is>
          <t>Припои оловянно-свинцовые бессурьмянистые марки: ПОС30</t>
        </is>
      </c>
      <c r="D515" s="385" t="inlineStr">
        <is>
          <t>кг</t>
        </is>
      </c>
      <c r="E515" s="227" t="n">
        <v>6.3</v>
      </c>
      <c r="F515" s="252" t="n">
        <v>68.05</v>
      </c>
      <c r="G515" s="222">
        <f>ROUND(E515*F515,2)</f>
        <v/>
      </c>
      <c r="H515" s="389">
        <f>G515/$G$662</f>
        <v/>
      </c>
      <c r="I515" s="222">
        <f>ROUND(F515*Прил.10!$D$12,2)</f>
        <v/>
      </c>
      <c r="J515" s="222">
        <f>ROUND(I515*E515,2)</f>
        <v/>
      </c>
    </row>
    <row r="516" hidden="1" outlineLevel="1" ht="66" customFormat="1" customHeight="1" s="354">
      <c r="A516" s="385" t="n">
        <v>487</v>
      </c>
      <c r="B516" s="300" t="inlineStr">
        <is>
          <t>07.2.07.12-0001</t>
        </is>
      </c>
      <c r="C516" s="384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516" s="385" t="inlineStr">
        <is>
          <t>т</t>
        </is>
      </c>
      <c r="E516" s="227" t="n">
        <v>0.065</v>
      </c>
      <c r="F516" s="252" t="n">
        <v>6550</v>
      </c>
      <c r="G516" s="222">
        <f>ROUND(E516*F516,2)</f>
        <v/>
      </c>
      <c r="H516" s="389">
        <f>G516/$G$662</f>
        <v/>
      </c>
      <c r="I516" s="222">
        <f>ROUND(F516*Прил.10!$D$12,2)</f>
        <v/>
      </c>
      <c r="J516" s="222">
        <f>ROUND(I516*E516,2)</f>
        <v/>
      </c>
    </row>
    <row r="517" hidden="1" outlineLevel="1" ht="52.9" customFormat="1" customHeight="1" s="354">
      <c r="A517" s="385" t="n">
        <v>488</v>
      </c>
      <c r="B517" s="300" t="inlineStr">
        <is>
          <t>18.3.01.01-0041</t>
        </is>
      </c>
      <c r="C517" s="384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517" s="385" t="inlineStr">
        <is>
          <t>шт</t>
        </is>
      </c>
      <c r="E517" s="227" t="n">
        <v>28</v>
      </c>
      <c r="F517" s="252" t="n">
        <v>14.2</v>
      </c>
      <c r="G517" s="222">
        <f>ROUND(E517*F517,2)</f>
        <v/>
      </c>
      <c r="H517" s="389">
        <f>G517/$G$662</f>
        <v/>
      </c>
      <c r="I517" s="222">
        <f>ROUND(F517*Прил.10!$D$12,2)</f>
        <v/>
      </c>
      <c r="J517" s="222">
        <f>ROUND(I517*E517,2)</f>
        <v/>
      </c>
    </row>
    <row r="518" hidden="1" outlineLevel="1" ht="66" customFormat="1" customHeight="1" s="354">
      <c r="A518" s="385" t="n">
        <v>489</v>
      </c>
      <c r="B518" s="300" t="inlineStr">
        <is>
          <t>24.3.02.01-0014</t>
        </is>
      </c>
      <c r="C518" s="384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518" s="385" t="inlineStr">
        <is>
          <t>м</t>
        </is>
      </c>
      <c r="E518" s="227" t="n">
        <v>17.63</v>
      </c>
      <c r="F518" s="252" t="n">
        <v>22.38</v>
      </c>
      <c r="G518" s="222">
        <f>ROUND(E518*F518,2)</f>
        <v/>
      </c>
      <c r="H518" s="389">
        <f>G518/$G$662</f>
        <v/>
      </c>
      <c r="I518" s="222">
        <f>ROUND(F518*Прил.10!$D$12,2)</f>
        <v/>
      </c>
      <c r="J518" s="222">
        <f>ROUND(I518*E518,2)</f>
        <v/>
      </c>
    </row>
    <row r="519" hidden="1" outlineLevel="1" ht="13.9" customFormat="1" customHeight="1" s="354">
      <c r="A519" s="385" t="n">
        <v>490</v>
      </c>
      <c r="B519" s="300" t="inlineStr">
        <is>
          <t>14.5.05.02-0001</t>
        </is>
      </c>
      <c r="C519" s="384" t="inlineStr">
        <is>
          <t>Олифа натуральная</t>
        </is>
      </c>
      <c r="D519" s="385" t="inlineStr">
        <is>
          <t>кг</t>
        </is>
      </c>
      <c r="E519" s="227" t="n">
        <v>11.735</v>
      </c>
      <c r="F519" s="252" t="n">
        <v>32.6</v>
      </c>
      <c r="G519" s="222">
        <f>ROUND(E519*F519,2)</f>
        <v/>
      </c>
      <c r="H519" s="389">
        <f>G519/$G$662</f>
        <v/>
      </c>
      <c r="I519" s="222">
        <f>ROUND(F519*Прил.10!$D$12,2)</f>
        <v/>
      </c>
      <c r="J519" s="222">
        <f>ROUND(I519*E519,2)</f>
        <v/>
      </c>
    </row>
    <row r="520" hidden="1" outlineLevel="1" ht="39.6" customFormat="1" customHeight="1" s="354">
      <c r="A520" s="385" t="n">
        <v>491</v>
      </c>
      <c r="B520" s="300" t="inlineStr">
        <is>
          <t>21.2.02.01-0024</t>
        </is>
      </c>
      <c r="C520" s="384" t="inlineStr">
        <is>
          <t>Провода неизолированные медные гибкие для электрических установок и антенн марки: МГ, сечением 6 мм2</t>
        </is>
      </c>
      <c r="D520" s="385" t="inlineStr">
        <is>
          <t>т</t>
        </is>
      </c>
      <c r="E520" s="227" t="n">
        <v>0.00508</v>
      </c>
      <c r="F520" s="252" t="n">
        <v>74944.42999999999</v>
      </c>
      <c r="G520" s="222">
        <f>ROUND(E520*F520,2)</f>
        <v/>
      </c>
      <c r="H520" s="389">
        <f>G520/$G$662</f>
        <v/>
      </c>
      <c r="I520" s="222">
        <f>ROUND(F520*Прил.10!$D$12,2)</f>
        <v/>
      </c>
      <c r="J520" s="222">
        <f>ROUND(I520*E520,2)</f>
        <v/>
      </c>
    </row>
    <row r="521" hidden="1" outlineLevel="1" ht="13.9" customFormat="1" customHeight="1" s="354">
      <c r="A521" s="385" t="n">
        <v>492</v>
      </c>
      <c r="B521" s="300" t="inlineStr">
        <is>
          <t>04.3.02.09-0102</t>
        </is>
      </c>
      <c r="C521" s="384" t="inlineStr">
        <is>
          <t>Затирка «Старатели» (разной цветности)</t>
        </is>
      </c>
      <c r="D521" s="385" t="inlineStr">
        <is>
          <t>т</t>
        </is>
      </c>
      <c r="E521" s="227" t="n">
        <v>0.0583</v>
      </c>
      <c r="F521" s="252" t="n">
        <v>6513</v>
      </c>
      <c r="G521" s="222">
        <f>ROUND(E521*F521,2)</f>
        <v/>
      </c>
      <c r="H521" s="389">
        <f>G521/$G$662</f>
        <v/>
      </c>
      <c r="I521" s="222">
        <f>ROUND(F521*Прил.10!$D$12,2)</f>
        <v/>
      </c>
      <c r="J521" s="222">
        <f>ROUND(I521*E521,2)</f>
        <v/>
      </c>
    </row>
    <row r="522" hidden="1" outlineLevel="1" ht="26.45" customFormat="1" customHeight="1" s="354">
      <c r="A522" s="385" t="n">
        <v>493</v>
      </c>
      <c r="B522" s="300" t="inlineStr">
        <is>
          <t>18.1.09.06-0026</t>
        </is>
      </c>
      <c r="C522" s="384" t="inlineStr">
        <is>
          <t>Кран шаровой муфтовый 11Б27П1, диаметром: 50 мм</t>
        </is>
      </c>
      <c r="D522" s="385" t="inlineStr">
        <is>
          <t>шт</t>
        </is>
      </c>
      <c r="E522" s="227" t="n">
        <v>2</v>
      </c>
      <c r="F522" s="252" t="n">
        <v>188.87</v>
      </c>
      <c r="G522" s="222">
        <f>ROUND(E522*F522,2)</f>
        <v/>
      </c>
      <c r="H522" s="389">
        <f>G522/$G$662</f>
        <v/>
      </c>
      <c r="I522" s="222">
        <f>ROUND(F522*Прил.10!$D$12,2)</f>
        <v/>
      </c>
      <c r="J522" s="222">
        <f>ROUND(I522*E522,2)</f>
        <v/>
      </c>
    </row>
    <row r="523" hidden="1" outlineLevel="1" ht="66" customFormat="1" customHeight="1" s="354">
      <c r="A523" s="385" t="n">
        <v>494</v>
      </c>
      <c r="B523" s="300" t="inlineStr">
        <is>
          <t>08.2.02.11-0007</t>
        </is>
      </c>
      <c r="C523" s="38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523" s="385" t="inlineStr">
        <is>
          <t>10 м</t>
        </is>
      </c>
      <c r="E523" s="227" t="n">
        <v>7.5026</v>
      </c>
      <c r="F523" s="252" t="n">
        <v>50.24</v>
      </c>
      <c r="G523" s="222">
        <f>ROUND(E523*F523,2)</f>
        <v/>
      </c>
      <c r="H523" s="389">
        <f>G523/$G$662</f>
        <v/>
      </c>
      <c r="I523" s="222">
        <f>ROUND(F523*Прил.10!$D$12,2)</f>
        <v/>
      </c>
      <c r="J523" s="222">
        <f>ROUND(I523*E523,2)</f>
        <v/>
      </c>
    </row>
    <row r="524" hidden="1" outlineLevel="1" ht="26.45" customFormat="1" customHeight="1" s="354">
      <c r="A524" s="385" t="n">
        <v>495</v>
      </c>
      <c r="B524" s="300" t="inlineStr">
        <is>
          <t>19.3.01.06-0066</t>
        </is>
      </c>
      <c r="C524" s="384" t="inlineStr">
        <is>
          <t>Клапаны воздушные под ручной или электропривод ВК, размер 200х300 мм</t>
        </is>
      </c>
      <c r="D524" s="385" t="inlineStr">
        <is>
          <t>шт</t>
        </is>
      </c>
      <c r="E524" s="227" t="n">
        <v>1</v>
      </c>
      <c r="F524" s="252" t="n">
        <v>374.2</v>
      </c>
      <c r="G524" s="222">
        <f>ROUND(E524*F524,2)</f>
        <v/>
      </c>
      <c r="H524" s="389">
        <f>G524/$G$662</f>
        <v/>
      </c>
      <c r="I524" s="222">
        <f>ROUND(F524*Прил.10!$D$12,2)</f>
        <v/>
      </c>
      <c r="J524" s="222">
        <f>ROUND(I524*E524,2)</f>
        <v/>
      </c>
    </row>
    <row r="525" hidden="1" outlineLevel="1" ht="39.6" customFormat="1" customHeight="1" s="354">
      <c r="A525" s="385" t="n">
        <v>496</v>
      </c>
      <c r="B525" s="300" t="inlineStr">
        <is>
          <t>19.2.01.02-1010</t>
        </is>
      </c>
      <c r="C525" s="384" t="inlineStr">
        <is>
          <t>Вставки гибкие к канальным вентиляторам из оцинкованной стали с тканевой лентой, размер 600х300 мм</t>
        </is>
      </c>
      <c r="D525" s="385" t="inlineStr">
        <is>
          <t>шт</t>
        </is>
      </c>
      <c r="E525" s="227" t="n">
        <v>2</v>
      </c>
      <c r="F525" s="252" t="n">
        <v>181.06</v>
      </c>
      <c r="G525" s="222">
        <f>ROUND(E525*F525,2)</f>
        <v/>
      </c>
      <c r="H525" s="389">
        <f>G525/$G$662</f>
        <v/>
      </c>
      <c r="I525" s="222">
        <f>ROUND(F525*Прил.10!$D$12,2)</f>
        <v/>
      </c>
      <c r="J525" s="222">
        <f>ROUND(I525*E525,2)</f>
        <v/>
      </c>
    </row>
    <row r="526" hidden="1" outlineLevel="1" ht="13.9" customFormat="1" customHeight="1" s="354">
      <c r="A526" s="385" t="n">
        <v>497</v>
      </c>
      <c r="B526" s="300" t="inlineStr">
        <is>
          <t>01.7.15.07-0152</t>
        </is>
      </c>
      <c r="C526" s="384" t="inlineStr">
        <is>
          <t>Дюбель с шурупом 6/35 мм</t>
        </is>
      </c>
      <c r="D526" s="385" t="inlineStr">
        <is>
          <t>100 шт</t>
        </is>
      </c>
      <c r="E526" s="227" t="n">
        <v>44.9782</v>
      </c>
      <c r="F526" s="252" t="n">
        <v>8</v>
      </c>
      <c r="G526" s="222">
        <f>ROUND(E526*F526,2)</f>
        <v/>
      </c>
      <c r="H526" s="389">
        <f>G526/$G$662</f>
        <v/>
      </c>
      <c r="I526" s="222">
        <f>ROUND(F526*Прил.10!$D$12,2)</f>
        <v/>
      </c>
      <c r="J526" s="222">
        <f>ROUND(I526*E526,2)</f>
        <v/>
      </c>
    </row>
    <row r="527" hidden="1" outlineLevel="1" ht="26.45" customFormat="1" customHeight="1" s="354">
      <c r="A527" s="385" t="n">
        <v>498</v>
      </c>
      <c r="B527" s="300" t="inlineStr">
        <is>
          <t>11.1.03.01-0075</t>
        </is>
      </c>
      <c r="C527" s="384" t="inlineStr">
        <is>
          <t>Бруски обрезные хвойных пород длиной: 2-6,5 м, толщиной 40-60 мм, II сорта</t>
        </is>
      </c>
      <c r="D527" s="385" t="inlineStr">
        <is>
          <t>м3</t>
        </is>
      </c>
      <c r="E527" s="227" t="n">
        <v>0.2847</v>
      </c>
      <c r="F527" s="252" t="n">
        <v>1250</v>
      </c>
      <c r="G527" s="222">
        <f>ROUND(E527*F527,2)</f>
        <v/>
      </c>
      <c r="H527" s="389">
        <f>G527/$G$662</f>
        <v/>
      </c>
      <c r="I527" s="222">
        <f>ROUND(F527*Прил.10!$D$12,2)</f>
        <v/>
      </c>
      <c r="J527" s="222">
        <f>ROUND(I527*E527,2)</f>
        <v/>
      </c>
    </row>
    <row r="528" hidden="1" outlineLevel="1" ht="26.45" customFormat="1" customHeight="1" s="354">
      <c r="A528" s="385" t="n">
        <v>499</v>
      </c>
      <c r="B528" s="300" t="inlineStr">
        <is>
          <t>19.3.01.06-0064</t>
        </is>
      </c>
      <c r="C528" s="384" t="inlineStr">
        <is>
          <t>Клапаны воздушные под ручной или электропривод ВК, размер 200х200 мм</t>
        </is>
      </c>
      <c r="D528" s="385" t="inlineStr">
        <is>
          <t>шт</t>
        </is>
      </c>
      <c r="E528" s="227" t="n">
        <v>1</v>
      </c>
      <c r="F528" s="252" t="n">
        <v>351.14</v>
      </c>
      <c r="G528" s="222">
        <f>ROUND(E528*F528,2)</f>
        <v/>
      </c>
      <c r="H528" s="389">
        <f>G528/$G$662</f>
        <v/>
      </c>
      <c r="I528" s="222">
        <f>ROUND(F528*Прил.10!$D$12,2)</f>
        <v/>
      </c>
      <c r="J528" s="222">
        <f>ROUND(I528*E528,2)</f>
        <v/>
      </c>
    </row>
    <row r="529" hidden="1" outlineLevel="1" ht="39.6" customFormat="1" customHeight="1" s="354">
      <c r="A529" s="385" t="n">
        <v>500</v>
      </c>
      <c r="B529" s="300" t="inlineStr">
        <is>
          <t>19.3.01.06-0064</t>
        </is>
      </c>
      <c r="C529" s="384" t="inlineStr">
        <is>
          <t>Клапаны воздушные под ручной или электропривод ВК, размер 200х200 мм (прим. Ф200)</t>
        </is>
      </c>
      <c r="D529" s="385" t="inlineStr">
        <is>
          <t>шт</t>
        </is>
      </c>
      <c r="E529" s="227" t="n">
        <v>1</v>
      </c>
      <c r="F529" s="252" t="n">
        <v>351.14</v>
      </c>
      <c r="G529" s="222">
        <f>ROUND(E529*F529,2)</f>
        <v/>
      </c>
      <c r="H529" s="389">
        <f>G529/$G$662</f>
        <v/>
      </c>
      <c r="I529" s="222">
        <f>ROUND(F529*Прил.10!$D$12,2)</f>
        <v/>
      </c>
      <c r="J529" s="222">
        <f>ROUND(I529*E529,2)</f>
        <v/>
      </c>
    </row>
    <row r="530" hidden="1" outlineLevel="1" ht="26.45" customFormat="1" customHeight="1" s="354">
      <c r="A530" s="385" t="n">
        <v>501</v>
      </c>
      <c r="B530" s="300" t="inlineStr">
        <is>
          <t>01.3.01.07-0008</t>
        </is>
      </c>
      <c r="C530" s="384" t="inlineStr">
        <is>
          <t>Спирт этиловый ректификованный технический, сорт I</t>
        </is>
      </c>
      <c r="D530" s="385" t="inlineStr">
        <is>
          <t>т</t>
        </is>
      </c>
      <c r="E530" s="227" t="n">
        <v>0.008800000000000001</v>
      </c>
      <c r="F530" s="252" t="n">
        <v>38890</v>
      </c>
      <c r="G530" s="222">
        <f>ROUND(E530*F530,2)</f>
        <v/>
      </c>
      <c r="H530" s="389">
        <f>G530/$G$662</f>
        <v/>
      </c>
      <c r="I530" s="222">
        <f>ROUND(F530*Прил.10!$D$12,2)</f>
        <v/>
      </c>
      <c r="J530" s="222">
        <f>ROUND(I530*E530,2)</f>
        <v/>
      </c>
    </row>
    <row r="531" hidden="1" outlineLevel="1" ht="26.45" customFormat="1" customHeight="1" s="354">
      <c r="A531" s="385" t="n">
        <v>502</v>
      </c>
      <c r="B531" s="300" t="inlineStr">
        <is>
          <t>01.7.15.03-0031</t>
        </is>
      </c>
      <c r="C531" s="384" t="inlineStr">
        <is>
          <t>Болты с гайками и шайбами оцинкованные, диаметр: 6 мм</t>
        </is>
      </c>
      <c r="D531" s="385" t="inlineStr">
        <is>
          <t>кг</t>
        </is>
      </c>
      <c r="E531" s="227" t="n">
        <v>11.9</v>
      </c>
      <c r="F531" s="252" t="n">
        <v>28.22</v>
      </c>
      <c r="G531" s="222">
        <f>ROUND(E531*F531,2)</f>
        <v/>
      </c>
      <c r="H531" s="389">
        <f>G531/$G$662</f>
        <v/>
      </c>
      <c r="I531" s="222">
        <f>ROUND(F531*Прил.10!$D$12,2)</f>
        <v/>
      </c>
      <c r="J531" s="222">
        <f>ROUND(I531*E531,2)</f>
        <v/>
      </c>
    </row>
    <row r="532" hidden="1" outlineLevel="1" ht="13.9" customFormat="1" customHeight="1" s="354">
      <c r="A532" s="385" t="n">
        <v>503</v>
      </c>
      <c r="B532" s="300" t="inlineStr">
        <is>
          <t>14.1.06.01-0001</t>
        </is>
      </c>
      <c r="C532" s="384" t="inlineStr">
        <is>
          <t>Клей «Перлфикс», КНАУФ</t>
        </is>
      </c>
      <c r="D532" s="385" t="inlineStr">
        <is>
          <t>кг</t>
        </is>
      </c>
      <c r="E532" s="227" t="n">
        <v>205.86</v>
      </c>
      <c r="F532" s="252" t="n">
        <v>1.58</v>
      </c>
      <c r="G532" s="222">
        <f>ROUND(E532*F532,2)</f>
        <v/>
      </c>
      <c r="H532" s="389">
        <f>G532/$G$662</f>
        <v/>
      </c>
      <c r="I532" s="222">
        <f>ROUND(F532*Прил.10!$D$12,2)</f>
        <v/>
      </c>
      <c r="J532" s="222">
        <f>ROUND(I532*E532,2)</f>
        <v/>
      </c>
    </row>
    <row r="533" hidden="1" outlineLevel="1" ht="26.45" customFormat="1" customHeight="1" s="354">
      <c r="A533" s="385" t="n">
        <v>504</v>
      </c>
      <c r="B533" s="300" t="inlineStr">
        <is>
          <t>01.7.07.13-0001</t>
        </is>
      </c>
      <c r="C533" s="384" t="inlineStr">
        <is>
          <t>Мука андезитовая кислотоупорная, марка: А</t>
        </is>
      </c>
      <c r="D533" s="385" t="inlineStr">
        <is>
          <t>т</t>
        </is>
      </c>
      <c r="E533" s="227" t="n">
        <v>0.4604</v>
      </c>
      <c r="F533" s="252" t="n">
        <v>688.8</v>
      </c>
      <c r="G533" s="222">
        <f>ROUND(E533*F533,2)</f>
        <v/>
      </c>
      <c r="H533" s="389">
        <f>G533/$G$662</f>
        <v/>
      </c>
      <c r="I533" s="222">
        <f>ROUND(F533*Прил.10!$D$12,2)</f>
        <v/>
      </c>
      <c r="J533" s="222">
        <f>ROUND(I533*E533,2)</f>
        <v/>
      </c>
    </row>
    <row r="534" hidden="1" outlineLevel="1" ht="39.6" customFormat="1" customHeight="1" s="354">
      <c r="A534" s="385" t="n">
        <v>505</v>
      </c>
      <c r="B534" s="300" t="inlineStr">
        <is>
          <t>19.2.02.02-0018</t>
        </is>
      </c>
      <c r="C534" s="384" t="inlineStr">
        <is>
          <t>Зонты вентиляционных систем из листовой оцинкованной стали,: круглые, диаметром шахты 710 мм</t>
        </is>
      </c>
      <c r="D534" s="385" t="inlineStr">
        <is>
          <t>шт</t>
        </is>
      </c>
      <c r="E534" s="227" t="n">
        <v>1</v>
      </c>
      <c r="F534" s="252" t="n">
        <v>299.1</v>
      </c>
      <c r="G534" s="222">
        <f>ROUND(E534*F534,2)</f>
        <v/>
      </c>
      <c r="H534" s="389">
        <f>G534/$G$662</f>
        <v/>
      </c>
      <c r="I534" s="222">
        <f>ROUND(F534*Прил.10!$D$12,2)</f>
        <v/>
      </c>
      <c r="J534" s="222">
        <f>ROUND(I534*E534,2)</f>
        <v/>
      </c>
    </row>
    <row r="535" hidden="1" outlineLevel="1" ht="79.15000000000001" customFormat="1" customHeight="1" s="354">
      <c r="A535" s="385" t="n">
        <v>506</v>
      </c>
      <c r="B535" s="300" t="inlineStr">
        <is>
          <t>18.1.04.02-0004</t>
        </is>
      </c>
      <c r="C535" s="384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535" s="385" t="inlineStr">
        <is>
          <t>1шт.</t>
        </is>
      </c>
      <c r="E535" s="227" t="n">
        <v>2</v>
      </c>
      <c r="F535" s="252" t="n">
        <v>149.54</v>
      </c>
      <c r="G535" s="222">
        <f>ROUND(E535*F535,2)</f>
        <v/>
      </c>
      <c r="H535" s="389">
        <f>G535/$G$662</f>
        <v/>
      </c>
      <c r="I535" s="222">
        <f>ROUND(F535*Прил.10!$D$12,2)</f>
        <v/>
      </c>
      <c r="J535" s="222">
        <f>ROUND(I535*E535,2)</f>
        <v/>
      </c>
    </row>
    <row r="536" hidden="1" outlineLevel="1" ht="13.9" customFormat="1" customHeight="1" s="354">
      <c r="A536" s="385" t="n">
        <v>507</v>
      </c>
      <c r="B536" s="300" t="inlineStr">
        <is>
          <t>01.7.15.06-0146</t>
        </is>
      </c>
      <c r="C536" s="384" t="inlineStr">
        <is>
          <t>Гвозди толевые круглые: 3,0х40 мм</t>
        </is>
      </c>
      <c r="D536" s="385" t="inlineStr">
        <is>
          <t>т</t>
        </is>
      </c>
      <c r="E536" s="227" t="n">
        <v>0.0352</v>
      </c>
      <c r="F536" s="252" t="n">
        <v>8475</v>
      </c>
      <c r="G536" s="222">
        <f>ROUND(E536*F536,2)</f>
        <v/>
      </c>
      <c r="H536" s="389">
        <f>G536/$G$662</f>
        <v/>
      </c>
      <c r="I536" s="222">
        <f>ROUND(F536*Прил.10!$D$12,2)</f>
        <v/>
      </c>
      <c r="J536" s="222">
        <f>ROUND(I536*E536,2)</f>
        <v/>
      </c>
    </row>
    <row r="537" hidden="1" outlineLevel="1" ht="39.6" customFormat="1" customHeight="1" s="354">
      <c r="A537" s="385" t="n">
        <v>508</v>
      </c>
      <c r="B537" s="300" t="inlineStr">
        <is>
          <t>01.7.15.03-0014</t>
        </is>
      </c>
      <c r="C537" s="384" t="inlineStr">
        <is>
          <t>Болты с гайками и шайбами для санитарно-технических работ диаметром: 16 мм</t>
        </is>
      </c>
      <c r="D537" s="385" t="inlineStr">
        <is>
          <t>т</t>
        </is>
      </c>
      <c r="E537" s="227" t="n">
        <v>0.0193</v>
      </c>
      <c r="F537" s="252" t="n">
        <v>14830</v>
      </c>
      <c r="G537" s="222">
        <f>ROUND(E537*F537,2)</f>
        <v/>
      </c>
      <c r="H537" s="389">
        <f>G537/$G$662</f>
        <v/>
      </c>
      <c r="I537" s="222">
        <f>ROUND(F537*Прил.10!$D$12,2)</f>
        <v/>
      </c>
      <c r="J537" s="222">
        <f>ROUND(I537*E537,2)</f>
        <v/>
      </c>
    </row>
    <row r="538" hidden="1" outlineLevel="1" ht="13.9" customFormat="1" customHeight="1" s="354">
      <c r="A538" s="385" t="n">
        <v>509</v>
      </c>
      <c r="B538" s="300" t="inlineStr">
        <is>
          <t>01.3.04.01-0001</t>
        </is>
      </c>
      <c r="C538" s="384" t="inlineStr">
        <is>
          <t>Масло веретенное</t>
        </is>
      </c>
      <c r="D538" s="385" t="inlineStr">
        <is>
          <t>т</t>
        </is>
      </c>
      <c r="E538" s="227" t="n">
        <v>0.0073</v>
      </c>
      <c r="F538" s="252" t="n">
        <v>39042</v>
      </c>
      <c r="G538" s="222">
        <f>ROUND(E538*F538,2)</f>
        <v/>
      </c>
      <c r="H538" s="389">
        <f>G538/$G$662</f>
        <v/>
      </c>
      <c r="I538" s="222">
        <f>ROUND(F538*Прил.10!$D$12,2)</f>
        <v/>
      </c>
      <c r="J538" s="222">
        <f>ROUND(I538*E538,2)</f>
        <v/>
      </c>
    </row>
    <row r="539" hidden="1" outlineLevel="1" ht="13.9" customFormat="1" customHeight="1" s="354">
      <c r="A539" s="385" t="n">
        <v>510</v>
      </c>
      <c r="B539" s="300" t="inlineStr">
        <is>
          <t>12.2.01.01-0021</t>
        </is>
      </c>
      <c r="C539" s="384" t="inlineStr">
        <is>
          <t>Клипсы (зажимы)</t>
        </is>
      </c>
      <c r="D539" s="385" t="inlineStr">
        <is>
          <t>100 шт</t>
        </is>
      </c>
      <c r="E539" s="227" t="n">
        <v>2.88</v>
      </c>
      <c r="F539" s="252" t="n">
        <v>98</v>
      </c>
      <c r="G539" s="222">
        <f>ROUND(E539*F539,2)</f>
        <v/>
      </c>
      <c r="H539" s="389">
        <f>G539/$G$662</f>
        <v/>
      </c>
      <c r="I539" s="222">
        <f>ROUND(F539*Прил.10!$D$12,2)</f>
        <v/>
      </c>
      <c r="J539" s="222">
        <f>ROUND(I539*E539,2)</f>
        <v/>
      </c>
    </row>
    <row r="540" hidden="1" outlineLevel="1" ht="26.45" customFormat="1" customHeight="1" s="354">
      <c r="A540" s="385" t="n">
        <v>511</v>
      </c>
      <c r="B540" s="300" t="inlineStr">
        <is>
          <t>07.2.06.03-0229</t>
        </is>
      </c>
      <c r="C540" s="384" t="inlineStr">
        <is>
          <t>Профиль угловой: ПУ 31/31 для защиты углов</t>
        </is>
      </c>
      <c r="D540" s="385" t="inlineStr">
        <is>
          <t>м</t>
        </is>
      </c>
      <c r="E540" s="227" t="n">
        <v>86.58</v>
      </c>
      <c r="F540" s="252" t="n">
        <v>3.18</v>
      </c>
      <c r="G540" s="222">
        <f>ROUND(E540*F540,2)</f>
        <v/>
      </c>
      <c r="H540" s="389">
        <f>G540/$G$662</f>
        <v/>
      </c>
      <c r="I540" s="222">
        <f>ROUND(F540*Прил.10!$D$12,2)</f>
        <v/>
      </c>
      <c r="J540" s="222">
        <f>ROUND(I540*E540,2)</f>
        <v/>
      </c>
    </row>
    <row r="541" hidden="1" outlineLevel="1" ht="13.9" customFormat="1" customHeight="1" s="354">
      <c r="A541" s="385" t="n">
        <v>512</v>
      </c>
      <c r="B541" s="300" t="inlineStr">
        <is>
          <t>01.7.11.07-0045</t>
        </is>
      </c>
      <c r="C541" s="384" t="inlineStr">
        <is>
          <t>Электроды диаметром: 5 мм Э42А</t>
        </is>
      </c>
      <c r="D541" s="385" t="inlineStr">
        <is>
          <t>т</t>
        </is>
      </c>
      <c r="E541" s="227" t="n">
        <v>0.026</v>
      </c>
      <c r="F541" s="252" t="n">
        <v>10362</v>
      </c>
      <c r="G541" s="222">
        <f>ROUND(E541*F541,2)</f>
        <v/>
      </c>
      <c r="H541" s="389">
        <f>G541/$G$662</f>
        <v/>
      </c>
      <c r="I541" s="222">
        <f>ROUND(F541*Прил.10!$D$12,2)</f>
        <v/>
      </c>
      <c r="J541" s="222">
        <f>ROUND(I541*E541,2)</f>
        <v/>
      </c>
    </row>
    <row r="542" hidden="1" outlineLevel="1" ht="13.9" customFormat="1" customHeight="1" s="354">
      <c r="A542" s="385" t="n">
        <v>513</v>
      </c>
      <c r="B542" s="300" t="inlineStr">
        <is>
          <t>01.7.06.02-0002</t>
        </is>
      </c>
      <c r="C542" s="384" t="inlineStr">
        <is>
          <t>Лента бутиловая диффузионная</t>
        </is>
      </c>
      <c r="D542" s="385" t="inlineStr">
        <is>
          <t>м</t>
        </is>
      </c>
      <c r="E542" s="227" t="n">
        <v>33.865</v>
      </c>
      <c r="F542" s="252" t="n">
        <v>7.95</v>
      </c>
      <c r="G542" s="222">
        <f>ROUND(E542*F542,2)</f>
        <v/>
      </c>
      <c r="H542" s="389">
        <f>G542/$G$662</f>
        <v/>
      </c>
      <c r="I542" s="222">
        <f>ROUND(F542*Прил.10!$D$12,2)</f>
        <v/>
      </c>
      <c r="J542" s="222">
        <f>ROUND(I542*E542,2)</f>
        <v/>
      </c>
    </row>
    <row r="543" hidden="1" outlineLevel="1" ht="13.9" customFormat="1" customHeight="1" s="354">
      <c r="A543" s="385" t="n">
        <v>514</v>
      </c>
      <c r="B543" s="300" t="inlineStr">
        <is>
          <t>14.5.09.11-0102</t>
        </is>
      </c>
      <c r="C543" s="384" t="inlineStr">
        <is>
          <t>Уайт-спирит</t>
        </is>
      </c>
      <c r="D543" s="385" t="inlineStr">
        <is>
          <t>кг</t>
        </is>
      </c>
      <c r="E543" s="227" t="n">
        <v>40.17</v>
      </c>
      <c r="F543" s="252" t="n">
        <v>6.67</v>
      </c>
      <c r="G543" s="222">
        <f>ROUND(E543*F543,2)</f>
        <v/>
      </c>
      <c r="H543" s="389">
        <f>G543/$G$662</f>
        <v/>
      </c>
      <c r="I543" s="222">
        <f>ROUND(F543*Прил.10!$D$12,2)</f>
        <v/>
      </c>
      <c r="J543" s="222">
        <f>ROUND(I543*E543,2)</f>
        <v/>
      </c>
    </row>
    <row r="544" hidden="1" outlineLevel="1" ht="26.45" customFormat="1" customHeight="1" s="354">
      <c r="A544" s="385" t="n">
        <v>515</v>
      </c>
      <c r="B544" s="300" t="inlineStr">
        <is>
          <t>18.1.09.06-0021</t>
        </is>
      </c>
      <c r="C544" s="384" t="inlineStr">
        <is>
          <t>Кран шаровой муфтовый 11Б27П1, диаметром: 15 мм</t>
        </is>
      </c>
      <c r="D544" s="385" t="inlineStr">
        <is>
          <t>шт</t>
        </is>
      </c>
      <c r="E544" s="227" t="n">
        <v>16</v>
      </c>
      <c r="F544" s="252" t="n">
        <v>15.71</v>
      </c>
      <c r="G544" s="222">
        <f>ROUND(E544*F544,2)</f>
        <v/>
      </c>
      <c r="H544" s="389">
        <f>G544/$G$662</f>
        <v/>
      </c>
      <c r="I544" s="222">
        <f>ROUND(F544*Прил.10!$D$12,2)</f>
        <v/>
      </c>
      <c r="J544" s="222">
        <f>ROUND(I544*E544,2)</f>
        <v/>
      </c>
    </row>
    <row r="545" hidden="1" outlineLevel="1" ht="39.6" customFormat="1" customHeight="1" s="354">
      <c r="A545" s="385" t="n">
        <v>516</v>
      </c>
      <c r="B545" s="300" t="inlineStr">
        <is>
          <t>01.7.06.05-0041</t>
        </is>
      </c>
      <c r="C545" s="384" t="inlineStr">
        <is>
          <t>Лента изоляционная прорезиненная односторонняя ширина 20 мм, толщина 0,25-0,35 мм</t>
        </is>
      </c>
      <c r="D545" s="385" t="inlineStr">
        <is>
          <t>кг</t>
        </is>
      </c>
      <c r="E545" s="227" t="n">
        <v>7.922</v>
      </c>
      <c r="F545" s="252" t="n">
        <v>30.4</v>
      </c>
      <c r="G545" s="222">
        <f>ROUND(E545*F545,2)</f>
        <v/>
      </c>
      <c r="H545" s="389">
        <f>G545/$G$662</f>
        <v/>
      </c>
      <c r="I545" s="222">
        <f>ROUND(F545*Прил.10!$D$12,2)</f>
        <v/>
      </c>
      <c r="J545" s="222">
        <f>ROUND(I545*E545,2)</f>
        <v/>
      </c>
    </row>
    <row r="546" hidden="1" outlineLevel="1" ht="39.6" customFormat="1" customHeight="1" s="354">
      <c r="A546" s="385" t="n">
        <v>517</v>
      </c>
      <c r="B546" s="300" t="inlineStr">
        <is>
          <t>19.2.03.09-0022</t>
        </is>
      </c>
      <c r="C546" s="384" t="inlineStr">
        <is>
          <t>Решетки жалюзийные неподвижные односекционные марка: СТД 302, размер 150х580 мм</t>
        </is>
      </c>
      <c r="D546" s="385" t="inlineStr">
        <is>
          <t>м2</t>
        </is>
      </c>
      <c r="E546" s="227" t="n">
        <v>2.42</v>
      </c>
      <c r="F546" s="252" t="n">
        <v>98.75</v>
      </c>
      <c r="G546" s="222">
        <f>ROUND(E546*F546,2)</f>
        <v/>
      </c>
      <c r="H546" s="389">
        <f>G546/$G$662</f>
        <v/>
      </c>
      <c r="I546" s="222">
        <f>ROUND(F546*Прил.10!$D$12,2)</f>
        <v/>
      </c>
      <c r="J546" s="222">
        <f>ROUND(I546*E546,2)</f>
        <v/>
      </c>
    </row>
    <row r="547" hidden="1" outlineLevel="1" ht="26.45" customFormat="1" customHeight="1" s="354">
      <c r="A547" s="385" t="n">
        <v>518</v>
      </c>
      <c r="B547" s="300" t="inlineStr">
        <is>
          <t>01.7.15.07-0005</t>
        </is>
      </c>
      <c r="C547" s="384" t="inlineStr">
        <is>
          <t>Дюбели монтажные 10х130 (10х132, 10х150) мм</t>
        </is>
      </c>
      <c r="D547" s="385" t="inlineStr">
        <is>
          <t>10 шт.</t>
        </is>
      </c>
      <c r="E547" s="227" t="n">
        <v>32.995</v>
      </c>
      <c r="F547" s="252" t="n">
        <v>7.03</v>
      </c>
      <c r="G547" s="222">
        <f>ROUND(E547*F547,2)</f>
        <v/>
      </c>
      <c r="H547" s="389">
        <f>G547/$G$662</f>
        <v/>
      </c>
      <c r="I547" s="222">
        <f>ROUND(F547*Прил.10!$D$12,2)</f>
        <v/>
      </c>
      <c r="J547" s="222">
        <f>ROUND(I547*E547,2)</f>
        <v/>
      </c>
    </row>
    <row r="548" hidden="1" outlineLevel="1" ht="39.6" customFormat="1" customHeight="1" s="354">
      <c r="A548" s="385" t="n">
        <v>519</v>
      </c>
      <c r="B548" s="300" t="inlineStr">
        <is>
          <t>24.3.05.08-0622</t>
        </is>
      </c>
      <c r="C548" s="384" t="inlineStr">
        <is>
          <t>Отвод сварной полиэтиленовый 90° к напорным трубам (ТУ 2248-006-75245920): ПЭ 100 PN6,3, диаметр 110 мм</t>
        </is>
      </c>
      <c r="D548" s="385" t="inlineStr">
        <is>
          <t>шт</t>
        </is>
      </c>
      <c r="E548" s="227" t="n">
        <v>2</v>
      </c>
      <c r="F548" s="252" t="n">
        <v>114.27</v>
      </c>
      <c r="G548" s="222">
        <f>ROUND(E548*F548,2)</f>
        <v/>
      </c>
      <c r="H548" s="389">
        <f>G548/$G$662</f>
        <v/>
      </c>
      <c r="I548" s="222">
        <f>ROUND(F548*Прил.10!$D$12,2)</f>
        <v/>
      </c>
      <c r="J548" s="222">
        <f>ROUND(I548*E548,2)</f>
        <v/>
      </c>
    </row>
    <row r="549" hidden="1" outlineLevel="1" ht="13.9" customFormat="1" customHeight="1" s="354">
      <c r="A549" s="385" t="n">
        <v>520</v>
      </c>
      <c r="B549" s="300" t="inlineStr">
        <is>
          <t>01.7.15.14-0045</t>
        </is>
      </c>
      <c r="C549" s="384" t="inlineStr">
        <is>
          <t>Шуруп самонарезающий: (TN) 3,5/35 мм</t>
        </is>
      </c>
      <c r="D549" s="385" t="inlineStr">
        <is>
          <t>100 шт</t>
        </is>
      </c>
      <c r="E549" s="227" t="n">
        <v>73.87</v>
      </c>
      <c r="F549" s="252" t="n">
        <v>3</v>
      </c>
      <c r="G549" s="222">
        <f>ROUND(E549*F549,2)</f>
        <v/>
      </c>
      <c r="H549" s="389">
        <f>G549/$G$662</f>
        <v/>
      </c>
      <c r="I549" s="222">
        <f>ROUND(F549*Прил.10!$D$12,2)</f>
        <v/>
      </c>
      <c r="J549" s="222">
        <f>ROUND(I549*E549,2)</f>
        <v/>
      </c>
    </row>
    <row r="550" hidden="1" outlineLevel="1" ht="13.9" customFormat="1" customHeight="1" s="354">
      <c r="A550" s="385" t="n">
        <v>521</v>
      </c>
      <c r="B550" s="300" t="inlineStr">
        <is>
          <t>01.7.02.09-0002</t>
        </is>
      </c>
      <c r="C550" s="384" t="inlineStr">
        <is>
          <t>Шпагат бумажный</t>
        </is>
      </c>
      <c r="D550" s="385" t="inlineStr">
        <is>
          <t>кг</t>
        </is>
      </c>
      <c r="E550" s="227" t="n">
        <v>19.2</v>
      </c>
      <c r="F550" s="252" t="n">
        <v>11.5</v>
      </c>
      <c r="G550" s="222">
        <f>ROUND(E550*F550,2)</f>
        <v/>
      </c>
      <c r="H550" s="389">
        <f>G550/$G$662</f>
        <v/>
      </c>
      <c r="I550" s="222">
        <f>ROUND(F550*Прил.10!$D$12,2)</f>
        <v/>
      </c>
      <c r="J550" s="222">
        <f>ROUND(I550*E550,2)</f>
        <v/>
      </c>
    </row>
    <row r="551" hidden="1" outlineLevel="1" ht="26.45" customFormat="1" customHeight="1" s="354">
      <c r="A551" s="385" t="n">
        <v>522</v>
      </c>
      <c r="B551" s="300" t="inlineStr">
        <is>
          <t>62.1.02.22-0031</t>
        </is>
      </c>
      <c r="C551" s="384" t="inlineStr">
        <is>
          <t>Ящики с понижающим трансформатором автомат. выключателем,: 12в ЯТП-0,25-3</t>
        </is>
      </c>
      <c r="D551" s="385" t="inlineStr">
        <is>
          <t>шт</t>
        </is>
      </c>
      <c r="E551" s="227" t="n">
        <v>1</v>
      </c>
      <c r="F551" s="252" t="n">
        <v>202.82</v>
      </c>
      <c r="G551" s="222">
        <f>ROUND(E551*F551,2)</f>
        <v/>
      </c>
      <c r="H551" s="389">
        <f>G551/$G$662</f>
        <v/>
      </c>
      <c r="I551" s="222">
        <f>ROUND(F551*Прил.10!$D$12,2)</f>
        <v/>
      </c>
      <c r="J551" s="222">
        <f>ROUND(I551*E551,2)</f>
        <v/>
      </c>
    </row>
    <row r="552" hidden="1" outlineLevel="1" ht="26.45" customFormat="1" customHeight="1" s="354">
      <c r="A552" s="385" t="n">
        <v>523</v>
      </c>
      <c r="B552" s="300" t="inlineStr">
        <is>
          <t>01.7.15.04-0011</t>
        </is>
      </c>
      <c r="C552" s="384" t="inlineStr">
        <is>
          <t>Винты с полукруглой головкой длиной: 50 мм</t>
        </is>
      </c>
      <c r="D552" s="385" t="inlineStr">
        <is>
          <t>т</t>
        </is>
      </c>
      <c r="E552" s="227" t="n">
        <v>0.0161</v>
      </c>
      <c r="F552" s="252" t="n">
        <v>12430</v>
      </c>
      <c r="G552" s="222">
        <f>ROUND(E552*F552,2)</f>
        <v/>
      </c>
      <c r="H552" s="389">
        <f>G552/$G$662</f>
        <v/>
      </c>
      <c r="I552" s="222">
        <f>ROUND(F552*Прил.10!$D$12,2)</f>
        <v/>
      </c>
      <c r="J552" s="222">
        <f>ROUND(I552*E552,2)</f>
        <v/>
      </c>
    </row>
    <row r="553" hidden="1" outlineLevel="1" ht="26.45" customFormat="1" customHeight="1" s="354">
      <c r="A553" s="385" t="n">
        <v>524</v>
      </c>
      <c r="B553" s="300" t="inlineStr">
        <is>
          <t>18.1.09.06-0023</t>
        </is>
      </c>
      <c r="C553" s="384" t="inlineStr">
        <is>
          <t>Кран шаровой муфтовый 11Б27П1, диаметром: 25 мм</t>
        </is>
      </c>
      <c r="D553" s="385" t="inlineStr">
        <is>
          <t>шт</t>
        </is>
      </c>
      <c r="E553" s="227" t="n">
        <v>6</v>
      </c>
      <c r="F553" s="252" t="n">
        <v>33.28</v>
      </c>
      <c r="G553" s="222">
        <f>ROUND(E553*F553,2)</f>
        <v/>
      </c>
      <c r="H553" s="389">
        <f>G553/$G$662</f>
        <v/>
      </c>
      <c r="I553" s="222">
        <f>ROUND(F553*Прил.10!$D$12,2)</f>
        <v/>
      </c>
      <c r="J553" s="222">
        <f>ROUND(I553*E553,2)</f>
        <v/>
      </c>
    </row>
    <row r="554" hidden="1" outlineLevel="1" ht="13.9" customFormat="1" customHeight="1" s="354">
      <c r="A554" s="385" t="n">
        <v>525</v>
      </c>
      <c r="B554" s="300" t="inlineStr">
        <is>
          <t>01.3.02.03-0001</t>
        </is>
      </c>
      <c r="C554" s="384" t="inlineStr">
        <is>
          <t>Ацетилен газообразный технический</t>
        </is>
      </c>
      <c r="D554" s="385" t="inlineStr">
        <is>
          <t>м3</t>
        </is>
      </c>
      <c r="E554" s="227" t="n">
        <v>5.1542</v>
      </c>
      <c r="F554" s="252" t="n">
        <v>38.51</v>
      </c>
      <c r="G554" s="222">
        <f>ROUND(E554*F554,2)</f>
        <v/>
      </c>
      <c r="H554" s="389">
        <f>G554/$G$662</f>
        <v/>
      </c>
      <c r="I554" s="222">
        <f>ROUND(F554*Прил.10!$D$12,2)</f>
        <v/>
      </c>
      <c r="J554" s="222">
        <f>ROUND(I554*E554,2)</f>
        <v/>
      </c>
    </row>
    <row r="555" hidden="1" outlineLevel="1" ht="13.9" customFormat="1" customHeight="1" s="354">
      <c r="A555" s="385" t="n">
        <v>526</v>
      </c>
      <c r="B555" s="300" t="inlineStr">
        <is>
          <t>14.4.04.12-0011</t>
        </is>
      </c>
      <c r="C555" s="384" t="inlineStr">
        <is>
          <t>Эмаль эпоксидная: ЭП-733 зеленая</t>
        </is>
      </c>
      <c r="D555" s="385" t="inlineStr">
        <is>
          <t>т</t>
        </is>
      </c>
      <c r="E555" s="227" t="n">
        <v>0.004</v>
      </c>
      <c r="F555" s="252" t="n">
        <v>47700</v>
      </c>
      <c r="G555" s="222">
        <f>ROUND(E555*F555,2)</f>
        <v/>
      </c>
      <c r="H555" s="389">
        <f>G555/$G$662</f>
        <v/>
      </c>
      <c r="I555" s="222">
        <f>ROUND(F555*Прил.10!$D$12,2)</f>
        <v/>
      </c>
      <c r="J555" s="222">
        <f>ROUND(I555*E555,2)</f>
        <v/>
      </c>
    </row>
    <row r="556" hidden="1" outlineLevel="1" ht="13.9" customFormat="1" customHeight="1" s="354">
      <c r="A556" s="385" t="n">
        <v>527</v>
      </c>
      <c r="B556" s="300" t="inlineStr">
        <is>
          <t>19.2.01.01-0001</t>
        </is>
      </c>
      <c r="C556" s="384" t="inlineStr">
        <is>
          <t>Виброизоляторы пружинные: до № 38</t>
        </is>
      </c>
      <c r="D556" s="385" t="inlineStr">
        <is>
          <t>шт</t>
        </is>
      </c>
      <c r="E556" s="227" t="n">
        <v>8</v>
      </c>
      <c r="F556" s="252" t="n">
        <v>23.5</v>
      </c>
      <c r="G556" s="222">
        <f>ROUND(E556*F556,2)</f>
        <v/>
      </c>
      <c r="H556" s="389">
        <f>G556/$G$662</f>
        <v/>
      </c>
      <c r="I556" s="222">
        <f>ROUND(F556*Прил.10!$D$12,2)</f>
        <v/>
      </c>
      <c r="J556" s="222">
        <f>ROUND(I556*E556,2)</f>
        <v/>
      </c>
    </row>
    <row r="557" hidden="1" outlineLevel="1" ht="26.45" customFormat="1" customHeight="1" s="354">
      <c r="A557" s="385" t="n">
        <v>528</v>
      </c>
      <c r="B557" s="300" t="inlineStr">
        <is>
          <t>04.3.01.09-0012</t>
        </is>
      </c>
      <c r="C557" s="384" t="inlineStr">
        <is>
          <t>Раствор готовый кладочный цементный марки: 50</t>
        </is>
      </c>
      <c r="D557" s="385" t="inlineStr">
        <is>
          <t>м3</t>
        </is>
      </c>
      <c r="E557" s="227" t="n">
        <v>0.3863</v>
      </c>
      <c r="F557" s="252" t="n">
        <v>485.9</v>
      </c>
      <c r="G557" s="222">
        <f>ROUND(E557*F557,2)</f>
        <v/>
      </c>
      <c r="H557" s="389">
        <f>G557/$G$662</f>
        <v/>
      </c>
      <c r="I557" s="222">
        <f>ROUND(F557*Прил.10!$D$12,2)</f>
        <v/>
      </c>
      <c r="J557" s="222">
        <f>ROUND(I557*E557,2)</f>
        <v/>
      </c>
    </row>
    <row r="558" hidden="1" outlineLevel="1" ht="26.45" customFormat="1" customHeight="1" s="354">
      <c r="A558" s="385" t="n">
        <v>529</v>
      </c>
      <c r="B558" s="300" t="inlineStr">
        <is>
          <t>01.1.01.09-0026</t>
        </is>
      </c>
      <c r="C558" s="384" t="inlineStr">
        <is>
          <t>Шнур асбестовый общего назначения марки: ШАОН диаметром 8-10 мм</t>
        </is>
      </c>
      <c r="D558" s="385" t="inlineStr">
        <is>
          <t>т</t>
        </is>
      </c>
      <c r="E558" s="227" t="n">
        <v>0.007</v>
      </c>
      <c r="F558" s="252" t="n">
        <v>26499</v>
      </c>
      <c r="G558" s="222">
        <f>ROUND(E558*F558,2)</f>
        <v/>
      </c>
      <c r="H558" s="389">
        <f>G558/$G$662</f>
        <v/>
      </c>
      <c r="I558" s="222">
        <f>ROUND(F558*Прил.10!$D$12,2)</f>
        <v/>
      </c>
      <c r="J558" s="222">
        <f>ROUND(I558*E558,2)</f>
        <v/>
      </c>
    </row>
    <row r="559" hidden="1" outlineLevel="1" ht="26.45" customFormat="1" customHeight="1" s="354">
      <c r="A559" s="385" t="n">
        <v>530</v>
      </c>
      <c r="B559" s="300" t="inlineStr">
        <is>
          <t>08.4.03.02-0004</t>
        </is>
      </c>
      <c r="C559" s="384" t="inlineStr">
        <is>
          <t>Горячекатаная арматурная сталь гладкая класса А-I, диаметром: 12 мм</t>
        </is>
      </c>
      <c r="D559" s="385" t="inlineStr">
        <is>
          <t>т</t>
        </is>
      </c>
      <c r="E559" s="227" t="n">
        <v>0.0284</v>
      </c>
      <c r="F559" s="252" t="n">
        <v>6508.75</v>
      </c>
      <c r="G559" s="222">
        <f>ROUND(E559*F559,2)</f>
        <v/>
      </c>
      <c r="H559" s="389">
        <f>G559/$G$662</f>
        <v/>
      </c>
      <c r="I559" s="222">
        <f>ROUND(F559*Прил.10!$D$12,2)</f>
        <v/>
      </c>
      <c r="J559" s="222">
        <f>ROUND(I559*E559,2)</f>
        <v/>
      </c>
    </row>
    <row r="560" hidden="1" outlineLevel="1" ht="13.9" customFormat="1" customHeight="1" s="354">
      <c r="A560" s="385" t="n">
        <v>531</v>
      </c>
      <c r="B560" s="300" t="inlineStr">
        <is>
          <t>20.3.03.03-0023</t>
        </is>
      </c>
      <c r="C560" s="384" t="inlineStr">
        <is>
          <t>Светильник марка РВО-42</t>
        </is>
      </c>
      <c r="D560" s="385" t="inlineStr">
        <is>
          <t>шт</t>
        </is>
      </c>
      <c r="E560" s="227" t="n">
        <v>4</v>
      </c>
      <c r="F560" s="252" t="n">
        <v>45.25</v>
      </c>
      <c r="G560" s="222">
        <f>ROUND(E560*F560,2)</f>
        <v/>
      </c>
      <c r="H560" s="389">
        <f>G560/$G$662</f>
        <v/>
      </c>
      <c r="I560" s="222">
        <f>ROUND(F560*Прил.10!$D$12,2)</f>
        <v/>
      </c>
      <c r="J560" s="222">
        <f>ROUND(I560*E560,2)</f>
        <v/>
      </c>
    </row>
    <row r="561" hidden="1" outlineLevel="1" ht="26.45" customFormat="1" customHeight="1" s="354">
      <c r="A561" s="385" t="n">
        <v>532</v>
      </c>
      <c r="B561" s="300" t="inlineStr">
        <is>
          <t>08.3.07.01-0076</t>
        </is>
      </c>
      <c r="C561" s="384" t="inlineStr">
        <is>
          <t>Сталь полосовая, марка стали: Ст3сп шириной 50-200 мм толщиной 4-5 мм</t>
        </is>
      </c>
      <c r="D561" s="385" t="inlineStr">
        <is>
          <t>т</t>
        </is>
      </c>
      <c r="E561" s="227" t="n">
        <v>0.0357</v>
      </c>
      <c r="F561" s="252" t="n">
        <v>5000</v>
      </c>
      <c r="G561" s="222">
        <f>ROUND(E561*F561,2)</f>
        <v/>
      </c>
      <c r="H561" s="389">
        <f>G561/$G$662</f>
        <v/>
      </c>
      <c r="I561" s="222">
        <f>ROUND(F561*Прил.10!$D$12,2)</f>
        <v/>
      </c>
      <c r="J561" s="222">
        <f>ROUND(I561*E561,2)</f>
        <v/>
      </c>
    </row>
    <row r="562" hidden="1" outlineLevel="1" ht="13.9" customFormat="1" customHeight="1" s="354">
      <c r="A562" s="385" t="n">
        <v>533</v>
      </c>
      <c r="B562" s="300" t="inlineStr">
        <is>
          <t>20.5.04.09-0001</t>
        </is>
      </c>
      <c r="C562" s="384" t="inlineStr">
        <is>
          <t>Сжимы ответвительные</t>
        </is>
      </c>
      <c r="D562" s="385" t="inlineStr">
        <is>
          <t>100 шт</t>
        </is>
      </c>
      <c r="E562" s="227" t="n">
        <v>0.328</v>
      </c>
      <c r="F562" s="252" t="n">
        <v>528</v>
      </c>
      <c r="G562" s="222">
        <f>ROUND(E562*F562,2)</f>
        <v/>
      </c>
      <c r="H562" s="389">
        <f>G562/$G$662</f>
        <v/>
      </c>
      <c r="I562" s="222">
        <f>ROUND(F562*Прил.10!$D$12,2)</f>
        <v/>
      </c>
      <c r="J562" s="222">
        <f>ROUND(I562*E562,2)</f>
        <v/>
      </c>
    </row>
    <row r="563" hidden="1" outlineLevel="1" ht="26.45" customFormat="1" customHeight="1" s="354">
      <c r="A563" s="385" t="n">
        <v>534</v>
      </c>
      <c r="B563" s="300" t="inlineStr">
        <is>
          <t>04.1.02.05-0040</t>
        </is>
      </c>
      <c r="C563" s="384" t="inlineStr">
        <is>
          <t>Бетон тяжелый, крупность заполнителя: 20 мм, класс В7,5 (М100)</t>
        </is>
      </c>
      <c r="D563" s="385" t="inlineStr">
        <is>
          <t>м3</t>
        </is>
      </c>
      <c r="E563" s="227" t="n">
        <v>0.306</v>
      </c>
      <c r="F563" s="252" t="n">
        <v>535.46</v>
      </c>
      <c r="G563" s="222">
        <f>ROUND(E563*F563,2)</f>
        <v/>
      </c>
      <c r="H563" s="389">
        <f>G563/$G$662</f>
        <v/>
      </c>
      <c r="I563" s="222">
        <f>ROUND(F563*Прил.10!$D$12,2)</f>
        <v/>
      </c>
      <c r="J563" s="222">
        <f>ROUND(I563*E563,2)</f>
        <v/>
      </c>
    </row>
    <row r="564" hidden="1" outlineLevel="1" ht="13.9" customFormat="1" customHeight="1" s="354">
      <c r="A564" s="385" t="n">
        <v>535</v>
      </c>
      <c r="B564" s="300" t="inlineStr">
        <is>
          <t>11.2.04.05-0001</t>
        </is>
      </c>
      <c r="C564" s="384" t="inlineStr">
        <is>
          <t>Рейки деревянные 8х18 мм</t>
        </is>
      </c>
      <c r="D564" s="385" t="inlineStr">
        <is>
          <t>м3</t>
        </is>
      </c>
      <c r="E564" s="227" t="n">
        <v>0.06469999999999999</v>
      </c>
      <c r="F564" s="252" t="n">
        <v>2500</v>
      </c>
      <c r="G564" s="222">
        <f>ROUND(E564*F564,2)</f>
        <v/>
      </c>
      <c r="H564" s="389">
        <f>G564/$G$662</f>
        <v/>
      </c>
      <c r="I564" s="222">
        <f>ROUND(F564*Прил.10!$D$12,2)</f>
        <v/>
      </c>
      <c r="J564" s="222">
        <f>ROUND(I564*E564,2)</f>
        <v/>
      </c>
    </row>
    <row r="565" hidden="1" outlineLevel="1" ht="26.45" customFormat="1" customHeight="1" s="354">
      <c r="A565" s="385" t="n">
        <v>536</v>
      </c>
      <c r="B565" s="300" t="inlineStr">
        <is>
          <t>01.1.02.08-0002</t>
        </is>
      </c>
      <c r="C565" s="384" t="inlineStr">
        <is>
          <t>Прокладки из паронита марки ПМБ, толщиной: 1 мм, диаметром 100 мм</t>
        </is>
      </c>
      <c r="D565" s="385" t="inlineStr">
        <is>
          <t>1000 шт</t>
        </is>
      </c>
      <c r="E565" s="227" t="n">
        <v>0.028</v>
      </c>
      <c r="F565" s="252" t="n">
        <v>5650</v>
      </c>
      <c r="G565" s="222">
        <f>ROUND(E565*F565,2)</f>
        <v/>
      </c>
      <c r="H565" s="389">
        <f>G565/$G$662</f>
        <v/>
      </c>
      <c r="I565" s="222">
        <f>ROUND(F565*Прил.10!$D$12,2)</f>
        <v/>
      </c>
      <c r="J565" s="222">
        <f>ROUND(I565*E565,2)</f>
        <v/>
      </c>
    </row>
    <row r="566" hidden="1" outlineLevel="1" ht="26.45" customFormat="1" customHeight="1" s="354">
      <c r="A566" s="385" t="n">
        <v>537</v>
      </c>
      <c r="B566" s="300" t="inlineStr">
        <is>
          <t>03.2.01.01-0001</t>
        </is>
      </c>
      <c r="C566" s="384" t="inlineStr">
        <is>
          <t>Портландцемент общестроительного назначения бездобавочный, марки: 400</t>
        </is>
      </c>
      <c r="D566" s="385" t="inlineStr">
        <is>
          <t>т</t>
        </is>
      </c>
      <c r="E566" s="227" t="n">
        <v>0.3711</v>
      </c>
      <c r="F566" s="252" t="n">
        <v>412</v>
      </c>
      <c r="G566" s="222">
        <f>ROUND(E566*F566,2)</f>
        <v/>
      </c>
      <c r="H566" s="389">
        <f>G566/$G$662</f>
        <v/>
      </c>
      <c r="I566" s="222">
        <f>ROUND(F566*Прил.10!$D$12,2)</f>
        <v/>
      </c>
      <c r="J566" s="222">
        <f>ROUND(I566*E566,2)</f>
        <v/>
      </c>
    </row>
    <row r="567" hidden="1" outlineLevel="1" ht="39.6" customFormat="1" customHeight="1" s="354">
      <c r="A567" s="385" t="n">
        <v>538</v>
      </c>
      <c r="B567" s="300" t="inlineStr">
        <is>
          <t>18.1.10.12-0003</t>
        </is>
      </c>
      <c r="C567" s="384" t="inlineStr">
        <is>
          <t>Кран пробно-спускной с прямым спуском сальниковый для воды марки 10б19бк диаметром 15 мм</t>
        </is>
      </c>
      <c r="D567" s="385" t="inlineStr">
        <is>
          <t>шт</t>
        </is>
      </c>
      <c r="E567" s="227" t="n">
        <v>5</v>
      </c>
      <c r="F567" s="252" t="n">
        <v>30.37</v>
      </c>
      <c r="G567" s="222">
        <f>ROUND(E567*F567,2)</f>
        <v/>
      </c>
      <c r="H567" s="389">
        <f>G567/$G$662</f>
        <v/>
      </c>
      <c r="I567" s="222">
        <f>ROUND(F567*Прил.10!$D$12,2)</f>
        <v/>
      </c>
      <c r="J567" s="222">
        <f>ROUND(I567*E567,2)</f>
        <v/>
      </c>
    </row>
    <row r="568" hidden="1" outlineLevel="1" ht="13.9" customFormat="1" customHeight="1" s="354">
      <c r="A568" s="385" t="n">
        <v>539</v>
      </c>
      <c r="B568" s="300" t="inlineStr">
        <is>
          <t>01.7.03.04-0001</t>
        </is>
      </c>
      <c r="C568" s="384" t="inlineStr">
        <is>
          <t>Электроэнергия</t>
        </is>
      </c>
      <c r="D568" s="385" t="inlineStr">
        <is>
          <t>кВт-ч</t>
        </is>
      </c>
      <c r="E568" s="227" t="n">
        <v>378.9</v>
      </c>
      <c r="F568" s="252" t="n">
        <v>0.4</v>
      </c>
      <c r="G568" s="222">
        <f>ROUND(E568*F568,2)</f>
        <v/>
      </c>
      <c r="H568" s="389">
        <f>G568/$G$662</f>
        <v/>
      </c>
      <c r="I568" s="222">
        <f>ROUND(F568*Прил.10!$D$12,2)</f>
        <v/>
      </c>
      <c r="J568" s="222">
        <f>ROUND(I568*E568,2)</f>
        <v/>
      </c>
    </row>
    <row r="569" hidden="1" outlineLevel="1" ht="26.45" customFormat="1" customHeight="1" s="354">
      <c r="A569" s="385" t="n">
        <v>540</v>
      </c>
      <c r="B569" s="300" t="inlineStr">
        <is>
          <t>01.7.02.06-0017</t>
        </is>
      </c>
      <c r="C569" s="384" t="inlineStr">
        <is>
          <t>Картон строительный: прокладочный марки Б</t>
        </is>
      </c>
      <c r="D569" s="385" t="inlineStr">
        <is>
          <t>т</t>
        </is>
      </c>
      <c r="E569" s="227" t="n">
        <v>0.0076</v>
      </c>
      <c r="F569" s="252" t="n">
        <v>19800</v>
      </c>
      <c r="G569" s="222">
        <f>ROUND(E569*F569,2)</f>
        <v/>
      </c>
      <c r="H569" s="389">
        <f>G569/$G$662</f>
        <v/>
      </c>
      <c r="I569" s="222">
        <f>ROUND(F569*Прил.10!$D$12,2)</f>
        <v/>
      </c>
      <c r="J569" s="222">
        <f>ROUND(I569*E569,2)</f>
        <v/>
      </c>
    </row>
    <row r="570" hidden="1" outlineLevel="1" ht="13.9" customFormat="1" customHeight="1" s="354">
      <c r="A570" s="385" t="n">
        <v>541</v>
      </c>
      <c r="B570" s="300" t="inlineStr">
        <is>
          <t>01.7.15.14-0023</t>
        </is>
      </c>
      <c r="C570" s="384" t="inlineStr">
        <is>
          <t>Шуруп для ГВЛ: 3,9/45</t>
        </is>
      </c>
      <c r="D570" s="385" t="inlineStr">
        <is>
          <t>100 шт</t>
        </is>
      </c>
      <c r="E570" s="227" t="n">
        <v>29.23</v>
      </c>
      <c r="F570" s="252" t="n">
        <v>5</v>
      </c>
      <c r="G570" s="222">
        <f>ROUND(E570*F570,2)</f>
        <v/>
      </c>
      <c r="H570" s="389">
        <f>G570/$G$662</f>
        <v/>
      </c>
      <c r="I570" s="222">
        <f>ROUND(F570*Прил.10!$D$12,2)</f>
        <v/>
      </c>
      <c r="J570" s="222">
        <f>ROUND(I570*E570,2)</f>
        <v/>
      </c>
    </row>
    <row r="571" hidden="1" outlineLevel="1" ht="13.9" customFormat="1" customHeight="1" s="354">
      <c r="A571" s="385" t="n">
        <v>542</v>
      </c>
      <c r="B571" s="300" t="inlineStr">
        <is>
          <t>14.4.01.09-0429</t>
        </is>
      </c>
      <c r="C571" s="384" t="inlineStr">
        <is>
          <t>Грунтовка: ЭП-0199</t>
        </is>
      </c>
      <c r="D571" s="385" t="inlineStr">
        <is>
          <t>т</t>
        </is>
      </c>
      <c r="E571" s="227" t="n">
        <v>0.003</v>
      </c>
      <c r="F571" s="252" t="n">
        <v>48700</v>
      </c>
      <c r="G571" s="222">
        <f>ROUND(E571*F571,2)</f>
        <v/>
      </c>
      <c r="H571" s="389">
        <f>G571/$G$662</f>
        <v/>
      </c>
      <c r="I571" s="222">
        <f>ROUND(F571*Прил.10!$D$12,2)</f>
        <v/>
      </c>
      <c r="J571" s="222">
        <f>ROUND(I571*E571,2)</f>
        <v/>
      </c>
    </row>
    <row r="572" hidden="1" outlineLevel="1" ht="39.6" customFormat="1" customHeight="1" s="354">
      <c r="A572" s="385" t="n">
        <v>543</v>
      </c>
      <c r="B572" s="300" t="inlineStr">
        <is>
          <t>19.2.01.04-0021</t>
        </is>
      </c>
      <c r="C572" s="384" t="inlineStr">
        <is>
          <t>Вставки гибкие к радиальным (центробежным) вентиляторам из парусины и сортовой стали</t>
        </is>
      </c>
      <c r="D572" s="385" t="inlineStr">
        <is>
          <t>м2</t>
        </is>
      </c>
      <c r="E572" s="227" t="n">
        <v>0.68</v>
      </c>
      <c r="F572" s="252" t="n">
        <v>213.92</v>
      </c>
      <c r="G572" s="222">
        <f>ROUND(E572*F572,2)</f>
        <v/>
      </c>
      <c r="H572" s="389">
        <f>G572/$G$662</f>
        <v/>
      </c>
      <c r="I572" s="222">
        <f>ROUND(F572*Прил.10!$D$12,2)</f>
        <v/>
      </c>
      <c r="J572" s="222">
        <f>ROUND(I572*E572,2)</f>
        <v/>
      </c>
    </row>
    <row r="573" hidden="1" outlineLevel="1" ht="39.6" customFormat="1" customHeight="1" s="354">
      <c r="A573" s="385" t="n">
        <v>544</v>
      </c>
      <c r="B573" s="300" t="inlineStr">
        <is>
          <t>19.2.02.02-0012</t>
        </is>
      </c>
      <c r="C573" s="384" t="inlineStr">
        <is>
          <t>Зонты вентиляционных систем из листовой оцинкованной стали,: круглые, диаметром шахты 250 мм</t>
        </is>
      </c>
      <c r="D573" s="385" t="inlineStr">
        <is>
          <t>шт</t>
        </is>
      </c>
      <c r="E573" s="227" t="n">
        <v>2</v>
      </c>
      <c r="F573" s="252" t="n">
        <v>68.09999999999999</v>
      </c>
      <c r="G573" s="222">
        <f>ROUND(E573*F573,2)</f>
        <v/>
      </c>
      <c r="H573" s="389">
        <f>G573/$G$662</f>
        <v/>
      </c>
      <c r="I573" s="222">
        <f>ROUND(F573*Прил.10!$D$12,2)</f>
        <v/>
      </c>
      <c r="J573" s="222">
        <f>ROUND(I573*E573,2)</f>
        <v/>
      </c>
    </row>
    <row r="574" hidden="1" outlineLevel="1" ht="13.9" customFormat="1" customHeight="1" s="354">
      <c r="A574" s="385" t="n">
        <v>545</v>
      </c>
      <c r="B574" s="300" t="inlineStr">
        <is>
          <t>01.7.07.29-0101</t>
        </is>
      </c>
      <c r="C574" s="384" t="inlineStr">
        <is>
          <t>Очес льняной</t>
        </is>
      </c>
      <c r="D574" s="385" t="inlineStr">
        <is>
          <t>кг</t>
        </is>
      </c>
      <c r="E574" s="227" t="n">
        <v>3.5729</v>
      </c>
      <c r="F574" s="252" t="n">
        <v>37.29</v>
      </c>
      <c r="G574" s="222">
        <f>ROUND(E574*F574,2)</f>
        <v/>
      </c>
      <c r="H574" s="389">
        <f>G574/$G$662</f>
        <v/>
      </c>
      <c r="I574" s="222">
        <f>ROUND(F574*Прил.10!$D$12,2)</f>
        <v/>
      </c>
      <c r="J574" s="222">
        <f>ROUND(I574*E574,2)</f>
        <v/>
      </c>
    </row>
    <row r="575" hidden="1" outlineLevel="1" ht="26.45" customFormat="1" customHeight="1" s="354">
      <c r="A575" s="385" t="n">
        <v>546</v>
      </c>
      <c r="B575" s="300" t="inlineStr">
        <is>
          <t>02.3.01.02-0015</t>
        </is>
      </c>
      <c r="C575" s="384" t="inlineStr">
        <is>
          <t>Песок природный для строительных: работ средний</t>
        </is>
      </c>
      <c r="D575" s="385" t="inlineStr">
        <is>
          <t>м3</t>
        </is>
      </c>
      <c r="E575" s="227" t="n">
        <v>2.4</v>
      </c>
      <c r="F575" s="252" t="n">
        <v>55.26</v>
      </c>
      <c r="G575" s="222">
        <f>ROUND(E575*F575,2)</f>
        <v/>
      </c>
      <c r="H575" s="389">
        <f>G575/$G$662</f>
        <v/>
      </c>
      <c r="I575" s="222">
        <f>ROUND(F575*Прил.10!$D$12,2)</f>
        <v/>
      </c>
      <c r="J575" s="222">
        <f>ROUND(I575*E575,2)</f>
        <v/>
      </c>
    </row>
    <row r="576" hidden="1" outlineLevel="1" ht="26.45" customFormat="1" customHeight="1" s="354">
      <c r="A576" s="385" t="n">
        <v>547</v>
      </c>
      <c r="B576" s="300" t="inlineStr">
        <is>
          <t>01.3.01.06-0050</t>
        </is>
      </c>
      <c r="C576" s="384" t="inlineStr">
        <is>
          <t>Смазка универсальная тугоплавкая УТ (консталин жировой)</t>
        </is>
      </c>
      <c r="D576" s="385" t="inlineStr">
        <is>
          <t>т</t>
        </is>
      </c>
      <c r="E576" s="227" t="n">
        <v>0.0074</v>
      </c>
      <c r="F576" s="252" t="n">
        <v>17500</v>
      </c>
      <c r="G576" s="222">
        <f>ROUND(E576*F576,2)</f>
        <v/>
      </c>
      <c r="H576" s="389">
        <f>G576/$G$662</f>
        <v/>
      </c>
      <c r="I576" s="222">
        <f>ROUND(F576*Прил.10!$D$12,2)</f>
        <v/>
      </c>
      <c r="J576" s="222">
        <f>ROUND(I576*E576,2)</f>
        <v/>
      </c>
    </row>
    <row r="577" hidden="1" outlineLevel="1" ht="13.9" customFormat="1" customHeight="1" s="354">
      <c r="A577" s="385" t="n">
        <v>548</v>
      </c>
      <c r="B577" s="300" t="inlineStr">
        <is>
          <t>01.7.15.03-0042</t>
        </is>
      </c>
      <c r="C577" s="384" t="inlineStr">
        <is>
          <t>Болты с гайками и шайбами строительные</t>
        </is>
      </c>
      <c r="D577" s="385" t="inlineStr">
        <is>
          <t>кг</t>
        </is>
      </c>
      <c r="E577" s="227" t="n">
        <v>14.16</v>
      </c>
      <c r="F577" s="252" t="n">
        <v>9.039999999999999</v>
      </c>
      <c r="G577" s="222">
        <f>ROUND(E577*F577,2)</f>
        <v/>
      </c>
      <c r="H577" s="389">
        <f>G577/$G$662</f>
        <v/>
      </c>
      <c r="I577" s="222">
        <f>ROUND(F577*Прил.10!$D$12,2)</f>
        <v/>
      </c>
      <c r="J577" s="222">
        <f>ROUND(I577*E577,2)</f>
        <v/>
      </c>
    </row>
    <row r="578" hidden="1" outlineLevel="1" ht="39.6" customFormat="1" customHeight="1" s="354">
      <c r="A578" s="385" t="n">
        <v>549</v>
      </c>
      <c r="B578" s="300" t="inlineStr">
        <is>
          <t>18.1.02.02-0103</t>
        </is>
      </c>
      <c r="C578" s="384" t="inlineStr">
        <is>
          <t>Штурвал № 7800 для задвижек Hawle диаметром 100 мм (прим. Маховик AVK 08-050-01000)</t>
        </is>
      </c>
      <c r="D578" s="385" t="inlineStr">
        <is>
          <t>1шт.</t>
        </is>
      </c>
      <c r="E578" s="227" t="n">
        <v>1</v>
      </c>
      <c r="F578" s="252" t="n">
        <v>127.29</v>
      </c>
      <c r="G578" s="222">
        <f>ROUND(E578*F578,2)</f>
        <v/>
      </c>
      <c r="H578" s="389">
        <f>G578/$G$662</f>
        <v/>
      </c>
      <c r="I578" s="222">
        <f>ROUND(F578*Прил.10!$D$12,2)</f>
        <v/>
      </c>
      <c r="J578" s="222">
        <f>ROUND(I578*E578,2)</f>
        <v/>
      </c>
    </row>
    <row r="579" hidden="1" outlineLevel="1" ht="13.9" customFormat="1" customHeight="1" s="354">
      <c r="A579" s="385" t="n">
        <v>550</v>
      </c>
      <c r="B579" s="300" t="inlineStr">
        <is>
          <t>20.1.02.23-0082</t>
        </is>
      </c>
      <c r="C579" s="384" t="inlineStr">
        <is>
          <t>Перемычки гибкие, тип ПГС-50</t>
        </is>
      </c>
      <c r="D579" s="385" t="inlineStr">
        <is>
          <t>10 шт.</t>
        </is>
      </c>
      <c r="E579" s="227" t="n">
        <v>3.2</v>
      </c>
      <c r="F579" s="252" t="n">
        <v>39</v>
      </c>
      <c r="G579" s="222">
        <f>ROUND(E579*F579,2)</f>
        <v/>
      </c>
      <c r="H579" s="389">
        <f>G579/$G$662</f>
        <v/>
      </c>
      <c r="I579" s="222">
        <f>ROUND(F579*Прил.10!$D$12,2)</f>
        <v/>
      </c>
      <c r="J579" s="222">
        <f>ROUND(I579*E579,2)</f>
        <v/>
      </c>
    </row>
    <row r="580" hidden="1" outlineLevel="1" ht="13.9" customFormat="1" customHeight="1" s="354">
      <c r="A580" s="385" t="n">
        <v>551</v>
      </c>
      <c r="B580" s="300" t="inlineStr">
        <is>
          <t>02.2.05.04-0031</t>
        </is>
      </c>
      <c r="C580" s="384" t="inlineStr">
        <is>
          <t>Щебень гравийный, фракция 5-20 мм</t>
        </is>
      </c>
      <c r="D580" s="385" t="inlineStr">
        <is>
          <t>м3</t>
        </is>
      </c>
      <c r="E580" s="227" t="n">
        <v>0.65</v>
      </c>
      <c r="F580" s="252" t="n">
        <v>183.7</v>
      </c>
      <c r="G580" s="222">
        <f>ROUND(E580*F580,2)</f>
        <v/>
      </c>
      <c r="H580" s="389">
        <f>G580/$G$662</f>
        <v/>
      </c>
      <c r="I580" s="222">
        <f>ROUND(F580*Прил.10!$D$12,2)</f>
        <v/>
      </c>
      <c r="J580" s="222">
        <f>ROUND(I580*E580,2)</f>
        <v/>
      </c>
    </row>
    <row r="581" hidden="1" outlineLevel="1" ht="26.45" customFormat="1" customHeight="1" s="354">
      <c r="A581" s="385" t="n">
        <v>552</v>
      </c>
      <c r="B581" s="300" t="inlineStr">
        <is>
          <t>01.1.02.08-0001</t>
        </is>
      </c>
      <c r="C581" s="384" t="inlineStr">
        <is>
          <t>Прокладки из паронита марки ПМБ, толщиной: 1 мм, диаметром 50 мм</t>
        </is>
      </c>
      <c r="D581" s="385" t="inlineStr">
        <is>
          <t>1000 шт</t>
        </is>
      </c>
      <c r="E581" s="227" t="n">
        <v>0.034</v>
      </c>
      <c r="F581" s="252" t="n">
        <v>3450</v>
      </c>
      <c r="G581" s="222">
        <f>ROUND(E581*F581,2)</f>
        <v/>
      </c>
      <c r="H581" s="389">
        <f>G581/$G$662</f>
        <v/>
      </c>
      <c r="I581" s="222">
        <f>ROUND(F581*Прил.10!$D$12,2)</f>
        <v/>
      </c>
      <c r="J581" s="222">
        <f>ROUND(I581*E581,2)</f>
        <v/>
      </c>
    </row>
    <row r="582" hidden="1" outlineLevel="1" ht="66" customFormat="1" customHeight="1" s="354">
      <c r="A582" s="385" t="n">
        <v>553</v>
      </c>
      <c r="B582" s="300" t="inlineStr">
        <is>
          <t>01.7.19.08-0002</t>
        </is>
      </c>
      <c r="C582" s="384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82" s="385" t="inlineStr">
        <is>
          <t>м</t>
        </is>
      </c>
      <c r="E582" s="227" t="n">
        <v>5</v>
      </c>
      <c r="F582" s="252" t="n">
        <v>22.72</v>
      </c>
      <c r="G582" s="222">
        <f>ROUND(E582*F582,2)</f>
        <v/>
      </c>
      <c r="H582" s="389">
        <f>G582/$G$662</f>
        <v/>
      </c>
      <c r="I582" s="222">
        <f>ROUND(F582*Прил.10!$D$12,2)</f>
        <v/>
      </c>
      <c r="J582" s="222">
        <f>ROUND(I582*E582,2)</f>
        <v/>
      </c>
    </row>
    <row r="583" hidden="1" outlineLevel="1" ht="13.9" customFormat="1" customHeight="1" s="354">
      <c r="A583" s="385" t="n">
        <v>554</v>
      </c>
      <c r="B583" s="300" t="inlineStr">
        <is>
          <t>24.3.01.01-0002</t>
        </is>
      </c>
      <c r="C583" s="384" t="inlineStr">
        <is>
          <t>Трубка полихлорвиниловая</t>
        </is>
      </c>
      <c r="D583" s="385" t="inlineStr">
        <is>
          <t>кг</t>
        </is>
      </c>
      <c r="E583" s="227" t="n">
        <v>3.142</v>
      </c>
      <c r="F583" s="252" t="n">
        <v>35.7</v>
      </c>
      <c r="G583" s="222">
        <f>ROUND(E583*F583,2)</f>
        <v/>
      </c>
      <c r="H583" s="389">
        <f>G583/$G$662</f>
        <v/>
      </c>
      <c r="I583" s="222">
        <f>ROUND(F583*Прил.10!$D$12,2)</f>
        <v/>
      </c>
      <c r="J583" s="222">
        <f>ROUND(I583*E583,2)</f>
        <v/>
      </c>
    </row>
    <row r="584" hidden="1" outlineLevel="1" ht="26.45" customFormat="1" customHeight="1" s="354">
      <c r="A584" s="385" t="n">
        <v>555</v>
      </c>
      <c r="B584" s="300" t="inlineStr">
        <is>
          <t>14.4.02.04-0141</t>
        </is>
      </c>
      <c r="C584" s="384" t="inlineStr">
        <is>
          <t>Краски масляные земляные марки: МА-0115 мумия, сурик железный</t>
        </is>
      </c>
      <c r="D584" s="385" t="inlineStr">
        <is>
          <t>т</t>
        </is>
      </c>
      <c r="E584" s="227" t="n">
        <v>0.0071</v>
      </c>
      <c r="F584" s="252" t="n">
        <v>15119</v>
      </c>
      <c r="G584" s="222">
        <f>ROUND(E584*F584,2)</f>
        <v/>
      </c>
      <c r="H584" s="389">
        <f>G584/$G$662</f>
        <v/>
      </c>
      <c r="I584" s="222">
        <f>ROUND(F584*Прил.10!$D$12,2)</f>
        <v/>
      </c>
      <c r="J584" s="222">
        <f>ROUND(I584*E584,2)</f>
        <v/>
      </c>
    </row>
    <row r="585" hidden="1" outlineLevel="1" ht="26.45" customFormat="1" customHeight="1" s="354">
      <c r="A585" s="385" t="n">
        <v>556</v>
      </c>
      <c r="B585" s="300" t="inlineStr">
        <is>
          <t>01.2.01.02-0052</t>
        </is>
      </c>
      <c r="C585" s="384" t="inlineStr">
        <is>
          <t>Битумы нефтяные строительные марки: БН-70/30</t>
        </is>
      </c>
      <c r="D585" s="385" t="inlineStr">
        <is>
          <t>т</t>
        </is>
      </c>
      <c r="E585" s="227" t="n">
        <v>0.07000000000000001</v>
      </c>
      <c r="F585" s="252" t="n">
        <v>1525.5</v>
      </c>
      <c r="G585" s="222">
        <f>ROUND(E585*F585,2)</f>
        <v/>
      </c>
      <c r="H585" s="389">
        <f>G585/$G$662</f>
        <v/>
      </c>
      <c r="I585" s="222">
        <f>ROUND(F585*Прил.10!$D$12,2)</f>
        <v/>
      </c>
      <c r="J585" s="222">
        <f>ROUND(I585*E585,2)</f>
        <v/>
      </c>
    </row>
    <row r="586" hidden="1" outlineLevel="1" ht="13.9" customFormat="1" customHeight="1" s="354">
      <c r="A586" s="385" t="n">
        <v>557</v>
      </c>
      <c r="B586" s="300" t="inlineStr">
        <is>
          <t>14.5.11.01-0003</t>
        </is>
      </c>
      <c r="C586" s="384" t="inlineStr">
        <is>
          <t>Шпатлевка масляно-клеевая</t>
        </is>
      </c>
      <c r="D586" s="385" t="inlineStr">
        <is>
          <t>т</t>
        </is>
      </c>
      <c r="E586" s="227" t="n">
        <v>0.0367</v>
      </c>
      <c r="F586" s="252" t="n">
        <v>2898.5</v>
      </c>
      <c r="G586" s="222">
        <f>ROUND(E586*F586,2)</f>
        <v/>
      </c>
      <c r="H586" s="389">
        <f>G586/$G$662</f>
        <v/>
      </c>
      <c r="I586" s="222">
        <f>ROUND(F586*Прил.10!$D$12,2)</f>
        <v/>
      </c>
      <c r="J586" s="222">
        <f>ROUND(I586*E586,2)</f>
        <v/>
      </c>
    </row>
    <row r="587" hidden="1" outlineLevel="1" ht="13.9" customFormat="1" customHeight="1" s="354">
      <c r="A587" s="385" t="n">
        <v>558</v>
      </c>
      <c r="B587" s="300" t="inlineStr">
        <is>
          <t>01.3.01.01-0001</t>
        </is>
      </c>
      <c r="C587" s="384" t="inlineStr">
        <is>
          <t>Бензин авиационный Б-70</t>
        </is>
      </c>
      <c r="D587" s="385" t="inlineStr">
        <is>
          <t>т</t>
        </is>
      </c>
      <c r="E587" s="227" t="n">
        <v>0.0236</v>
      </c>
      <c r="F587" s="252" t="n">
        <v>4488.4</v>
      </c>
      <c r="G587" s="222">
        <f>ROUND(E587*F587,2)</f>
        <v/>
      </c>
      <c r="H587" s="389">
        <f>G587/$G$662</f>
        <v/>
      </c>
      <c r="I587" s="222">
        <f>ROUND(F587*Прил.10!$D$12,2)</f>
        <v/>
      </c>
      <c r="J587" s="222">
        <f>ROUND(I587*E587,2)</f>
        <v/>
      </c>
    </row>
    <row r="588" hidden="1" outlineLevel="1" ht="39.6" customFormat="1" customHeight="1" s="354">
      <c r="A588" s="385" t="n">
        <v>559</v>
      </c>
      <c r="B588" s="300" t="inlineStr">
        <is>
          <t>02.2.05.04-0081</t>
        </is>
      </c>
      <c r="C588" s="384" t="inlineStr">
        <is>
          <t>Щебень из природного камня для строительных работ марка: 400, фракция 10-20 мм</t>
        </is>
      </c>
      <c r="D588" s="385" t="inlineStr">
        <is>
          <t>м3</t>
        </is>
      </c>
      <c r="E588" s="227" t="n">
        <v>0.7875</v>
      </c>
      <c r="F588" s="252" t="n">
        <v>118.6</v>
      </c>
      <c r="G588" s="222">
        <f>ROUND(E588*F588,2)</f>
        <v/>
      </c>
      <c r="H588" s="389">
        <f>G588/$G$662</f>
        <v/>
      </c>
      <c r="I588" s="222">
        <f>ROUND(F588*Прил.10!$D$12,2)</f>
        <v/>
      </c>
      <c r="J588" s="222">
        <f>ROUND(I588*E588,2)</f>
        <v/>
      </c>
    </row>
    <row r="589" hidden="1" outlineLevel="1" ht="13.9" customFormat="1" customHeight="1" s="354">
      <c r="A589" s="385" t="n">
        <v>560</v>
      </c>
      <c r="B589" s="300" t="inlineStr">
        <is>
          <t>14.4.02.09-0001</t>
        </is>
      </c>
      <c r="C589" s="384" t="inlineStr">
        <is>
          <t>Краска</t>
        </is>
      </c>
      <c r="D589" s="385" t="inlineStr">
        <is>
          <t>кг</t>
        </is>
      </c>
      <c r="E589" s="227" t="n">
        <v>3.185</v>
      </c>
      <c r="F589" s="252" t="n">
        <v>28.6</v>
      </c>
      <c r="G589" s="222">
        <f>ROUND(E589*F589,2)</f>
        <v/>
      </c>
      <c r="H589" s="389">
        <f>G589/$G$662</f>
        <v/>
      </c>
      <c r="I589" s="222">
        <f>ROUND(F589*Прил.10!$D$12,2)</f>
        <v/>
      </c>
      <c r="J589" s="222">
        <f>ROUND(I589*E589,2)</f>
        <v/>
      </c>
    </row>
    <row r="590" hidden="1" outlineLevel="1" ht="13.9" customFormat="1" customHeight="1" s="354">
      <c r="A590" s="385" t="n">
        <v>561</v>
      </c>
      <c r="B590" s="300" t="inlineStr">
        <is>
          <t>01.7.11.07-0036</t>
        </is>
      </c>
      <c r="C590" s="384" t="inlineStr">
        <is>
          <t>Электроды диаметром: 4 мм Э46</t>
        </is>
      </c>
      <c r="D590" s="385" t="inlineStr">
        <is>
          <t>кг</t>
        </is>
      </c>
      <c r="E590" s="227" t="n">
        <v>8.4</v>
      </c>
      <c r="F590" s="252" t="n">
        <v>10.75</v>
      </c>
      <c r="G590" s="222">
        <f>ROUND(E590*F590,2)</f>
        <v/>
      </c>
      <c r="H590" s="389">
        <f>G590/$G$662</f>
        <v/>
      </c>
      <c r="I590" s="222">
        <f>ROUND(F590*Прил.10!$D$12,2)</f>
        <v/>
      </c>
      <c r="J590" s="222">
        <f>ROUND(I590*E590,2)</f>
        <v/>
      </c>
    </row>
    <row r="591" hidden="1" outlineLevel="1" ht="13.9" customFormat="1" customHeight="1" s="354">
      <c r="A591" s="385" t="n">
        <v>562</v>
      </c>
      <c r="B591" s="300" t="inlineStr">
        <is>
          <t>14.1.04.01-0001</t>
        </is>
      </c>
      <c r="C591" s="384" t="inlineStr">
        <is>
          <t>Клей «Армофлекс» 520</t>
        </is>
      </c>
      <c r="D591" s="385" t="inlineStr">
        <is>
          <t>л</t>
        </is>
      </c>
      <c r="E591" s="227" t="n">
        <v>1.373</v>
      </c>
      <c r="F591" s="252" t="n">
        <v>65.58</v>
      </c>
      <c r="G591" s="222">
        <f>ROUND(E591*F591,2)</f>
        <v/>
      </c>
      <c r="H591" s="389">
        <f>G591/$G$662</f>
        <v/>
      </c>
      <c r="I591" s="222">
        <f>ROUND(F591*Прил.10!$D$12,2)</f>
        <v/>
      </c>
      <c r="J591" s="222">
        <f>ROUND(I591*E591,2)</f>
        <v/>
      </c>
    </row>
    <row r="592" hidden="1" outlineLevel="1" ht="26.45" customFormat="1" customHeight="1" s="354">
      <c r="A592" s="385" t="n">
        <v>563</v>
      </c>
      <c r="B592" s="300" t="inlineStr">
        <is>
          <t>ТСЦ-101-2260</t>
        </is>
      </c>
      <c r="C592" s="384" t="inlineStr">
        <is>
          <t>Трубы асбестоцементные безнапорные: БНТ 100</t>
        </is>
      </c>
      <c r="D592" s="385" t="inlineStr">
        <is>
          <t>м</t>
        </is>
      </c>
      <c r="E592" s="227" t="n">
        <v>6.149</v>
      </c>
      <c r="F592" s="252" t="n">
        <v>14.45</v>
      </c>
      <c r="G592" s="222">
        <f>ROUND(E592*F592,2)</f>
        <v/>
      </c>
      <c r="H592" s="389">
        <f>G592/$G$662</f>
        <v/>
      </c>
      <c r="I592" s="222">
        <f>ROUND(F592*Прил.10!$D$12,2)</f>
        <v/>
      </c>
      <c r="J592" s="222">
        <f>ROUND(I592*E592,2)</f>
        <v/>
      </c>
    </row>
    <row r="593" hidden="1" outlineLevel="1" ht="26.45" customFormat="1" customHeight="1" s="354">
      <c r="A593" s="385" t="n">
        <v>564</v>
      </c>
      <c r="B593" s="300" t="inlineStr">
        <is>
          <t>18.1.09.06-0024</t>
        </is>
      </c>
      <c r="C593" s="384" t="inlineStr">
        <is>
          <t>Кран шаровой муфтовый 11Б27П1, диаметром: 32 мм</t>
        </is>
      </c>
      <c r="D593" s="385" t="inlineStr">
        <is>
          <t>шт</t>
        </is>
      </c>
      <c r="E593" s="227" t="n">
        <v>1</v>
      </c>
      <c r="F593" s="252" t="n">
        <v>87.19</v>
      </c>
      <c r="G593" s="222">
        <f>ROUND(E593*F593,2)</f>
        <v/>
      </c>
      <c r="H593" s="389">
        <f>G593/$G$662</f>
        <v/>
      </c>
      <c r="I593" s="222">
        <f>ROUND(F593*Прил.10!$D$12,2)</f>
        <v/>
      </c>
      <c r="J593" s="222">
        <f>ROUND(I593*E593,2)</f>
        <v/>
      </c>
    </row>
    <row r="594" hidden="1" outlineLevel="1" ht="26.45" customFormat="1" customHeight="1" s="354">
      <c r="A594" s="385" t="n">
        <v>565</v>
      </c>
      <c r="B594" s="300" t="inlineStr">
        <is>
          <t>01.2.01.02-0031</t>
        </is>
      </c>
      <c r="C594" s="384" t="inlineStr">
        <is>
          <t>Битумы нефтяные строительные изоляционные БНИ-IV-3, БНИ-IV, БНИ-V</t>
        </is>
      </c>
      <c r="D594" s="385" t="inlineStr">
        <is>
          <t>т</t>
        </is>
      </c>
      <c r="E594" s="227" t="n">
        <v>0.0604</v>
      </c>
      <c r="F594" s="252" t="n">
        <v>1412.5</v>
      </c>
      <c r="G594" s="222">
        <f>ROUND(E594*F594,2)</f>
        <v/>
      </c>
      <c r="H594" s="389">
        <f>G594/$G$662</f>
        <v/>
      </c>
      <c r="I594" s="222">
        <f>ROUND(F594*Прил.10!$D$12,2)</f>
        <v/>
      </c>
      <c r="J594" s="222">
        <f>ROUND(I594*E594,2)</f>
        <v/>
      </c>
    </row>
    <row r="595" hidden="1" outlineLevel="1" ht="39.6" customFormat="1" customHeight="1" s="354">
      <c r="A595" s="385" t="n">
        <v>566</v>
      </c>
      <c r="B595" s="300" t="inlineStr">
        <is>
          <t>11.1.03.01-0080</t>
        </is>
      </c>
      <c r="C595" s="384" t="inlineStr">
        <is>
          <t>Бруски обрезные хвойных пород длиной: 4-6,5 м, шириной 75-150 мм, толщиной 40-75 мм, IV сорта</t>
        </is>
      </c>
      <c r="D595" s="385" t="inlineStr">
        <is>
          <t>м3</t>
        </is>
      </c>
      <c r="E595" s="227" t="n">
        <v>0.0789</v>
      </c>
      <c r="F595" s="252" t="n">
        <v>1056</v>
      </c>
      <c r="G595" s="222">
        <f>ROUND(E595*F595,2)</f>
        <v/>
      </c>
      <c r="H595" s="389">
        <f>G595/$G$662</f>
        <v/>
      </c>
      <c r="I595" s="222">
        <f>ROUND(F595*Прил.10!$D$12,2)</f>
        <v/>
      </c>
      <c r="J595" s="222">
        <f>ROUND(I595*E595,2)</f>
        <v/>
      </c>
    </row>
    <row r="596" hidden="1" outlineLevel="1" ht="52.9" customFormat="1" customHeight="1" s="354">
      <c r="A596" s="385" t="n">
        <v>567</v>
      </c>
      <c r="B596" s="300" t="inlineStr">
        <is>
          <t>01.7.06.05-0042</t>
        </is>
      </c>
      <c r="C596" s="384" t="inlineStr">
        <is>
          <t>Лента липкая изоляционная на поликасиновом компаунде марки ЛСЭПЛ, шириной 20-30 мм, толщиной от 0,14 до 0,19 мм</t>
        </is>
      </c>
      <c r="D596" s="385" t="inlineStr">
        <is>
          <t>кг</t>
        </is>
      </c>
      <c r="E596" s="227" t="n">
        <v>0.882</v>
      </c>
      <c r="F596" s="252" t="n">
        <v>91.29000000000001</v>
      </c>
      <c r="G596" s="222">
        <f>ROUND(E596*F596,2)</f>
        <v/>
      </c>
      <c r="H596" s="389">
        <f>G596/$G$662</f>
        <v/>
      </c>
      <c r="I596" s="222">
        <f>ROUND(F596*Прил.10!$D$12,2)</f>
        <v/>
      </c>
      <c r="J596" s="222">
        <f>ROUND(I596*E596,2)</f>
        <v/>
      </c>
    </row>
    <row r="597" hidden="1" outlineLevel="1" ht="13.9" customFormat="1" customHeight="1" s="354">
      <c r="A597" s="385" t="n">
        <v>568</v>
      </c>
      <c r="B597" s="300" t="inlineStr">
        <is>
          <t>24.3.05.02</t>
        </is>
      </c>
      <c r="C597" s="384" t="inlineStr">
        <is>
          <t>Лючки</t>
        </is>
      </c>
      <c r="D597" s="385" t="inlineStr">
        <is>
          <t>шт.</t>
        </is>
      </c>
      <c r="E597" s="227" t="n">
        <v>30</v>
      </c>
      <c r="F597" s="252" t="n">
        <v>2.66</v>
      </c>
      <c r="G597" s="222">
        <f>ROUND(E597*F597,2)</f>
        <v/>
      </c>
      <c r="H597" s="389">
        <f>G597/$G$662</f>
        <v/>
      </c>
      <c r="I597" s="222">
        <f>ROUND(F597*Прил.10!$D$12,2)</f>
        <v/>
      </c>
      <c r="J597" s="222">
        <f>ROUND(I597*E597,2)</f>
        <v/>
      </c>
    </row>
    <row r="598" hidden="1" outlineLevel="1" ht="13.9" customFormat="1" customHeight="1" s="354">
      <c r="A598" s="385" t="n">
        <v>569</v>
      </c>
      <c r="B598" s="300" t="inlineStr">
        <is>
          <t>14.4.02.09-0302</t>
        </is>
      </c>
      <c r="C598" s="384" t="inlineStr">
        <is>
          <t>Краска БТ-177 серебристая</t>
        </is>
      </c>
      <c r="D598" s="385" t="inlineStr">
        <is>
          <t>т</t>
        </is>
      </c>
      <c r="E598" s="227" t="n">
        <v>0.0036</v>
      </c>
      <c r="F598" s="252" t="n">
        <v>21205</v>
      </c>
      <c r="G598" s="222">
        <f>ROUND(E598*F598,2)</f>
        <v/>
      </c>
      <c r="H598" s="389">
        <f>G598/$G$662</f>
        <v/>
      </c>
      <c r="I598" s="222">
        <f>ROUND(F598*Прил.10!$D$12,2)</f>
        <v/>
      </c>
      <c r="J598" s="222">
        <f>ROUND(I598*E598,2)</f>
        <v/>
      </c>
    </row>
    <row r="599" hidden="1" outlineLevel="1" ht="13.9" customFormat="1" customHeight="1" s="354">
      <c r="A599" s="385" t="n">
        <v>570</v>
      </c>
      <c r="B599" s="300" t="inlineStr">
        <is>
          <t>01.7.15.14-0022</t>
        </is>
      </c>
      <c r="C599" s="384" t="inlineStr">
        <is>
          <t>Шуруп для ГВЛ: 3,9/30</t>
        </is>
      </c>
      <c r="D599" s="385" t="inlineStr">
        <is>
          <t>100 шт</t>
        </is>
      </c>
      <c r="E599" s="227" t="n">
        <v>17.256</v>
      </c>
      <c r="F599" s="252" t="n">
        <v>4</v>
      </c>
      <c r="G599" s="222">
        <f>ROUND(E599*F599,2)</f>
        <v/>
      </c>
      <c r="H599" s="389">
        <f>G599/$G$662</f>
        <v/>
      </c>
      <c r="I599" s="222">
        <f>ROUND(F599*Прил.10!$D$12,2)</f>
        <v/>
      </c>
      <c r="J599" s="222">
        <f>ROUND(I599*E599,2)</f>
        <v/>
      </c>
    </row>
    <row r="600" hidden="1" outlineLevel="1" ht="13.9" customFormat="1" customHeight="1" s="354">
      <c r="A600" s="385" t="n">
        <v>571</v>
      </c>
      <c r="B600" s="300" t="inlineStr">
        <is>
          <t>01.7.15.10-0057</t>
        </is>
      </c>
      <c r="C600" s="384" t="inlineStr">
        <is>
          <t>Скобы: скрепляющие и для подвеса</t>
        </is>
      </c>
      <c r="D600" s="385" t="inlineStr">
        <is>
          <t>кг</t>
        </is>
      </c>
      <c r="E600" s="227" t="n">
        <v>10</v>
      </c>
      <c r="F600" s="252" t="n">
        <v>6.5</v>
      </c>
      <c r="G600" s="222">
        <f>ROUND(E600*F600,2)</f>
        <v/>
      </c>
      <c r="H600" s="389">
        <f>G600/$G$662</f>
        <v/>
      </c>
      <c r="I600" s="222">
        <f>ROUND(F600*Прил.10!$D$12,2)</f>
        <v/>
      </c>
      <c r="J600" s="222">
        <f>ROUND(I600*E600,2)</f>
        <v/>
      </c>
    </row>
    <row r="601" hidden="1" outlineLevel="1" ht="13.9" customFormat="1" customHeight="1" s="354">
      <c r="A601" s="385" t="n">
        <v>572</v>
      </c>
      <c r="B601" s="300" t="inlineStr">
        <is>
          <t>14.4.03.03-0002</t>
        </is>
      </c>
      <c r="C601" s="384" t="inlineStr">
        <is>
          <t>Лак битумный: БТ-123</t>
        </is>
      </c>
      <c r="D601" s="385" t="inlineStr">
        <is>
          <t>т</t>
        </is>
      </c>
      <c r="E601" s="227" t="n">
        <v>0.008</v>
      </c>
      <c r="F601" s="252" t="n">
        <v>7826.9</v>
      </c>
      <c r="G601" s="222">
        <f>ROUND(E601*F601,2)</f>
        <v/>
      </c>
      <c r="H601" s="389">
        <f>G601/$G$662</f>
        <v/>
      </c>
      <c r="I601" s="222">
        <f>ROUND(F601*Прил.10!$D$12,2)</f>
        <v/>
      </c>
      <c r="J601" s="222">
        <f>ROUND(I601*E601,2)</f>
        <v/>
      </c>
    </row>
    <row r="602" hidden="1" outlineLevel="1" ht="26.45" customFormat="1" customHeight="1" s="354">
      <c r="A602" s="385" t="n">
        <v>573</v>
      </c>
      <c r="B602" s="300" t="inlineStr">
        <is>
          <t>10.1.02.02-0103</t>
        </is>
      </c>
      <c r="C602" s="384" t="inlineStr">
        <is>
          <t>Листы алюминиевые марки АД1Н, толщиной: 1 мм</t>
        </is>
      </c>
      <c r="D602" s="385" t="inlineStr">
        <is>
          <t>кг</t>
        </is>
      </c>
      <c r="E602" s="227" t="n">
        <v>1.176</v>
      </c>
      <c r="F602" s="252" t="n">
        <v>52.86</v>
      </c>
      <c r="G602" s="222">
        <f>ROUND(E602*F602,2)</f>
        <v/>
      </c>
      <c r="H602" s="389">
        <f>G602/$G$662</f>
        <v/>
      </c>
      <c r="I602" s="222">
        <f>ROUND(F602*Прил.10!$D$12,2)</f>
        <v/>
      </c>
      <c r="J602" s="222">
        <f>ROUND(I602*E602,2)</f>
        <v/>
      </c>
    </row>
    <row r="603" hidden="1" outlineLevel="1" ht="26.45" customFormat="1" customHeight="1" s="354">
      <c r="A603" s="385" t="n">
        <v>574</v>
      </c>
      <c r="B603" s="300" t="inlineStr">
        <is>
          <t>08.1.02.11-0023</t>
        </is>
      </c>
      <c r="C603" s="384" t="inlineStr">
        <is>
          <t>Поковки простые строительные /скобы, закрепы, хомуты и т,п,/ массой до 1,6 кг</t>
        </is>
      </c>
      <c r="D603" s="385" t="inlineStr">
        <is>
          <t>кг</t>
        </is>
      </c>
      <c r="E603" s="227" t="n">
        <v>4</v>
      </c>
      <c r="F603" s="252" t="n">
        <v>15.14</v>
      </c>
      <c r="G603" s="222">
        <f>ROUND(E603*F603,2)</f>
        <v/>
      </c>
      <c r="H603" s="389">
        <f>G603/$G$662</f>
        <v/>
      </c>
      <c r="I603" s="222">
        <f>ROUND(F603*Прил.10!$D$12,2)</f>
        <v/>
      </c>
      <c r="J603" s="222">
        <f>ROUND(I603*E603,2)</f>
        <v/>
      </c>
    </row>
    <row r="604" hidden="1" outlineLevel="1" ht="13.9" customFormat="1" customHeight="1" s="354">
      <c r="A604" s="385" t="n">
        <v>575</v>
      </c>
      <c r="B604" s="300" t="inlineStr">
        <is>
          <t>14.4.03.03-0102</t>
        </is>
      </c>
      <c r="C604" s="384" t="inlineStr">
        <is>
          <t>Лак БТ-577</t>
        </is>
      </c>
      <c r="D604" s="385" t="inlineStr">
        <is>
          <t>т</t>
        </is>
      </c>
      <c r="E604" s="227" t="n">
        <v>0.0061</v>
      </c>
      <c r="F604" s="252" t="n">
        <v>9550.01</v>
      </c>
      <c r="G604" s="222">
        <f>ROUND(E604*F604,2)</f>
        <v/>
      </c>
      <c r="H604" s="389">
        <f>G604/$G$662</f>
        <v/>
      </c>
      <c r="I604" s="222">
        <f>ROUND(F604*Прил.10!$D$12,2)</f>
        <v/>
      </c>
      <c r="J604" s="222">
        <f>ROUND(I604*E604,2)</f>
        <v/>
      </c>
    </row>
    <row r="605" hidden="1" outlineLevel="1" ht="13.9" customFormat="1" customHeight="1" s="354">
      <c r="A605" s="385" t="n">
        <v>576</v>
      </c>
      <c r="B605" s="300" t="inlineStr">
        <is>
          <t>14.5.05.01-0012</t>
        </is>
      </c>
      <c r="C605" s="384" t="inlineStr">
        <is>
          <t>Олифа комбинированная, марки: К-3</t>
        </is>
      </c>
      <c r="D605" s="385" t="inlineStr">
        <is>
          <t>т</t>
        </is>
      </c>
      <c r="E605" s="227" t="n">
        <v>0.0032</v>
      </c>
      <c r="F605" s="252" t="n">
        <v>16950</v>
      </c>
      <c r="G605" s="222">
        <f>ROUND(E605*F605,2)</f>
        <v/>
      </c>
      <c r="H605" s="389">
        <f>G605/$G$662</f>
        <v/>
      </c>
      <c r="I605" s="222">
        <f>ROUND(F605*Прил.10!$D$12,2)</f>
        <v/>
      </c>
      <c r="J605" s="222">
        <f>ROUND(I605*E605,2)</f>
        <v/>
      </c>
    </row>
    <row r="606" hidden="1" outlineLevel="1" ht="39.6" customFormat="1" customHeight="1" s="354">
      <c r="A606" s="385" t="n">
        <v>577</v>
      </c>
      <c r="B606" s="300" t="inlineStr">
        <is>
          <t>11.1.02.04-0031</t>
        </is>
      </c>
      <c r="C606" s="384" t="inlineStr">
        <is>
          <t>Лесоматериалы круглые хвойных пород для строительства диаметром 14-24 см, длиной 3-6,5 м</t>
        </is>
      </c>
      <c r="D606" s="385" t="inlineStr">
        <is>
          <t>м3</t>
        </is>
      </c>
      <c r="E606" s="227" t="n">
        <v>0.09329999999999999</v>
      </c>
      <c r="F606" s="252" t="n">
        <v>558.33</v>
      </c>
      <c r="G606" s="222">
        <f>ROUND(E606*F606,2)</f>
        <v/>
      </c>
      <c r="H606" s="389">
        <f>G606/$G$662</f>
        <v/>
      </c>
      <c r="I606" s="222">
        <f>ROUND(F606*Прил.10!$D$12,2)</f>
        <v/>
      </c>
      <c r="J606" s="222">
        <f>ROUND(I606*E606,2)</f>
        <v/>
      </c>
    </row>
    <row r="607" hidden="1" outlineLevel="1" ht="26.45" customFormat="1" customHeight="1" s="354">
      <c r="A607" s="385" t="n">
        <v>578</v>
      </c>
      <c r="B607" s="300" t="inlineStr">
        <is>
          <t>01.7.19.02-0041</t>
        </is>
      </c>
      <c r="C607" s="384" t="inlineStr">
        <is>
          <t>Кольца резиновые для: чугунных напорных труб диаметром 50-300 мм</t>
        </is>
      </c>
      <c r="D607" s="385" t="inlineStr">
        <is>
          <t>кг</t>
        </is>
      </c>
      <c r="E607" s="227" t="n">
        <v>2.085</v>
      </c>
      <c r="F607" s="252" t="n">
        <v>24.41</v>
      </c>
      <c r="G607" s="222">
        <f>ROUND(E607*F607,2)</f>
        <v/>
      </c>
      <c r="H607" s="389">
        <f>G607/$G$662</f>
        <v/>
      </c>
      <c r="I607" s="222">
        <f>ROUND(F607*Прил.10!$D$12,2)</f>
        <v/>
      </c>
      <c r="J607" s="222">
        <f>ROUND(I607*E607,2)</f>
        <v/>
      </c>
    </row>
    <row r="608" hidden="1" outlineLevel="1" ht="39.6" customFormat="1" customHeight="1" s="354">
      <c r="A608" s="385" t="n">
        <v>579</v>
      </c>
      <c r="B608" s="300" t="inlineStr">
        <is>
          <t>18.1.10.01-0033</t>
        </is>
      </c>
      <c r="C608" s="384" t="inlineStr">
        <is>
          <t>Вентили проходные муфтовые: 15КЧ18Р для воды, давлением 1,6 МПа (16 кгс/см2), диаметром 25 мм</t>
        </is>
      </c>
      <c r="D608" s="385" t="inlineStr">
        <is>
          <t>шт</t>
        </is>
      </c>
      <c r="E608" s="227" t="n">
        <v>2</v>
      </c>
      <c r="F608" s="252" t="n">
        <v>23.45</v>
      </c>
      <c r="G608" s="222">
        <f>ROUND(E608*F608,2)</f>
        <v/>
      </c>
      <c r="H608" s="389">
        <f>G608/$G$662</f>
        <v/>
      </c>
      <c r="I608" s="222">
        <f>ROUND(F608*Прил.10!$D$12,2)</f>
        <v/>
      </c>
      <c r="J608" s="222">
        <f>ROUND(I608*E608,2)</f>
        <v/>
      </c>
    </row>
    <row r="609" hidden="1" outlineLevel="1" ht="26.45" customFormat="1" customHeight="1" s="354">
      <c r="A609" s="385" t="n">
        <v>580</v>
      </c>
      <c r="B609" s="300" t="inlineStr">
        <is>
          <t>01.7.15.06-0094</t>
        </is>
      </c>
      <c r="C609" s="384" t="inlineStr">
        <is>
          <t>Гвозди проволочные оцинкованные для асбестоцементной кровли: 4,5х120 мм</t>
        </is>
      </c>
      <c r="D609" s="385" t="inlineStr">
        <is>
          <t>т</t>
        </is>
      </c>
      <c r="E609" s="227" t="n">
        <v>0.0039</v>
      </c>
      <c r="F609" s="252" t="n">
        <v>11978</v>
      </c>
      <c r="G609" s="222">
        <f>ROUND(E609*F609,2)</f>
        <v/>
      </c>
      <c r="H609" s="389">
        <f>G609/$G$662</f>
        <v/>
      </c>
      <c r="I609" s="222">
        <f>ROUND(F609*Прил.10!$D$12,2)</f>
        <v/>
      </c>
      <c r="J609" s="222">
        <f>ROUND(I609*E609,2)</f>
        <v/>
      </c>
    </row>
    <row r="610" hidden="1" outlineLevel="1" ht="13.9" customFormat="1" customHeight="1" s="354">
      <c r="A610" s="385" t="n">
        <v>581</v>
      </c>
      <c r="B610" s="300" t="inlineStr">
        <is>
          <t>01.7.06.12-0008</t>
        </is>
      </c>
      <c r="C610" s="384" t="inlineStr">
        <is>
          <t>Лента ПХВ-304</t>
        </is>
      </c>
      <c r="D610" s="385" t="inlineStr">
        <is>
          <t>кг</t>
        </is>
      </c>
      <c r="E610" s="227" t="n">
        <v>1.908</v>
      </c>
      <c r="F610" s="252" t="n">
        <v>24.04</v>
      </c>
      <c r="G610" s="222">
        <f>ROUND(E610*F610,2)</f>
        <v/>
      </c>
      <c r="H610" s="389">
        <f>G610/$G$662</f>
        <v/>
      </c>
      <c r="I610" s="222">
        <f>ROUND(F610*Прил.10!$D$12,2)</f>
        <v/>
      </c>
      <c r="J610" s="222">
        <f>ROUND(I610*E610,2)</f>
        <v/>
      </c>
    </row>
    <row r="611" hidden="1" outlineLevel="1" ht="13.9" customFormat="1" customHeight="1" s="354">
      <c r="A611" s="385" t="n">
        <v>582</v>
      </c>
      <c r="B611" s="300" t="inlineStr">
        <is>
          <t>20.2.02.01-0019</t>
        </is>
      </c>
      <c r="C611" s="384" t="inlineStr">
        <is>
          <t>Втулки изолирующие</t>
        </is>
      </c>
      <c r="D611" s="385" t="inlineStr">
        <is>
          <t>1000 шт</t>
        </is>
      </c>
      <c r="E611" s="227" t="n">
        <v>0.168</v>
      </c>
      <c r="F611" s="252" t="n">
        <v>270</v>
      </c>
      <c r="G611" s="222">
        <f>ROUND(E611*F611,2)</f>
        <v/>
      </c>
      <c r="H611" s="389">
        <f>G611/$G$662</f>
        <v/>
      </c>
      <c r="I611" s="222">
        <f>ROUND(F611*Прил.10!$D$12,2)</f>
        <v/>
      </c>
      <c r="J611" s="222">
        <f>ROUND(I611*E611,2)</f>
        <v/>
      </c>
    </row>
    <row r="612" hidden="1" outlineLevel="1" ht="13.9" customFormat="1" customHeight="1" s="354">
      <c r="A612" s="385" t="n">
        <v>583</v>
      </c>
      <c r="B612" s="300" t="inlineStr">
        <is>
          <t>14.5.09.07-0032</t>
        </is>
      </c>
      <c r="C612" s="384" t="inlineStr">
        <is>
          <t>Растворитель марки: Р-5</t>
        </is>
      </c>
      <c r="D612" s="385" t="inlineStr">
        <is>
          <t>т</t>
        </is>
      </c>
      <c r="E612" s="227" t="n">
        <v>0.0049</v>
      </c>
      <c r="F612" s="252" t="n">
        <v>8897</v>
      </c>
      <c r="G612" s="222">
        <f>ROUND(E612*F612,2)</f>
        <v/>
      </c>
      <c r="H612" s="389">
        <f>G612/$G$662</f>
        <v/>
      </c>
      <c r="I612" s="222">
        <f>ROUND(F612*Прил.10!$D$12,2)</f>
        <v/>
      </c>
      <c r="J612" s="222">
        <f>ROUND(I612*E612,2)</f>
        <v/>
      </c>
    </row>
    <row r="613" hidden="1" outlineLevel="1" ht="13.9" customFormat="1" customHeight="1" s="354">
      <c r="A613" s="385" t="n">
        <v>584</v>
      </c>
      <c r="B613" s="300" t="inlineStr">
        <is>
          <t>01.7.11.07-0040</t>
        </is>
      </c>
      <c r="C613" s="384" t="inlineStr">
        <is>
          <t>Электроды диаметром: 4 мм Э50А</t>
        </is>
      </c>
      <c r="D613" s="385" t="inlineStr">
        <is>
          <t>т</t>
        </is>
      </c>
      <c r="E613" s="227" t="n">
        <v>0.0035</v>
      </c>
      <c r="F613" s="252" t="n">
        <v>11524</v>
      </c>
      <c r="G613" s="222">
        <f>ROUND(E613*F613,2)</f>
        <v/>
      </c>
      <c r="H613" s="389">
        <f>G613/$G$662</f>
        <v/>
      </c>
      <c r="I613" s="222">
        <f>ROUND(F613*Прил.10!$D$12,2)</f>
        <v/>
      </c>
      <c r="J613" s="222">
        <f>ROUND(I613*E613,2)</f>
        <v/>
      </c>
    </row>
    <row r="614" hidden="1" outlineLevel="1" ht="13.9" customFormat="1" customHeight="1" s="354">
      <c r="A614" s="385" t="n">
        <v>585</v>
      </c>
      <c r="B614" s="300" t="inlineStr">
        <is>
          <t>14.5.09.05-0103</t>
        </is>
      </c>
      <c r="C614" s="384" t="inlineStr">
        <is>
          <t>Очиститель для клея «Армофлекс»</t>
        </is>
      </c>
      <c r="D614" s="385" t="inlineStr">
        <is>
          <t>л</t>
        </is>
      </c>
      <c r="E614" s="227" t="n">
        <v>0.192</v>
      </c>
      <c r="F614" s="252" t="n">
        <v>200.58</v>
      </c>
      <c r="G614" s="222">
        <f>ROUND(E614*F614,2)</f>
        <v/>
      </c>
      <c r="H614" s="389">
        <f>G614/$G$662</f>
        <v/>
      </c>
      <c r="I614" s="222">
        <f>ROUND(F614*Прил.10!$D$12,2)</f>
        <v/>
      </c>
      <c r="J614" s="222">
        <f>ROUND(I614*E614,2)</f>
        <v/>
      </c>
    </row>
    <row r="615" hidden="1" outlineLevel="1" ht="39.6" customFormat="1" customHeight="1" s="354">
      <c r="A615" s="385" t="n">
        <v>586</v>
      </c>
      <c r="B615" s="300" t="inlineStr">
        <is>
          <t>08.3.03.05-0013</t>
        </is>
      </c>
      <c r="C615" s="384" t="inlineStr">
        <is>
          <t>Проволока стальная низкоуглеродистая разного назначения оцинкованная диаметром: 1,6 мм</t>
        </is>
      </c>
      <c r="D615" s="385" t="inlineStr">
        <is>
          <t>т</t>
        </is>
      </c>
      <c r="E615" s="227" t="n">
        <v>0.0026</v>
      </c>
      <c r="F615" s="252" t="n">
        <v>14690</v>
      </c>
      <c r="G615" s="222">
        <f>ROUND(E615*F615,2)</f>
        <v/>
      </c>
      <c r="H615" s="389">
        <f>G615/$G$662</f>
        <v/>
      </c>
      <c r="I615" s="222">
        <f>ROUND(F615*Прил.10!$D$12,2)</f>
        <v/>
      </c>
      <c r="J615" s="222">
        <f>ROUND(I615*E615,2)</f>
        <v/>
      </c>
    </row>
    <row r="616" hidden="1" outlineLevel="1" ht="26.45" customFormat="1" customHeight="1" s="354">
      <c r="A616" s="385" t="n">
        <v>587</v>
      </c>
      <c r="B616" s="300" t="inlineStr">
        <is>
          <t>01.7.07.10-0001</t>
        </is>
      </c>
      <c r="C616" s="384" t="inlineStr">
        <is>
          <t>Патроны для строительно-монтажного пистолета</t>
        </is>
      </c>
      <c r="D616" s="385" t="inlineStr">
        <is>
          <t>1000 шт</t>
        </is>
      </c>
      <c r="E616" s="227" t="n">
        <v>0.1441</v>
      </c>
      <c r="F616" s="252" t="n">
        <v>253.8</v>
      </c>
      <c r="G616" s="222">
        <f>ROUND(E616*F616,2)</f>
        <v/>
      </c>
      <c r="H616" s="389">
        <f>G616/$G$662</f>
        <v/>
      </c>
      <c r="I616" s="222">
        <f>ROUND(F616*Прил.10!$D$12,2)</f>
        <v/>
      </c>
      <c r="J616" s="222">
        <f>ROUND(I616*E616,2)</f>
        <v/>
      </c>
    </row>
    <row r="617" hidden="1" outlineLevel="1" ht="13.9" customFormat="1" customHeight="1" s="354">
      <c r="A617" s="385" t="n">
        <v>588</v>
      </c>
      <c r="B617" s="300" t="inlineStr">
        <is>
          <t>01.1.02.10-0021</t>
        </is>
      </c>
      <c r="C617" s="384" t="inlineStr">
        <is>
          <t>Асбест хризотиловый марки: К-6-30</t>
        </is>
      </c>
      <c r="D617" s="385" t="inlineStr">
        <is>
          <t>т</t>
        </is>
      </c>
      <c r="E617" s="227" t="n">
        <v>0.0294</v>
      </c>
      <c r="F617" s="252" t="n">
        <v>1160</v>
      </c>
      <c r="G617" s="222">
        <f>ROUND(E617*F617,2)</f>
        <v/>
      </c>
      <c r="H617" s="389">
        <f>G617/$G$662</f>
        <v/>
      </c>
      <c r="I617" s="222">
        <f>ROUND(F617*Прил.10!$D$12,2)</f>
        <v/>
      </c>
      <c r="J617" s="222">
        <f>ROUND(I617*E617,2)</f>
        <v/>
      </c>
    </row>
    <row r="618" hidden="1" outlineLevel="1" ht="13.9" customFormat="1" customHeight="1" s="354">
      <c r="A618" s="385" t="n">
        <v>589</v>
      </c>
      <c r="B618" s="300" t="inlineStr">
        <is>
          <t>01.7.07.29-0091</t>
        </is>
      </c>
      <c r="C618" s="384" t="inlineStr">
        <is>
          <t>Опилки древесные</t>
        </is>
      </c>
      <c r="D618" s="385" t="inlineStr">
        <is>
          <t>м3</t>
        </is>
      </c>
      <c r="E618" s="227" t="n">
        <v>0.928</v>
      </c>
      <c r="F618" s="252" t="n">
        <v>34.92</v>
      </c>
      <c r="G618" s="222">
        <f>ROUND(E618*F618,2)</f>
        <v/>
      </c>
      <c r="H618" s="389">
        <f>G618/$G$662</f>
        <v/>
      </c>
      <c r="I618" s="222">
        <f>ROUND(F618*Прил.10!$D$12,2)</f>
        <v/>
      </c>
      <c r="J618" s="222">
        <f>ROUND(I618*E618,2)</f>
        <v/>
      </c>
    </row>
    <row r="619" hidden="1" outlineLevel="1" ht="39.6" customFormat="1" customHeight="1" s="354">
      <c r="A619" s="385" t="n">
        <v>590</v>
      </c>
      <c r="B619" s="300" t="inlineStr">
        <is>
          <t>08.3.03.05-0011</t>
        </is>
      </c>
      <c r="C619" s="384" t="inlineStr">
        <is>
          <t>Проволока стальная низкоуглеродистая разного назначения оцинкованная диаметром: 1,1 мм</t>
        </is>
      </c>
      <c r="D619" s="385" t="inlineStr">
        <is>
          <t>т</t>
        </is>
      </c>
      <c r="E619" s="227" t="n">
        <v>0.0021</v>
      </c>
      <c r="F619" s="252" t="n">
        <v>14690</v>
      </c>
      <c r="G619" s="222">
        <f>ROUND(E619*F619,2)</f>
        <v/>
      </c>
      <c r="H619" s="389">
        <f>G619/$G$662</f>
        <v/>
      </c>
      <c r="I619" s="222">
        <f>ROUND(F619*Прил.10!$D$12,2)</f>
        <v/>
      </c>
      <c r="J619" s="222">
        <f>ROUND(I619*E619,2)</f>
        <v/>
      </c>
    </row>
    <row r="620" hidden="1" outlineLevel="1" ht="13.9" customFormat="1" customHeight="1" s="354">
      <c r="A620" s="385" t="n">
        <v>591</v>
      </c>
      <c r="B620" s="300" t="inlineStr">
        <is>
          <t>01.7.15.14-0051</t>
        </is>
      </c>
      <c r="C620" s="384" t="inlineStr">
        <is>
          <t>Шуруп строительный с потайной головкой</t>
        </is>
      </c>
      <c r="D620" s="385" t="inlineStr">
        <is>
          <t>100 шт</t>
        </is>
      </c>
      <c r="E620" s="227" t="n">
        <v>6.0124</v>
      </c>
      <c r="F620" s="252" t="n">
        <v>5</v>
      </c>
      <c r="G620" s="222">
        <f>ROUND(E620*F620,2)</f>
        <v/>
      </c>
      <c r="H620" s="389">
        <f>G620/$G$662</f>
        <v/>
      </c>
      <c r="I620" s="222">
        <f>ROUND(F620*Прил.10!$D$12,2)</f>
        <v/>
      </c>
      <c r="J620" s="222">
        <f>ROUND(I620*E620,2)</f>
        <v/>
      </c>
    </row>
    <row r="621" hidden="1" outlineLevel="1" ht="26.45" customFormat="1" customHeight="1" s="354">
      <c r="A621" s="385" t="n">
        <v>592</v>
      </c>
      <c r="B621" s="300" t="inlineStr">
        <is>
          <t>01.7.15.07-0042</t>
        </is>
      </c>
      <c r="C621" s="384" t="inlineStr">
        <is>
          <t>Дюбели с калиброванной головкой (в обоймах): 3х58,5 мм</t>
        </is>
      </c>
      <c r="D621" s="385" t="inlineStr">
        <is>
          <t>т</t>
        </is>
      </c>
      <c r="E621" s="227" t="n">
        <v>0.0013</v>
      </c>
      <c r="F621" s="252" t="n">
        <v>22558</v>
      </c>
      <c r="G621" s="222">
        <f>ROUND(E621*F621,2)</f>
        <v/>
      </c>
      <c r="H621" s="389">
        <f>G621/$G$662</f>
        <v/>
      </c>
      <c r="I621" s="222">
        <f>ROUND(F621*Прил.10!$D$12,2)</f>
        <v/>
      </c>
      <c r="J621" s="222">
        <f>ROUND(I621*E621,2)</f>
        <v/>
      </c>
    </row>
    <row r="622" hidden="1" outlineLevel="1" ht="13.9" customFormat="1" customHeight="1" s="354">
      <c r="A622" s="385" t="n">
        <v>593</v>
      </c>
      <c r="B622" s="300" t="inlineStr">
        <is>
          <t>14.5.04.03-0104</t>
        </is>
      </c>
      <c r="C622" s="384" t="inlineStr">
        <is>
          <t>Мастика клеящая каучуковая, марки КН-2</t>
        </is>
      </c>
      <c r="D622" s="385" t="inlineStr">
        <is>
          <t>кг</t>
        </is>
      </c>
      <c r="E622" s="227" t="n">
        <v>3.399</v>
      </c>
      <c r="F622" s="252" t="n">
        <v>8.359999999999999</v>
      </c>
      <c r="G622" s="222">
        <f>ROUND(E622*F622,2)</f>
        <v/>
      </c>
      <c r="H622" s="389">
        <f>G622/$G$662</f>
        <v/>
      </c>
      <c r="I622" s="222">
        <f>ROUND(F622*Прил.10!$D$12,2)</f>
        <v/>
      </c>
      <c r="J622" s="222">
        <f>ROUND(I622*E622,2)</f>
        <v/>
      </c>
    </row>
    <row r="623" hidden="1" outlineLevel="1" ht="13.9" customFormat="1" customHeight="1" s="354">
      <c r="A623" s="385" t="n">
        <v>594</v>
      </c>
      <c r="B623" s="300" t="inlineStr">
        <is>
          <t>14.5.09.04-0111</t>
        </is>
      </c>
      <c r="C623" s="384" t="inlineStr">
        <is>
          <t>Отвердитель: № 1</t>
        </is>
      </c>
      <c r="D623" s="385" t="inlineStr">
        <is>
          <t>т</t>
        </is>
      </c>
      <c r="E623" s="227" t="n">
        <v>0.0004</v>
      </c>
      <c r="F623" s="252" t="n">
        <v>67872</v>
      </c>
      <c r="G623" s="222">
        <f>ROUND(E623*F623,2)</f>
        <v/>
      </c>
      <c r="H623" s="389">
        <f>G623/$G$662</f>
        <v/>
      </c>
      <c r="I623" s="222">
        <f>ROUND(F623*Прил.10!$D$12,2)</f>
        <v/>
      </c>
      <c r="J623" s="222">
        <f>ROUND(I623*E623,2)</f>
        <v/>
      </c>
    </row>
    <row r="624" hidden="1" outlineLevel="1" ht="26.45" customFormat="1" customHeight="1" s="354">
      <c r="A624" s="385" t="n">
        <v>595</v>
      </c>
      <c r="B624" s="300" t="inlineStr">
        <is>
          <t>01.7.06.03-0023</t>
        </is>
      </c>
      <c r="C624" s="384" t="inlineStr">
        <is>
          <t>Лента полиэтиленовая с липким слоем: марка А</t>
        </is>
      </c>
      <c r="D624" s="385" t="inlineStr">
        <is>
          <t>кг</t>
        </is>
      </c>
      <c r="E624" s="227" t="n">
        <v>0.6552</v>
      </c>
      <c r="F624" s="252" t="n">
        <v>39.02</v>
      </c>
      <c r="G624" s="222">
        <f>ROUND(E624*F624,2)</f>
        <v/>
      </c>
      <c r="H624" s="389">
        <f>G624/$G$662</f>
        <v/>
      </c>
      <c r="I624" s="222">
        <f>ROUND(F624*Прил.10!$D$12,2)</f>
        <v/>
      </c>
      <c r="J624" s="222">
        <f>ROUND(I624*E624,2)</f>
        <v/>
      </c>
    </row>
    <row r="625" hidden="1" outlineLevel="1" ht="13.9" customFormat="1" customHeight="1" s="354">
      <c r="A625" s="385" t="n">
        <v>596</v>
      </c>
      <c r="B625" s="300" t="inlineStr">
        <is>
          <t>01.7.19.07-0003</t>
        </is>
      </c>
      <c r="C625" s="384" t="inlineStr">
        <is>
          <t>Резина прессованная</t>
        </is>
      </c>
      <c r="D625" s="385" t="inlineStr">
        <is>
          <t>кг</t>
        </is>
      </c>
      <c r="E625" s="227" t="n">
        <v>0.8388</v>
      </c>
      <c r="F625" s="252" t="n">
        <v>28.26</v>
      </c>
      <c r="G625" s="222">
        <f>ROUND(E625*F625,2)</f>
        <v/>
      </c>
      <c r="H625" s="389">
        <f>G625/$G$662</f>
        <v/>
      </c>
      <c r="I625" s="222">
        <f>ROUND(F625*Прил.10!$D$12,2)</f>
        <v/>
      </c>
      <c r="J625" s="222">
        <f>ROUND(I625*E625,2)</f>
        <v/>
      </c>
    </row>
    <row r="626" hidden="1" outlineLevel="1" ht="39.6" customFormat="1" customHeight="1" s="354">
      <c r="A626" s="385" t="n">
        <v>597</v>
      </c>
      <c r="B626" s="300" t="inlineStr">
        <is>
          <t>02.2.05.04-0093</t>
        </is>
      </c>
      <c r="C626" s="384" t="inlineStr">
        <is>
          <t>Щебень из природного камня для строительных работ марка: 800, фракция 20-40 мм</t>
        </is>
      </c>
      <c r="D626" s="385" t="inlineStr">
        <is>
          <t>м3</t>
        </is>
      </c>
      <c r="E626" s="227" t="n">
        <v>0.2062</v>
      </c>
      <c r="F626" s="252" t="n">
        <v>108.4</v>
      </c>
      <c r="G626" s="222">
        <f>ROUND(E626*F626,2)</f>
        <v/>
      </c>
      <c r="H626" s="389">
        <f>G626/$G$662</f>
        <v/>
      </c>
      <c r="I626" s="222">
        <f>ROUND(F626*Прил.10!$D$12,2)</f>
        <v/>
      </c>
      <c r="J626" s="222">
        <f>ROUND(I626*E626,2)</f>
        <v/>
      </c>
    </row>
    <row r="627" hidden="1" outlineLevel="1" ht="13.9" customFormat="1" customHeight="1" s="354">
      <c r="A627" s="385" t="n">
        <v>598</v>
      </c>
      <c r="B627" s="300" t="inlineStr">
        <is>
          <t>01.7.07.29-0031</t>
        </is>
      </c>
      <c r="C627" s="384" t="inlineStr">
        <is>
          <t>Каболка</t>
        </is>
      </c>
      <c r="D627" s="385" t="inlineStr">
        <is>
          <t>т</t>
        </is>
      </c>
      <c r="E627" s="227" t="n">
        <v>0.0007</v>
      </c>
      <c r="F627" s="252" t="n">
        <v>30030</v>
      </c>
      <c r="G627" s="222">
        <f>ROUND(E627*F627,2)</f>
        <v/>
      </c>
      <c r="H627" s="389">
        <f>G627/$G$662</f>
        <v/>
      </c>
      <c r="I627" s="222">
        <f>ROUND(F627*Прил.10!$D$12,2)</f>
        <v/>
      </c>
      <c r="J627" s="222">
        <f>ROUND(I627*E627,2)</f>
        <v/>
      </c>
    </row>
    <row r="628" hidden="1" outlineLevel="1" ht="26.45" customFormat="1" customHeight="1" s="354">
      <c r="A628" s="385" t="n">
        <v>599</v>
      </c>
      <c r="B628" s="300" t="inlineStr">
        <is>
          <t>08.1.02.11-0001</t>
        </is>
      </c>
      <c r="C628" s="384" t="inlineStr">
        <is>
          <t>Поковки из квадратных заготовок, масса: 1,8 кг</t>
        </is>
      </c>
      <c r="D628" s="385" t="inlineStr">
        <is>
          <t>т</t>
        </is>
      </c>
      <c r="E628" s="227" t="n">
        <v>0.0032</v>
      </c>
      <c r="F628" s="252" t="n">
        <v>5989</v>
      </c>
      <c r="G628" s="222">
        <f>ROUND(E628*F628,2)</f>
        <v/>
      </c>
      <c r="H628" s="389">
        <f>G628/$G$662</f>
        <v/>
      </c>
      <c r="I628" s="222">
        <f>ROUND(F628*Прил.10!$D$12,2)</f>
        <v/>
      </c>
      <c r="J628" s="222">
        <f>ROUND(I628*E628,2)</f>
        <v/>
      </c>
    </row>
    <row r="629" hidden="1" outlineLevel="1" ht="26.45" customFormat="1" customHeight="1" s="354">
      <c r="A629" s="385" t="n">
        <v>600</v>
      </c>
      <c r="B629" s="300" t="inlineStr">
        <is>
          <t>10.1.02.02-0101</t>
        </is>
      </c>
      <c r="C629" s="384" t="inlineStr">
        <is>
          <t>Листы алюминиевые марки АД1Н, толщиной: 0,5 мм</t>
        </is>
      </c>
      <c r="D629" s="385" t="inlineStr">
        <is>
          <t>кг</t>
        </is>
      </c>
      <c r="E629" s="227" t="n">
        <v>0.3168</v>
      </c>
      <c r="F629" s="252" t="n">
        <v>60.23</v>
      </c>
      <c r="G629" s="222">
        <f>ROUND(E629*F629,2)</f>
        <v/>
      </c>
      <c r="H629" s="389">
        <f>G629/$G$662</f>
        <v/>
      </c>
      <c r="I629" s="222">
        <f>ROUND(F629*Прил.10!$D$12,2)</f>
        <v/>
      </c>
      <c r="J629" s="222">
        <f>ROUND(I629*E629,2)</f>
        <v/>
      </c>
    </row>
    <row r="630" hidden="1" outlineLevel="1" ht="13.9" customFormat="1" customHeight="1" s="354">
      <c r="A630" s="385" t="n">
        <v>601</v>
      </c>
      <c r="B630" s="300" t="inlineStr">
        <is>
          <t>20.1.02.06-0031</t>
        </is>
      </c>
      <c r="C630" s="384" t="inlineStr">
        <is>
          <t>Припой</t>
        </is>
      </c>
      <c r="D630" s="385" t="inlineStr">
        <is>
          <t>кг</t>
        </is>
      </c>
      <c r="E630" s="227" t="n">
        <v>0.2016</v>
      </c>
      <c r="F630" s="252" t="n">
        <v>85.97</v>
      </c>
      <c r="G630" s="222">
        <f>ROUND(E630*F630,2)</f>
        <v/>
      </c>
      <c r="H630" s="389">
        <f>G630/$G$662</f>
        <v/>
      </c>
      <c r="I630" s="222">
        <f>ROUND(F630*Прил.10!$D$12,2)</f>
        <v/>
      </c>
      <c r="J630" s="222">
        <f>ROUND(I630*E630,2)</f>
        <v/>
      </c>
    </row>
    <row r="631" hidden="1" outlineLevel="1" ht="26.45" customFormat="1" customHeight="1" s="354">
      <c r="A631" s="385" t="n">
        <v>602</v>
      </c>
      <c r="B631" s="300" t="inlineStr">
        <is>
          <t>18.3.01.01-0051</t>
        </is>
      </c>
      <c r="C631" s="384" t="inlineStr">
        <is>
          <t>Головки для присоединения рукавов поливочных диаметром: 25 мм</t>
        </is>
      </c>
      <c r="D631" s="385" t="inlineStr">
        <is>
          <t>шт</t>
        </is>
      </c>
      <c r="E631" s="227" t="n">
        <v>4</v>
      </c>
      <c r="F631" s="252" t="n">
        <v>3.84</v>
      </c>
      <c r="G631" s="222">
        <f>ROUND(E631*F631,2)</f>
        <v/>
      </c>
      <c r="H631" s="389">
        <f>G631/$G$662</f>
        <v/>
      </c>
      <c r="I631" s="222">
        <f>ROUND(F631*Прил.10!$D$12,2)</f>
        <v/>
      </c>
      <c r="J631" s="222">
        <f>ROUND(I631*E631,2)</f>
        <v/>
      </c>
    </row>
    <row r="632" hidden="1" outlineLevel="1" ht="26.45" customFormat="1" customHeight="1" s="354">
      <c r="A632" s="385" t="n">
        <v>603</v>
      </c>
      <c r="B632" s="300" t="inlineStr">
        <is>
          <t>24.3.05.19-0201</t>
        </is>
      </c>
      <c r="C632" s="384" t="inlineStr">
        <is>
          <t>Трап полипропиленовый диаметром 100 мм</t>
        </is>
      </c>
      <c r="D632" s="385" t="inlineStr">
        <is>
          <t>шт</t>
        </is>
      </c>
      <c r="E632" s="227" t="n">
        <v>1</v>
      </c>
      <c r="F632" s="252" t="n">
        <v>15.17</v>
      </c>
      <c r="G632" s="222">
        <f>ROUND(E632*F632,2)</f>
        <v/>
      </c>
      <c r="H632" s="389">
        <f>G632/$G$662</f>
        <v/>
      </c>
      <c r="I632" s="222">
        <f>ROUND(F632*Прил.10!$D$12,2)</f>
        <v/>
      </c>
      <c r="J632" s="222">
        <f>ROUND(I632*E632,2)</f>
        <v/>
      </c>
    </row>
    <row r="633" hidden="1" outlineLevel="1" ht="26.45" customFormat="1" customHeight="1" s="354">
      <c r="A633" s="385" t="n">
        <v>604</v>
      </c>
      <c r="B633" s="300" t="inlineStr">
        <is>
          <t>04.3.01.09-0012</t>
        </is>
      </c>
      <c r="C633" s="384" t="inlineStr">
        <is>
          <t>Раствор готовый кладочный цементный марки: 50</t>
        </is>
      </c>
      <c r="D633" s="385" t="inlineStr">
        <is>
          <t>м3</t>
        </is>
      </c>
      <c r="E633" s="227" t="n">
        <v>0.0306</v>
      </c>
      <c r="F633" s="252" t="n">
        <v>485.9</v>
      </c>
      <c r="G633" s="222">
        <f>ROUND(E633*F633,2)</f>
        <v/>
      </c>
      <c r="H633" s="389">
        <f>G633/$G$662</f>
        <v/>
      </c>
      <c r="I633" s="222">
        <f>ROUND(F633*Прил.10!$D$12,2)</f>
        <v/>
      </c>
      <c r="J633" s="222">
        <f>ROUND(I633*E633,2)</f>
        <v/>
      </c>
    </row>
    <row r="634" hidden="1" outlineLevel="1" ht="26.45" customFormat="1" customHeight="1" s="354">
      <c r="A634" s="385" t="n">
        <v>605</v>
      </c>
      <c r="B634" s="300" t="inlineStr">
        <is>
          <t>04.3.01.09-0001</t>
        </is>
      </c>
      <c r="C634" s="384" t="inlineStr">
        <is>
          <t>Раствор готовый кладочный тяжелый цементный</t>
        </is>
      </c>
      <c r="D634" s="385" t="inlineStr">
        <is>
          <t>м3</t>
        </is>
      </c>
      <c r="E634" s="227" t="n">
        <v>0.0297</v>
      </c>
      <c r="F634" s="252" t="n">
        <v>424.88</v>
      </c>
      <c r="G634" s="222">
        <f>ROUND(E634*F634,2)</f>
        <v/>
      </c>
      <c r="H634" s="389">
        <f>G634/$G$662</f>
        <v/>
      </c>
      <c r="I634" s="222">
        <f>ROUND(F634*Прил.10!$D$12,2)</f>
        <v/>
      </c>
      <c r="J634" s="222">
        <f>ROUND(I634*E634,2)</f>
        <v/>
      </c>
    </row>
    <row r="635" hidden="1" outlineLevel="1" ht="26.45" customFormat="1" customHeight="1" s="354">
      <c r="A635" s="385" t="n">
        <v>606</v>
      </c>
      <c r="B635" s="300" t="inlineStr">
        <is>
          <t>01.7.11.04-0072</t>
        </is>
      </c>
      <c r="C635" s="384" t="inlineStr">
        <is>
          <t>Проволока сварочная легированная диаметром: 4 мм</t>
        </is>
      </c>
      <c r="D635" s="385" t="inlineStr">
        <is>
          <t>т</t>
        </is>
      </c>
      <c r="E635" s="227" t="n">
        <v>0.0007</v>
      </c>
      <c r="F635" s="252" t="n">
        <v>13560</v>
      </c>
      <c r="G635" s="222">
        <f>ROUND(E635*F635,2)</f>
        <v/>
      </c>
      <c r="H635" s="389">
        <f>G635/$G$662</f>
        <v/>
      </c>
      <c r="I635" s="222">
        <f>ROUND(F635*Прил.10!$D$12,2)</f>
        <v/>
      </c>
      <c r="J635" s="222">
        <f>ROUND(I635*E635,2)</f>
        <v/>
      </c>
    </row>
    <row r="636" hidden="1" outlineLevel="1" ht="39.6" customFormat="1" customHeight="1" s="354">
      <c r="A636" s="385" t="n">
        <v>607</v>
      </c>
      <c r="B636" s="300" t="inlineStr">
        <is>
          <t>23.1.02.07-0001</t>
        </is>
      </c>
      <c r="C636" s="384" t="inlineStr">
        <is>
          <t>Крепления для трубопроводов оцинкованные: кронштейны, планки, хомуты</t>
        </is>
      </c>
      <c r="D636" s="385" t="inlineStr">
        <is>
          <t>кг</t>
        </is>
      </c>
      <c r="E636" s="227" t="n">
        <v>0.44</v>
      </c>
      <c r="F636" s="252" t="n">
        <v>17.21</v>
      </c>
      <c r="G636" s="222">
        <f>ROUND(E636*F636,2)</f>
        <v/>
      </c>
      <c r="H636" s="389">
        <f>G636/$G$662</f>
        <v/>
      </c>
      <c r="I636" s="222">
        <f>ROUND(F636*Прил.10!$D$12,2)</f>
        <v/>
      </c>
      <c r="J636" s="222">
        <f>ROUND(I636*E636,2)</f>
        <v/>
      </c>
    </row>
    <row r="637" hidden="1" outlineLevel="1" ht="13.9" customFormat="1" customHeight="1" s="354">
      <c r="A637" s="385" t="n">
        <v>608</v>
      </c>
      <c r="B637" s="300" t="inlineStr">
        <is>
          <t>01.7.11.07-0054</t>
        </is>
      </c>
      <c r="C637" s="384" t="inlineStr">
        <is>
          <t>Электроды диаметром: 6 мм Э42</t>
        </is>
      </c>
      <c r="D637" s="385" t="inlineStr">
        <is>
          <t>т</t>
        </is>
      </c>
      <c r="E637" s="227" t="n">
        <v>0.0008</v>
      </c>
      <c r="F637" s="252" t="n">
        <v>9424</v>
      </c>
      <c r="G637" s="222">
        <f>ROUND(E637*F637,2)</f>
        <v/>
      </c>
      <c r="H637" s="389">
        <f>G637/$G$662</f>
        <v/>
      </c>
      <c r="I637" s="222">
        <f>ROUND(F637*Прил.10!$D$12,2)</f>
        <v/>
      </c>
      <c r="J637" s="222">
        <f>ROUND(I637*E637,2)</f>
        <v/>
      </c>
    </row>
    <row r="638" hidden="1" outlineLevel="1" ht="13.9" customFormat="1" customHeight="1" s="354">
      <c r="A638" s="385" t="n">
        <v>609</v>
      </c>
      <c r="B638" s="300" t="inlineStr">
        <is>
          <t>01.7.15.14-0169</t>
        </is>
      </c>
      <c r="C638" s="384" t="inlineStr">
        <is>
          <t>Шурупы с полукруглой головкой: 6х40 мм</t>
        </is>
      </c>
      <c r="D638" s="385" t="inlineStr">
        <is>
          <t>т</t>
        </is>
      </c>
      <c r="E638" s="227" t="n">
        <v>0.0005999999999999999</v>
      </c>
      <c r="F638" s="252" t="n">
        <v>12430</v>
      </c>
      <c r="G638" s="222">
        <f>ROUND(E638*F638,2)</f>
        <v/>
      </c>
      <c r="H638" s="389">
        <f>G638/$G$662</f>
        <v/>
      </c>
      <c r="I638" s="222">
        <f>ROUND(F638*Прил.10!$D$12,2)</f>
        <v/>
      </c>
      <c r="J638" s="222">
        <f>ROUND(I638*E638,2)</f>
        <v/>
      </c>
    </row>
    <row r="639" hidden="1" outlineLevel="1" ht="13.9" customFormat="1" customHeight="1" s="354">
      <c r="A639" s="385" t="n">
        <v>610</v>
      </c>
      <c r="B639" s="300" t="inlineStr">
        <is>
          <t>ТСЦ-101-2198</t>
        </is>
      </c>
      <c r="C639" s="384" t="inlineStr">
        <is>
          <t>Геоткань CARBOFOL</t>
        </is>
      </c>
      <c r="D639" s="385" t="inlineStr">
        <is>
          <t>м2</t>
        </is>
      </c>
      <c r="E639" s="227" t="n">
        <v>0.25</v>
      </c>
      <c r="F639" s="252" t="n">
        <v>25.41</v>
      </c>
      <c r="G639" s="222">
        <f>ROUND(E639*F639,2)</f>
        <v/>
      </c>
      <c r="H639" s="389">
        <f>G639/$G$662</f>
        <v/>
      </c>
      <c r="I639" s="222">
        <f>ROUND(F639*Прил.10!$D$12,2)</f>
        <v/>
      </c>
      <c r="J639" s="222">
        <f>ROUND(I639*E639,2)</f>
        <v/>
      </c>
    </row>
    <row r="640" hidden="1" outlineLevel="1" ht="13.9" customFormat="1" customHeight="1" s="354">
      <c r="A640" s="385" t="n">
        <v>611</v>
      </c>
      <c r="B640" s="300" t="inlineStr">
        <is>
          <t>01.7.15.07-0082</t>
        </is>
      </c>
      <c r="C640" s="384" t="inlineStr">
        <is>
          <t>Дюбель-гвоздь 6/39 мм</t>
        </is>
      </c>
      <c r="D640" s="385" t="inlineStr">
        <is>
          <t>100 шт</t>
        </is>
      </c>
      <c r="E640" s="227" t="n">
        <v>0.08</v>
      </c>
      <c r="F640" s="252" t="n">
        <v>70</v>
      </c>
      <c r="G640" s="222">
        <f>ROUND(E640*F640,2)</f>
        <v/>
      </c>
      <c r="H640" s="389">
        <f>G640/$G$662</f>
        <v/>
      </c>
      <c r="I640" s="222">
        <f>ROUND(F640*Прил.10!$D$12,2)</f>
        <v/>
      </c>
      <c r="J640" s="222">
        <f>ROUND(I640*E640,2)</f>
        <v/>
      </c>
    </row>
    <row r="641" hidden="1" outlineLevel="1" ht="52.9" customFormat="1" customHeight="1" s="354">
      <c r="A641" s="385" t="n">
        <v>612</v>
      </c>
      <c r="B641" s="300" t="inlineStr">
        <is>
          <t>10.1.02.04-0009</t>
        </is>
      </c>
      <c r="C641" s="384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641" s="385" t="inlineStr">
        <is>
          <t>т</t>
        </is>
      </c>
      <c r="E641" s="227" t="n">
        <v>0.0001</v>
      </c>
      <c r="F641" s="252" t="n">
        <v>55960.01</v>
      </c>
      <c r="G641" s="222">
        <f>ROUND(E641*F641,2)</f>
        <v/>
      </c>
      <c r="H641" s="389">
        <f>G641/$G$662</f>
        <v/>
      </c>
      <c r="I641" s="222">
        <f>ROUND(F641*Прил.10!$D$12,2)</f>
        <v/>
      </c>
      <c r="J641" s="222">
        <f>ROUND(I641*E641,2)</f>
        <v/>
      </c>
    </row>
    <row r="642" hidden="1" outlineLevel="1" ht="26.45" customFormat="1" customHeight="1" s="354">
      <c r="A642" s="385" t="n">
        <v>613</v>
      </c>
      <c r="B642" s="300" t="inlineStr">
        <is>
          <t>01.7.19.04-0002</t>
        </is>
      </c>
      <c r="C642" s="384" t="inlineStr">
        <is>
          <t>Пластина резиновая рулонная вулканизированная</t>
        </is>
      </c>
      <c r="D642" s="385" t="inlineStr">
        <is>
          <t>кг</t>
        </is>
      </c>
      <c r="E642" s="227" t="n">
        <v>0.4</v>
      </c>
      <c r="F642" s="252" t="n">
        <v>13.56</v>
      </c>
      <c r="G642" s="222">
        <f>ROUND(E642*F642,2)</f>
        <v/>
      </c>
      <c r="H642" s="389">
        <f>G642/$G$662</f>
        <v/>
      </c>
      <c r="I642" s="222">
        <f>ROUND(F642*Прил.10!$D$12,2)</f>
        <v/>
      </c>
      <c r="J642" s="222">
        <f>ROUND(I642*E642,2)</f>
        <v/>
      </c>
    </row>
    <row r="643" hidden="1" outlineLevel="1" ht="13.9" customFormat="1" customHeight="1" s="354">
      <c r="A643" s="385" t="n">
        <v>614</v>
      </c>
      <c r="B643" s="300" t="inlineStr">
        <is>
          <t>01.3.05.38-0241</t>
        </is>
      </c>
      <c r="C643" s="384" t="inlineStr">
        <is>
          <t>Метиленхлорид</t>
        </is>
      </c>
      <c r="D643" s="385" t="inlineStr">
        <is>
          <t>кг</t>
        </is>
      </c>
      <c r="E643" s="227" t="n">
        <v>0.4461</v>
      </c>
      <c r="F643" s="252" t="n">
        <v>11.8</v>
      </c>
      <c r="G643" s="222">
        <f>ROUND(E643*F643,2)</f>
        <v/>
      </c>
      <c r="H643" s="389">
        <f>G643/$G$662</f>
        <v/>
      </c>
      <c r="I643" s="222">
        <f>ROUND(F643*Прил.10!$D$12,2)</f>
        <v/>
      </c>
      <c r="J643" s="222">
        <f>ROUND(I643*E643,2)</f>
        <v/>
      </c>
    </row>
    <row r="644" hidden="1" outlineLevel="1" ht="26.45" customFormat="1" customHeight="1" s="354">
      <c r="A644" s="385" t="n">
        <v>615</v>
      </c>
      <c r="B644" s="300" t="inlineStr">
        <is>
          <t>14.1.05.03-0012</t>
        </is>
      </c>
      <c r="C644" s="384" t="inlineStr">
        <is>
          <t>Клей фенолполивинилацетатный марки: БФ-2, сорт I</t>
        </is>
      </c>
      <c r="D644" s="385" t="inlineStr">
        <is>
          <t>т</t>
        </is>
      </c>
      <c r="E644" s="227" t="n">
        <v>0.0004</v>
      </c>
      <c r="F644" s="252" t="n">
        <v>12330</v>
      </c>
      <c r="G644" s="222">
        <f>ROUND(E644*F644,2)</f>
        <v/>
      </c>
      <c r="H644" s="389">
        <f>G644/$G$662</f>
        <v/>
      </c>
      <c r="I644" s="222">
        <f>ROUND(F644*Прил.10!$D$12,2)</f>
        <v/>
      </c>
      <c r="J644" s="222">
        <f>ROUND(I644*E644,2)</f>
        <v/>
      </c>
    </row>
    <row r="645" hidden="1" outlineLevel="1" ht="13.9" customFormat="1" customHeight="1" s="354">
      <c r="A645" s="385" t="n">
        <v>616</v>
      </c>
      <c r="B645" s="300" t="inlineStr">
        <is>
          <t>01.3.02.02-0001</t>
        </is>
      </c>
      <c r="C645" s="384" t="inlineStr">
        <is>
          <t>Аргон газообразный, сорт: I</t>
        </is>
      </c>
      <c r="D645" s="385" t="inlineStr">
        <is>
          <t>м3</t>
        </is>
      </c>
      <c r="E645" s="227" t="n">
        <v>0.275</v>
      </c>
      <c r="F645" s="252" t="n">
        <v>17.86</v>
      </c>
      <c r="G645" s="222">
        <f>ROUND(E645*F645,2)</f>
        <v/>
      </c>
      <c r="H645" s="389">
        <f>G645/$G$662</f>
        <v/>
      </c>
      <c r="I645" s="222">
        <f>ROUND(F645*Прил.10!$D$12,2)</f>
        <v/>
      </c>
      <c r="J645" s="222">
        <f>ROUND(I645*E645,2)</f>
        <v/>
      </c>
    </row>
    <row r="646" hidden="1" outlineLevel="1" ht="13.9" customFormat="1" customHeight="1" s="354">
      <c r="A646" s="385" t="n">
        <v>617</v>
      </c>
      <c r="B646" s="300" t="inlineStr">
        <is>
          <t>01.7.15.14-0043</t>
        </is>
      </c>
      <c r="C646" s="384" t="inlineStr">
        <is>
          <t>Шуруп самонарезающий: (LN) 3,5/11 мм</t>
        </is>
      </c>
      <c r="D646" s="385" t="inlineStr">
        <is>
          <t>100 шт</t>
        </is>
      </c>
      <c r="E646" s="227" t="n">
        <v>2.04</v>
      </c>
      <c r="F646" s="252" t="n">
        <v>2</v>
      </c>
      <c r="G646" s="222">
        <f>ROUND(E646*F646,2)</f>
        <v/>
      </c>
      <c r="H646" s="389">
        <f>G646/$G$662</f>
        <v/>
      </c>
      <c r="I646" s="222">
        <f>ROUND(F646*Прил.10!$D$12,2)</f>
        <v/>
      </c>
      <c r="J646" s="222">
        <f>ROUND(I646*E646,2)</f>
        <v/>
      </c>
    </row>
    <row r="647" hidden="1" outlineLevel="1" ht="13.9" customFormat="1" customHeight="1" s="354">
      <c r="A647" s="385" t="n">
        <v>618</v>
      </c>
      <c r="B647" s="300" t="inlineStr">
        <is>
          <t>01.7.06.07-0001</t>
        </is>
      </c>
      <c r="C647" s="384" t="inlineStr">
        <is>
          <t>Лента К226</t>
        </is>
      </c>
      <c r="D647" s="385" t="inlineStr">
        <is>
          <t>100 м</t>
        </is>
      </c>
      <c r="E647" s="227" t="n">
        <v>0.0315</v>
      </c>
      <c r="F647" s="252" t="n">
        <v>120</v>
      </c>
      <c r="G647" s="222">
        <f>ROUND(E647*F647,2)</f>
        <v/>
      </c>
      <c r="H647" s="389">
        <f>G647/$G$662</f>
        <v/>
      </c>
      <c r="I647" s="222">
        <f>ROUND(F647*Прил.10!$D$12,2)</f>
        <v/>
      </c>
      <c r="J647" s="222">
        <f>ROUND(I647*E647,2)</f>
        <v/>
      </c>
    </row>
    <row r="648" hidden="1" outlineLevel="1" ht="26.45" customFormat="1" customHeight="1" s="354">
      <c r="A648" s="385" t="n">
        <v>619</v>
      </c>
      <c r="B648" s="300" t="inlineStr">
        <is>
          <t>01.7.15.04-0054</t>
        </is>
      </c>
      <c r="C648" s="384" t="inlineStr">
        <is>
          <t>Винты самонарезающие: оцинкованные, размером 4-12 мм ГОСТ 10621-80</t>
        </is>
      </c>
      <c r="D648" s="385" t="inlineStr">
        <is>
          <t>т</t>
        </is>
      </c>
      <c r="E648" s="227" t="n">
        <v>0.0001</v>
      </c>
      <c r="F648" s="252" t="n">
        <v>33180</v>
      </c>
      <c r="G648" s="222">
        <f>ROUND(E648*F648,2)</f>
        <v/>
      </c>
      <c r="H648" s="389">
        <f>G648/$G$662</f>
        <v/>
      </c>
      <c r="I648" s="222">
        <f>ROUND(F648*Прил.10!$D$12,2)</f>
        <v/>
      </c>
      <c r="J648" s="222">
        <f>ROUND(I648*E648,2)</f>
        <v/>
      </c>
    </row>
    <row r="649" hidden="1" outlineLevel="1" ht="13.9" customFormat="1" customHeight="1" s="354">
      <c r="A649" s="385" t="n">
        <v>620</v>
      </c>
      <c r="B649" s="300" t="inlineStr">
        <is>
          <t>01.7.15.11-0061</t>
        </is>
      </c>
      <c r="C649" s="384" t="inlineStr">
        <is>
          <t>Шайбы пружинные</t>
        </is>
      </c>
      <c r="D649" s="385" t="inlineStr">
        <is>
          <t>т</t>
        </is>
      </c>
      <c r="E649" s="227" t="n">
        <v>0.0001</v>
      </c>
      <c r="F649" s="252" t="n">
        <v>31600</v>
      </c>
      <c r="G649" s="222">
        <f>ROUND(E649*F649,2)</f>
        <v/>
      </c>
      <c r="H649" s="389">
        <f>G649/$G$662</f>
        <v/>
      </c>
      <c r="I649" s="222">
        <f>ROUND(F649*Прил.10!$D$12,2)</f>
        <v/>
      </c>
      <c r="J649" s="222">
        <f>ROUND(I649*E649,2)</f>
        <v/>
      </c>
    </row>
    <row r="650" hidden="1" outlineLevel="1" ht="13.9" customFormat="1" customHeight="1" s="354">
      <c r="A650" s="385" t="n">
        <v>621</v>
      </c>
      <c r="B650" s="300" t="inlineStr">
        <is>
          <t>ТСЦ-101-4956</t>
        </is>
      </c>
      <c r="C650" s="384" t="inlineStr">
        <is>
          <t>Анкер клиновой В12</t>
        </is>
      </c>
      <c r="D650" s="385" t="inlineStr">
        <is>
          <t>шт.</t>
        </is>
      </c>
      <c r="E650" s="227" t="n">
        <v>4</v>
      </c>
      <c r="F650" s="252" t="n">
        <v>0.77</v>
      </c>
      <c r="G650" s="222">
        <f>ROUND(E650*F650,2)</f>
        <v/>
      </c>
      <c r="H650" s="389">
        <f>G650/$G$662</f>
        <v/>
      </c>
      <c r="I650" s="222">
        <f>ROUND(F650*Прил.10!$D$12,2)</f>
        <v/>
      </c>
      <c r="J650" s="222">
        <f>ROUND(I650*E650,2)</f>
        <v/>
      </c>
    </row>
    <row r="651" hidden="1" outlineLevel="1" ht="66" customFormat="1" customHeight="1" s="354">
      <c r="A651" s="385" t="n">
        <v>622</v>
      </c>
      <c r="B651" s="300" t="inlineStr">
        <is>
          <t>23.3.06.04-0008</t>
        </is>
      </c>
      <c r="C651" s="384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651" s="385" t="inlineStr">
        <is>
          <t>м</t>
        </is>
      </c>
      <c r="E651" s="227" t="n">
        <v>0.18</v>
      </c>
      <c r="F651" s="252" t="n">
        <v>15.33</v>
      </c>
      <c r="G651" s="222">
        <f>ROUND(E651*F651,2)</f>
        <v/>
      </c>
      <c r="H651" s="389">
        <f>G651/$G$662</f>
        <v/>
      </c>
      <c r="I651" s="222">
        <f>ROUND(F651*Прил.10!$D$12,2)</f>
        <v/>
      </c>
      <c r="J651" s="222">
        <f>ROUND(I651*E651,2)</f>
        <v/>
      </c>
    </row>
    <row r="652" hidden="1" outlineLevel="1" ht="13.9" customFormat="1" customHeight="1" s="354">
      <c r="A652" s="385" t="n">
        <v>623</v>
      </c>
      <c r="B652" s="300" t="inlineStr">
        <is>
          <t>01.7.03.01-0002</t>
        </is>
      </c>
      <c r="C652" s="384" t="inlineStr">
        <is>
          <t>Вода водопроводная</t>
        </is>
      </c>
      <c r="D652" s="385" t="inlineStr">
        <is>
          <t>м3</t>
        </is>
      </c>
      <c r="E652" s="227" t="n">
        <v>0.7776</v>
      </c>
      <c r="F652" s="252" t="n">
        <v>3.15</v>
      </c>
      <c r="G652" s="222">
        <f>ROUND(E652*F652,2)</f>
        <v/>
      </c>
      <c r="H652" s="389">
        <f>G652/$G$662</f>
        <v/>
      </c>
      <c r="I652" s="222">
        <f>ROUND(F652*Прил.10!$D$12,2)</f>
        <v/>
      </c>
      <c r="J652" s="222">
        <f>ROUND(I652*E652,2)</f>
        <v/>
      </c>
    </row>
    <row r="653" hidden="1" outlineLevel="1" ht="26.45" customFormat="1" customHeight="1" s="354">
      <c r="A653" s="385" t="n">
        <v>624</v>
      </c>
      <c r="B653" s="300" t="inlineStr">
        <is>
          <t>20.3.02.03-0037</t>
        </is>
      </c>
      <c r="C653" s="384" t="inlineStr">
        <is>
          <t>Лампы накаливания газопольные в прозрачной колбе: МО 36-60</t>
        </is>
      </c>
      <c r="D653" s="385" t="inlineStr">
        <is>
          <t>10 шт.</t>
        </is>
      </c>
      <c r="E653" s="227" t="n">
        <v>0.1</v>
      </c>
      <c r="F653" s="252" t="n">
        <v>24.15</v>
      </c>
      <c r="G653" s="222">
        <f>ROUND(E653*F653,2)</f>
        <v/>
      </c>
      <c r="H653" s="389">
        <f>G653/$G$662</f>
        <v/>
      </c>
      <c r="I653" s="222">
        <f>ROUND(F653*Прил.10!$D$12,2)</f>
        <v/>
      </c>
      <c r="J653" s="222">
        <f>ROUND(I653*E653,2)</f>
        <v/>
      </c>
    </row>
    <row r="654" hidden="1" outlineLevel="1" ht="26.45" customFormat="1" customHeight="1" s="354">
      <c r="A654" s="385" t="n">
        <v>625</v>
      </c>
      <c r="B654" s="300" t="inlineStr">
        <is>
          <t>20.3.02.03-0033</t>
        </is>
      </c>
      <c r="C654" s="384" t="inlineStr">
        <is>
          <t>Лампы накаливания газопольные в прозрачной колбе: МО 24-60</t>
        </is>
      </c>
      <c r="D654" s="385" t="inlineStr">
        <is>
          <t>10 шт.</t>
        </is>
      </c>
      <c r="E654" s="227" t="n">
        <v>0.1</v>
      </c>
      <c r="F654" s="252" t="n">
        <v>23.53</v>
      </c>
      <c r="G654" s="222">
        <f>ROUND(E654*F654,2)</f>
        <v/>
      </c>
      <c r="H654" s="389">
        <f>G654/$G$662</f>
        <v/>
      </c>
      <c r="I654" s="222">
        <f>ROUND(F654*Прил.10!$D$12,2)</f>
        <v/>
      </c>
      <c r="J654" s="222">
        <f>ROUND(I654*E654,2)</f>
        <v/>
      </c>
    </row>
    <row r="655" hidden="1" outlineLevel="1" ht="39.6" customFormat="1" customHeight="1" s="354">
      <c r="A655" s="385" t="n">
        <v>626</v>
      </c>
      <c r="B655" s="300" t="inlineStr">
        <is>
          <t>08.1.02.17-0071</t>
        </is>
      </c>
      <c r="C655" s="384" t="inlineStr">
        <is>
          <t>Сетка проволочная стальная плетеная и крученая с квадратными ячейками 10х10 мм</t>
        </is>
      </c>
      <c r="D655" s="385" t="inlineStr">
        <is>
          <t>м2</t>
        </is>
      </c>
      <c r="E655" s="227" t="n">
        <v>0.08400000000000001</v>
      </c>
      <c r="F655" s="252" t="n">
        <v>16.58</v>
      </c>
      <c r="G655" s="222">
        <f>ROUND(E655*F655,2)</f>
        <v/>
      </c>
      <c r="H655" s="389">
        <f>G655/$G$662</f>
        <v/>
      </c>
      <c r="I655" s="222">
        <f>ROUND(F655*Прил.10!$D$12,2)</f>
        <v/>
      </c>
      <c r="J655" s="222">
        <f>ROUND(I655*E655,2)</f>
        <v/>
      </c>
    </row>
    <row r="656" hidden="1" outlineLevel="1" ht="13.9" customFormat="1" customHeight="1" s="354">
      <c r="A656" s="385" t="n">
        <v>627</v>
      </c>
      <c r="B656" s="300" t="inlineStr">
        <is>
          <t>04.1.02.05-0007</t>
        </is>
      </c>
      <c r="C656" s="384" t="inlineStr">
        <is>
          <t>Бетон тяжелый, класс: В20 (М250)</t>
        </is>
      </c>
      <c r="D656" s="385" t="inlineStr">
        <is>
          <t>м3</t>
        </is>
      </c>
      <c r="E656" s="227" t="n">
        <v>0.0016</v>
      </c>
      <c r="F656" s="252" t="n">
        <v>665</v>
      </c>
      <c r="G656" s="222">
        <f>ROUND(E656*F656,2)</f>
        <v/>
      </c>
      <c r="H656" s="389">
        <f>G656/$G$662</f>
        <v/>
      </c>
      <c r="I656" s="222">
        <f>ROUND(F656*Прил.10!$D$12,2)</f>
        <v/>
      </c>
      <c r="J656" s="222">
        <f>ROUND(I656*E656,2)</f>
        <v/>
      </c>
    </row>
    <row r="657" hidden="1" outlineLevel="1" ht="26.45" customFormat="1" customHeight="1" s="354">
      <c r="A657" s="385" t="n">
        <v>628</v>
      </c>
      <c r="B657" s="300" t="inlineStr">
        <is>
          <t>03.2.02.08-0001</t>
        </is>
      </c>
      <c r="C657" s="384" t="inlineStr">
        <is>
          <t>Цемент гипсоглиноземистый расширяющийся</t>
        </is>
      </c>
      <c r="D657" s="385" t="inlineStr">
        <is>
          <t>т</t>
        </is>
      </c>
      <c r="E657" s="227" t="n">
        <v>0.0004</v>
      </c>
      <c r="F657" s="252" t="n">
        <v>1836</v>
      </c>
      <c r="G657" s="222">
        <f>ROUND(E657*F657,2)</f>
        <v/>
      </c>
      <c r="H657" s="389">
        <f>G657/$G$662</f>
        <v/>
      </c>
      <c r="I657" s="222">
        <f>ROUND(F657*Прил.10!$D$12,2)</f>
        <v/>
      </c>
      <c r="J657" s="222">
        <f>ROUND(I657*E657,2)</f>
        <v/>
      </c>
    </row>
    <row r="658" hidden="1" outlineLevel="1" ht="13.9" customFormat="1" customHeight="1" s="354">
      <c r="A658" s="385" t="n">
        <v>629</v>
      </c>
      <c r="B658" s="300" t="inlineStr">
        <is>
          <t>01.3.03.06-0002</t>
        </is>
      </c>
      <c r="C658" s="384" t="inlineStr">
        <is>
          <t>Кислота соляная: техническая</t>
        </is>
      </c>
      <c r="D658" s="385" t="inlineStr">
        <is>
          <t>т</t>
        </is>
      </c>
      <c r="E658" s="227" t="n">
        <v>0.0005</v>
      </c>
      <c r="F658" s="252" t="n">
        <v>1205.7</v>
      </c>
      <c r="G658" s="222">
        <f>ROUND(E658*F658,2)</f>
        <v/>
      </c>
      <c r="H658" s="389">
        <f>G658/$G$662</f>
        <v/>
      </c>
      <c r="I658" s="222">
        <f>ROUND(F658*Прил.10!$D$12,2)</f>
        <v/>
      </c>
      <c r="J658" s="222">
        <f>ROUND(I658*E658,2)</f>
        <v/>
      </c>
    </row>
    <row r="659" hidden="1" outlineLevel="1" ht="26.45" customFormat="1" customHeight="1" s="354">
      <c r="A659" s="385" t="n">
        <v>630</v>
      </c>
      <c r="B659" s="300" t="inlineStr">
        <is>
          <t>03.1.02.03-0015</t>
        </is>
      </c>
      <c r="C659" s="384" t="inlineStr">
        <is>
          <t>Известь строительная: негашеная хлорная, марки А</t>
        </is>
      </c>
      <c r="D659" s="385" t="inlineStr">
        <is>
          <t>кг</t>
        </is>
      </c>
      <c r="E659" s="227" t="n">
        <v>0.0665</v>
      </c>
      <c r="F659" s="252" t="n">
        <v>2.15</v>
      </c>
      <c r="G659" s="222">
        <f>ROUND(E659*F659,2)</f>
        <v/>
      </c>
      <c r="H659" s="389">
        <f>G659/$G$662</f>
        <v/>
      </c>
      <c r="I659" s="222">
        <f>ROUND(F659*Прил.10!$D$12,2)</f>
        <v/>
      </c>
      <c r="J659" s="222">
        <f>ROUND(I659*E659,2)</f>
        <v/>
      </c>
    </row>
    <row r="660" hidden="1" outlineLevel="1" ht="13.9" customFormat="1" customHeight="1" s="354">
      <c r="A660" s="385" t="n">
        <v>631</v>
      </c>
      <c r="B660" s="300" t="inlineStr">
        <is>
          <t>14.5.09.02-0002</t>
        </is>
      </c>
      <c r="C660" s="384" t="inlineStr">
        <is>
          <t>Ксилол нефтяной марки А</t>
        </is>
      </c>
      <c r="D660" s="385" t="inlineStr">
        <is>
          <t>т</t>
        </is>
      </c>
      <c r="E660" s="227" t="n">
        <v>-0.0003</v>
      </c>
      <c r="F660" s="252" t="n">
        <v>7640</v>
      </c>
      <c r="G660" s="222">
        <f>ROUND(E660*F660,2)</f>
        <v/>
      </c>
      <c r="H660" s="389">
        <f>G660/$G$662</f>
        <v/>
      </c>
      <c r="I660" s="222">
        <f>ROUND(F660*Прил.10!$D$12,2)</f>
        <v/>
      </c>
      <c r="J660" s="222">
        <f>ROUND(I660*E660,2)</f>
        <v/>
      </c>
    </row>
    <row r="661" collapsed="1" ht="13.9" customFormat="1" customHeight="1" s="354">
      <c r="A661" s="385" t="n"/>
      <c r="B661" s="385" t="n"/>
      <c r="C661" s="384" t="inlineStr">
        <is>
          <t>Итого прочие материалы</t>
        </is>
      </c>
      <c r="D661" s="385" t="n"/>
      <c r="E661" s="386" t="n"/>
      <c r="F661" s="387" t="n"/>
      <c r="G661" s="222">
        <f>SUM(G261:G660)</f>
        <v/>
      </c>
      <c r="H661" s="389">
        <f>G661/G662</f>
        <v/>
      </c>
      <c r="I661" s="222" t="n"/>
      <c r="J661" s="222">
        <f>SUM(J261:J660)</f>
        <v/>
      </c>
    </row>
    <row r="662" ht="13.9" customFormat="1" customHeight="1" s="354">
      <c r="A662" s="385" t="n"/>
      <c r="B662" s="385" t="n"/>
      <c r="C662" s="380" t="inlineStr">
        <is>
          <t>Итого по разделу «Материалы»</t>
        </is>
      </c>
      <c r="D662" s="385" t="n"/>
      <c r="E662" s="386" t="n"/>
      <c r="F662" s="387" t="n"/>
      <c r="G662" s="222">
        <f>G260+G661</f>
        <v/>
      </c>
      <c r="H662" s="389" t="n">
        <v>1</v>
      </c>
      <c r="I662" s="387" t="n"/>
      <c r="J662" s="222">
        <f>J260+J661</f>
        <v/>
      </c>
      <c r="K662" s="225" t="n"/>
    </row>
    <row r="663" ht="13.9" customFormat="1" customHeight="1" s="354">
      <c r="A663" s="385" t="n"/>
      <c r="B663" s="385" t="n"/>
      <c r="C663" s="384" t="inlineStr">
        <is>
          <t>ИТОГО ПО РМ</t>
        </is>
      </c>
      <c r="D663" s="385" t="n"/>
      <c r="E663" s="386" t="n"/>
      <c r="F663" s="387" t="n"/>
      <c r="G663" s="222">
        <f>G14+G90+G662</f>
        <v/>
      </c>
      <c r="H663" s="389" t="n"/>
      <c r="I663" s="387" t="n"/>
      <c r="J663" s="222">
        <f>J14+J90+J662</f>
        <v/>
      </c>
    </row>
    <row r="664" ht="13.9" customFormat="1" customHeight="1" s="354">
      <c r="A664" s="385" t="n"/>
      <c r="B664" s="385" t="n"/>
      <c r="C664" s="384" t="inlineStr">
        <is>
          <t>Накладные расходы</t>
        </is>
      </c>
      <c r="D664" s="385" t="inlineStr">
        <is>
          <t>%</t>
        </is>
      </c>
      <c r="E664" s="48" t="n">
        <v>1.0968</v>
      </c>
      <c r="F664" s="387" t="n"/>
      <c r="G664" s="222">
        <f>ROUND(E664*(G14+G16),2)</f>
        <v/>
      </c>
      <c r="H664" s="389" t="n"/>
      <c r="I664" s="387" t="n"/>
      <c r="J664" s="222">
        <f>ROUND(E664*(J14+J16),2)</f>
        <v/>
      </c>
      <c r="K664" s="253" t="n"/>
    </row>
    <row r="665" ht="13.9" customFormat="1" customHeight="1" s="354">
      <c r="A665" s="385" t="n"/>
      <c r="B665" s="385" t="n"/>
      <c r="C665" s="384" t="inlineStr">
        <is>
          <t>Сметная прибыль</t>
        </is>
      </c>
      <c r="D665" s="385" t="inlineStr">
        <is>
          <t>%</t>
        </is>
      </c>
      <c r="E665" s="48" t="n">
        <v>0.775</v>
      </c>
      <c r="F665" s="387" t="n"/>
      <c r="G665" s="222">
        <f>ROUND(E665*(G14+G16),2)</f>
        <v/>
      </c>
      <c r="H665" s="389" t="n"/>
      <c r="I665" s="387" t="n"/>
      <c r="J665" s="222">
        <f>ROUND(E665*(J14+J16),2)</f>
        <v/>
      </c>
      <c r="K665" s="253" t="n"/>
    </row>
    <row r="666" ht="13.9" customFormat="1" customHeight="1" s="354">
      <c r="A666" s="385" t="n"/>
      <c r="B666" s="385" t="n"/>
      <c r="C666" s="384" t="inlineStr">
        <is>
          <t>Итого СМР (с НР и СП)</t>
        </is>
      </c>
      <c r="D666" s="385" t="n"/>
      <c r="E666" s="386" t="n"/>
      <c r="F666" s="387" t="n"/>
      <c r="G666" s="222">
        <f>G14+G90+G662+G664+G665</f>
        <v/>
      </c>
      <c r="H666" s="389" t="n"/>
      <c r="I666" s="387" t="n"/>
      <c r="J666" s="222">
        <f>J14+J90+J662+J664+J665</f>
        <v/>
      </c>
      <c r="L666" s="254" t="n"/>
    </row>
    <row r="667" ht="13.9" customFormat="1" customHeight="1" s="354">
      <c r="A667" s="385" t="n"/>
      <c r="B667" s="385" t="n"/>
      <c r="C667" s="384" t="inlineStr">
        <is>
          <t>ВСЕГО СМР + ОБОРУДОВАНИЕ</t>
        </is>
      </c>
      <c r="D667" s="385" t="n"/>
      <c r="E667" s="386" t="n"/>
      <c r="F667" s="387" t="n"/>
      <c r="G667" s="222">
        <f>G666+G219</f>
        <v/>
      </c>
      <c r="H667" s="389" t="n"/>
      <c r="I667" s="387" t="n"/>
      <c r="J667" s="222">
        <f>J666+J219</f>
        <v/>
      </c>
      <c r="L667" s="253" t="n"/>
    </row>
    <row r="668" ht="13.9" customFormat="1" customHeight="1" s="354">
      <c r="A668" s="385" t="n"/>
      <c r="B668" s="385" t="n"/>
      <c r="C668" s="384" t="inlineStr">
        <is>
          <t>ИТОГО ПОКАЗАТЕЛЬ НА ЕД. ИЗМ.</t>
        </is>
      </c>
      <c r="D668" s="385" t="inlineStr">
        <is>
          <t>ячейка</t>
        </is>
      </c>
      <c r="E668" s="255" t="n">
        <v>16</v>
      </c>
      <c r="F668" s="387" t="n"/>
      <c r="G668" s="222">
        <f>G667/E668</f>
        <v/>
      </c>
      <c r="H668" s="389" t="n"/>
      <c r="I668" s="387" t="n"/>
      <c r="J668" s="222">
        <f>J667/E668</f>
        <v/>
      </c>
      <c r="L668" s="253" t="n"/>
    </row>
    <row r="672" ht="13.9" customFormat="1" customHeight="1" s="354">
      <c r="A672" s="352" t="n"/>
    </row>
    <row r="673" ht="13.9" customFormat="1" customHeight="1" s="354">
      <c r="A673" s="344" t="inlineStr">
        <is>
          <t>Составил ______________________      А.П. Николаева</t>
        </is>
      </c>
    </row>
    <row r="674" ht="13.9" customFormat="1" customHeight="1" s="354">
      <c r="A674" s="355" t="inlineStr">
        <is>
          <t xml:space="preserve">                         (подпись, инициалы, фамилия)</t>
        </is>
      </c>
    </row>
    <row r="675" ht="13.9" customFormat="1" customHeight="1" s="354">
      <c r="A675" s="344" t="n"/>
    </row>
    <row r="676" ht="13.9" customFormat="1" customHeight="1" s="354">
      <c r="A676" s="344" t="inlineStr">
        <is>
          <t>Проверил ______________________        А.В. Костянецкая</t>
        </is>
      </c>
    </row>
    <row r="677" ht="13.9" customFormat="1" customHeight="1" s="354">
      <c r="A677" s="355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B222:H222"/>
    <mergeCell ref="C9:C10"/>
    <mergeCell ref="E9:E10"/>
    <mergeCell ref="A7:H7"/>
    <mergeCell ref="B92:J92"/>
    <mergeCell ref="B9:B10"/>
    <mergeCell ref="D9:D10"/>
    <mergeCell ref="B18:H18"/>
    <mergeCell ref="B12:H12"/>
    <mergeCell ref="B221:J221"/>
    <mergeCell ref="D6:J6"/>
    <mergeCell ref="B91:J91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4"/>
  <sheetViews>
    <sheetView view="pageBreakPreview" zoomScale="110" zoomScaleSheetLayoutView="110" workbookViewId="0">
      <selection activeCell="G35" sqref="G35"/>
    </sheetView>
  </sheetViews>
  <sheetFormatPr baseColWidth="8" defaultRowHeight="15"/>
  <cols>
    <col width="5.7109375" customWidth="1" style="290" min="1" max="1"/>
    <col width="14.85546875" customWidth="1" style="290" min="2" max="2"/>
    <col width="41.85546875" customWidth="1" style="290" min="3" max="3"/>
    <col width="9.7109375" customWidth="1" style="290" min="4" max="4"/>
    <col width="13.5703125" customWidth="1" style="290" min="5" max="5"/>
    <col width="12.42578125" customWidth="1" style="290" min="6" max="6"/>
    <col width="14.140625" customWidth="1" style="290" min="7" max="7"/>
  </cols>
  <sheetData>
    <row r="1">
      <c r="A1" s="404" t="inlineStr">
        <is>
          <t>Приложение №6</t>
        </is>
      </c>
    </row>
    <row r="2">
      <c r="A2" s="404" t="n"/>
      <c r="B2" s="404" t="n"/>
      <c r="C2" s="404" t="n"/>
      <c r="D2" s="404" t="n"/>
      <c r="E2" s="404" t="n"/>
      <c r="F2" s="404" t="n"/>
      <c r="G2" s="404" t="n"/>
    </row>
    <row r="3" ht="24.75" customHeight="1" s="290">
      <c r="A3" s="357" t="inlineStr">
        <is>
          <t>Расчет стоимости оборудования</t>
        </is>
      </c>
    </row>
    <row r="4" ht="24.75" customHeight="1" s="290">
      <c r="A4" s="357" t="n"/>
      <c r="B4" s="357" t="n"/>
      <c r="C4" s="357" t="n"/>
      <c r="D4" s="357" t="n"/>
      <c r="E4" s="357" t="n"/>
      <c r="F4" s="357" t="n"/>
      <c r="G4" s="357" t="n"/>
    </row>
    <row r="5" ht="25.5" customHeight="1" s="290">
      <c r="A5" s="360" t="inlineStr">
        <is>
          <t xml:space="preserve">Наименование разрабатываемого показателя УНЦ - </t>
        </is>
      </c>
      <c r="D5" s="360">
        <f>'Прил.1 Сравнит табл'!D6</f>
        <v/>
      </c>
    </row>
    <row r="6">
      <c r="A6" s="344" t="n"/>
      <c r="B6" s="344" t="n"/>
      <c r="C6" s="344" t="n"/>
      <c r="D6" s="344" t="n"/>
      <c r="E6" s="344" t="n"/>
      <c r="F6" s="344" t="n"/>
      <c r="G6" s="344" t="n"/>
    </row>
    <row r="7" ht="30" customHeight="1" s="290">
      <c r="A7" s="405" t="inlineStr">
        <is>
          <t>№ пп.</t>
        </is>
      </c>
      <c r="B7" s="405" t="inlineStr">
        <is>
          <t>Код ресурса</t>
        </is>
      </c>
      <c r="C7" s="405" t="inlineStr">
        <is>
          <t>Наименование</t>
        </is>
      </c>
      <c r="D7" s="405" t="inlineStr">
        <is>
          <t>Ед. изм.</t>
        </is>
      </c>
      <c r="E7" s="385" t="inlineStr">
        <is>
          <t>Кол-во единиц по проектным данным</t>
        </is>
      </c>
      <c r="F7" s="405" t="inlineStr">
        <is>
          <t>Сметная стоимость в ценах на 01.01.2000 (руб.)</t>
        </is>
      </c>
      <c r="G7" s="456" t="n"/>
    </row>
    <row r="8">
      <c r="A8" s="458" t="n"/>
      <c r="B8" s="458" t="n"/>
      <c r="C8" s="458" t="n"/>
      <c r="D8" s="458" t="n"/>
      <c r="E8" s="458" t="n"/>
      <c r="F8" s="385" t="inlineStr">
        <is>
          <t>на ед. изм.</t>
        </is>
      </c>
      <c r="G8" s="385" t="inlineStr">
        <is>
          <t>общая</t>
        </is>
      </c>
    </row>
    <row r="9">
      <c r="A9" s="385" t="n">
        <v>1</v>
      </c>
      <c r="B9" s="385" t="n">
        <v>2</v>
      </c>
      <c r="C9" s="385" t="n">
        <v>3</v>
      </c>
      <c r="D9" s="385" t="n">
        <v>4</v>
      </c>
      <c r="E9" s="385" t="n">
        <v>5</v>
      </c>
      <c r="F9" s="385" t="n">
        <v>6</v>
      </c>
      <c r="G9" s="385" t="n">
        <v>7</v>
      </c>
    </row>
    <row r="10" ht="15" customHeight="1" s="290">
      <c r="A10" s="209" t="n"/>
      <c r="B10" s="384" t="inlineStr">
        <is>
          <t>ИНЖЕНЕРНОЕ ОБОРУДОВАНИЕ</t>
        </is>
      </c>
      <c r="C10" s="455" t="n"/>
      <c r="D10" s="455" t="n"/>
      <c r="E10" s="455" t="n"/>
      <c r="F10" s="455" t="n"/>
      <c r="G10" s="456" t="n"/>
    </row>
    <row r="11" ht="105.6" customHeight="1" s="290">
      <c r="A11" s="385" t="n">
        <v>1</v>
      </c>
      <c r="B11" s="300" t="inlineStr">
        <is>
          <t>Прайс из СД ОП</t>
        </is>
      </c>
      <c r="C11" s="384" t="inlineStr">
        <is>
          <t>Щит СН-0,4 кВ в составе: шкаф ввода на ток 2000А -2 шт., шкаф секционный на ток 1280 А-1 шт.; шкаф распределительный на 1000 А-2шт.; шкаф распределительный на ток 800 А-1 шт.;  шкаф распределительный на ток 400 А-2 шт.;  шкаф распределительный на ток 250 А-10 шт.; шинный мост -1 шт.; модуль стыковки -2 шт.</t>
        </is>
      </c>
      <c r="D11" s="385" t="inlineStr">
        <is>
          <t>КОМПЛЕКТ</t>
        </is>
      </c>
      <c r="E11" s="227" t="n">
        <v>1</v>
      </c>
      <c r="F11" s="222" t="n">
        <v>6992368</v>
      </c>
      <c r="G11" s="222">
        <f>ROUND(E11*F11,2)</f>
        <v/>
      </c>
    </row>
    <row r="12" ht="39.6" customHeight="1" s="290">
      <c r="A12" s="385">
        <f>A11+1</f>
        <v/>
      </c>
      <c r="B12" s="300" t="inlineStr">
        <is>
          <t>Прайс из СД ОП</t>
        </is>
      </c>
      <c r="C12" s="384" t="inlineStr">
        <is>
          <t>Комплект доукомплектации оборудования для существующих мультиплексоров в составе:</t>
        </is>
      </c>
      <c r="D12" s="385" t="inlineStr">
        <is>
          <t>шт.</t>
        </is>
      </c>
      <c r="E12" s="227" t="n">
        <v>1</v>
      </c>
      <c r="F12" s="222" t="n">
        <v>4919295.03</v>
      </c>
      <c r="G12" s="222">
        <f>ROUND(E12*F12,2)</f>
        <v/>
      </c>
    </row>
    <row r="13" ht="39.6" customHeight="1" s="290">
      <c r="A13" s="385">
        <f>A12+1</f>
        <v/>
      </c>
      <c r="B13" s="300" t="inlineStr">
        <is>
          <t>Прайс из СД ОП</t>
        </is>
      </c>
      <c r="C13" s="384" t="inlineStr">
        <is>
          <t>АККУМУЛЯТОРНАЯ БАТАРЕЯ  СОСТОЯЩАЯ ИЗ 104-х ЭЛЕМЕНТОВ комплектно ос стелажами 8GroE-800</t>
        </is>
      </c>
      <c r="D13" s="385" t="inlineStr">
        <is>
          <t>к-т.</t>
        </is>
      </c>
      <c r="E13" s="227" t="n">
        <v>1</v>
      </c>
      <c r="F13" s="222" t="n">
        <v>2530000</v>
      </c>
      <c r="G13" s="222">
        <f>ROUND(E13*F13,2)</f>
        <v/>
      </c>
    </row>
    <row r="14" ht="237.6" customHeight="1" s="290">
      <c r="A14" s="385">
        <f>A13+1</f>
        <v/>
      </c>
      <c r="B14" s="300" t="inlineStr">
        <is>
          <t>Прайс из СД ОП</t>
        </is>
      </c>
      <c r="C14" s="384" t="inlineStr">
        <is>
          <t>Комплект ЗИП для оборудования ЦСПИ UMUX 1500 в составе:ЗИП для ЦЭС:Опции для основных систем;Резервный комплект (центральная плата + плата питания)U1500-RP 3 шт.;Вентиляция:- Вентилятор 1U 48VDC для FОX 515 FANU5207 2 шт.;SDH модули:- Оптический лазер S1.1 LC SFP, 1310nm S11SM-AC - 6 шт.;Оптические интерфейсные модули для передачи сигналов защит:- 4 портовый интерфейсный модуль (C37.94) с поддержкой SFP модулей 0PTIF- 5 шт.;- SFP-модуль, 850nm, многомодовый- 6 шт.;Голосовые интерфейсные модули:- Голосовой интерфейсный модуль 2/4-проводный E&amp;M (8 портов) NEMSG-FU  2 шт.;Ноутбук для программирования и мониторинга цифровых систем HP Envy m6-1152er- 1 шт.</t>
        </is>
      </c>
      <c r="D14" s="385" t="inlineStr">
        <is>
          <t>шт.</t>
        </is>
      </c>
      <c r="E14" s="227" t="n">
        <v>1</v>
      </c>
      <c r="F14" s="222" t="n">
        <v>2282147.18</v>
      </c>
      <c r="G14" s="222">
        <f>ROUND(E14*F14,2)</f>
        <v/>
      </c>
    </row>
    <row r="15" ht="409.6" customHeight="1" s="290">
      <c r="A15" s="385">
        <f>A14+1</f>
        <v/>
      </c>
      <c r="B15" s="300" t="inlineStr">
        <is>
          <t>Прайс из СД ОП</t>
        </is>
      </c>
      <c r="C15" s="384" t="inlineStr">
        <is>
          <t>Шкаф (ШОГМ) аппаратуры ЦСПИ на базе мультиплексора  UMUX 1500 в составе:Гибкая система доступа FOX 515 в составе:Базовая система FOX 515 (DC) для монтажа в 19" стойку в сборе U1500-AP- 1шт.;- FOX 515 шасси, для стойки 19", включая лицевую панель, центральную процессорную карту, плату питания -48В, лоток для кабелей, сетевой кабель, лицензию UCST, упаковку;Опции для основных систем; - Резервный комплект (центральная плата + плата питания)U1500-RP- 1шт.;- Кабель аварийной сигнализации, 3мСОВU=-CB- 2шт.;- Кабель для интерфейса синхронизации, 75 ОМ, 5м СОВUХ-CB- 2шт.;Вентиляция:- Вентилятор 1U 48VDC для FОX 515 FANU5207- 1шт.;SDH модули-:Оптический лазер S1.1 LC SFP, 1310nm S11SM-AC- 2 шт.; STM-1 модуль доступа VC-12 SYNAC-FU- 1шт.;- Агрегатный оптический модуль STM1/STM4 с поддержкой SFP модулей SYN4E-FU- 1шт.;Локальный интерфейсный модуль передачи данных:- Универсальный модуль передачи данных (V.35; V.11/X.24(X.21); V.24/V.28 (RS-232); RS-485; Ethernet 10/100BaseT), включая поддержку всех опций DATAS-FU- 1шт.;- Кабель для универсального модуля передачи данных, 5м. DATA=-CB- 4 шт.;Оптические интерфейсные модули для передачи сигналов защит:- 4 портовый интерфейсный модуль (C37.94) с поддержкой SFP модулей 0PTIF- 1шт.;- SFP-модуль, 850nm, многомодовый-  2щт.;Шкаф телекоммуникационный 42U (600х600)M42.11G,- 1компл. для ПС Черемушки, в сборе:Вентиляционная панель ВП- 1шт.;Панель распределения питания 48В- 1шт.;Панель распределения питания 220В ВРП220- 1шт.;Панель аварийной сигнализации ALARM-U- 1шт.;Регулятор температуры с цифровым индикатором:Система питания FlatPack2, 220VAC/48VDC, 2U, max 8кВт FP2- 1шт.;Выпрямительный модуль для FP2, 48VDC, 2кВт FP2- 2шт;.Аккумуляторная батарея 12В, 105Ач.Delta FTS 12-105- 4 шт.;Преобразователь питания 220DC/48VDC QS20.481- 1шт.</t>
        </is>
      </c>
      <c r="D15" s="385" t="inlineStr">
        <is>
          <t>шт.</t>
        </is>
      </c>
      <c r="E15" s="227" t="n">
        <v>1</v>
      </c>
      <c r="F15" s="222" t="n">
        <v>2031456</v>
      </c>
      <c r="G15" s="222">
        <f>ROUND(E15*F15,2)</f>
        <v/>
      </c>
    </row>
    <row r="16" ht="409.6" customHeight="1" s="290">
      <c r="A16" s="385">
        <f>A15+1</f>
        <v/>
      </c>
      <c r="B16" s="300" t="inlineStr">
        <is>
          <t>Прайс из СД ОП</t>
        </is>
      </c>
      <c r="C16" s="384" t="inlineStr">
        <is>
          <t>Шкаф (ШОГП) электропитания систем связи в составе:Шасси FlatPack 2 48VDC 24kW (для установки 12 выпрямительных модулей FP2 2000W/48V)  1шт. ; Блок управления и контроля SmartPack 2  1шт. ; Панель распределения нагрузки на 16 каналов (400A)  1шт. ; Автоматические выключатели нагрузки 8х40А, 2х25А, 2х16А, 1х6А  1шт. ; Модуль контроля состояния автоматических выключателей Load Monitor  2шт. ; Модуль питания CAN-шины (CAN-Power)  1шт. ; Модуль ввода/вывода сисгналов I/O Monitor  2шт. ; Автоматические выключатели АКБ 100А  8шт. ; Блок защиты батареи от глубокого разряда LVBD 500А  1шт. ; Выпрямитель/конвертор FlatPack 2 2000W/48V- 60 WOR   10шт. ; Шасси для установки 4-х инверторных модулей TSI Media 48VDC/1500VA/1200W  ; Инверторный модуль TSI Media EPC 48VDC/230VAC 1500VA/1200W  6шт. ; Фальш-панель вместо инвертора TSI Media  2шт. ; Контроллер управления T2S  1шт. ; Модуль мониторинга TCP/IP  1шт. ; Дисплей  1шт. ; Клеммный ряд для подключения сетевого кабеля 3P+N+PE  1шт. ; Клеммный ряд для подключения сетевого кабеля L+/L-  1шт. ; Вводной автоматический выключатель 400VAC (с доп. контактом состояния) 3пол. 63А  1шт. ; водной автоматический выключатель 220VDC (с доп. контактом состояния) 2пол. 63А  1шт. ; Автоматические выключатели выпрямителей (с доп. контактом состояния) 1пол. - 4х16А., 2пол.  6шт. ; Автоматические выключатели нагрузки 48В 1пол.  2шт. ; Устройство защиты от импульсных перенапряжений класс II 3ф + нейтраль  1шт. ; Устройство защиты от импульсных перенапряжений класс II L+/L-  1шт. ; Сервисная розетка 16А  1шт. ; Вводной автоматический выключатель (с доп. контактом состояния) 1пол. 50А  1шт. ;Автоматические выключатели нагрузки (с доп. контактом состояния) 1пол. 4х2А, 2x6A, 1x10A, 1х16А.  1шт. ; Системный шкаф 42U*600*600  в составе:  1шт. ; Комплект деталей для установки выпрямительной системы  1шт. ; Комплект деталей для установки инверторной системы  1шт. ;  Комплект деталей для установки доп. оборудования (вводно-распределительные модули)  1шт. ; Коммутатор с 5 портами 10/100 Base-T Ethernet RJ-45 1 шт.;</t>
        </is>
      </c>
      <c r="D16" s="385" t="inlineStr">
        <is>
          <t>шт.</t>
        </is>
      </c>
      <c r="E16" s="227" t="n">
        <v>1</v>
      </c>
      <c r="F16" s="222" t="n">
        <v>1640198.9</v>
      </c>
      <c r="G16" s="222">
        <f>ROUND(E16*F16,2)</f>
        <v/>
      </c>
    </row>
    <row r="17" ht="409.6" customHeight="1" s="290">
      <c r="A17" s="385">
        <f>A16+1</f>
        <v/>
      </c>
      <c r="B17" s="300" t="inlineStr">
        <is>
          <t>Прайс из СД ОП</t>
        </is>
      </c>
      <c r="C17" s="384" t="inlineStr">
        <is>
          <t>Шкаф (ШОГС) громкоговорящей связи в составе:Сервер  AXIOM LCT2/2-4RMU/19"/11 PCI 2шт. ; KVM Консоль  1шт. ;Звуковые колонки  2шт. ;  Телекоммуникационный шкаф с дополнительным оборудованием: 42U  1шт. ; Оборудование для аппаратной индикации процесса записи  2шт. ; Устройство грозозащиты  Угроза-4" 2шт. ; Аппаратный модуль для ввода звуковых сигналов 4 аналоговых канала 2-х проводных линий EPC 6/04 EPC 6/04 2шт. ; Аппаратный модуль для ввода звуковых сигналов Ольха- 9Р/С/ISDN4, 4 канала, PCI Ольха- 9Р/С/ISDN4 2шт. ; Аппаратный модуль доступа к архиву КСРДП "ЭХО-плюс" по телефонному каналу КСРДП "ЭХО-плюс" 2шт. ; ПО "ЭХО-плюс" 5.0 для Win2000/XP/2003, 4 аналоговых кн. + 4 кн внутренних ISDN BRI линий цифр.УАТС ЭХО-плюс 5.0 2шт.; ПО "Дублирование серверов"  1шт. ; Серверное программное обеспечение КСРДП "ЭХО-плюс" (Клиентское включено) КСРДП "ЭХО-плюс"  2шт. ; Системное программное обеспечение: ОС MS Windows XP SP2 (русская версия) Windows XP SP2 (русская версия) 2шт. ; Цифровой телефонный аппарат ОpenStage 15 T 6 шт.;Аналоговый телефонный аппарат с номеронабирателем Gigaset  5015  25 шт.;Аналоговый телефонный аппарат без номеронабирателем Телта 217-4  4 шт.;Усилитель мощности, 1000 Вт T-61000 2 шт.;Предварительный усилитель, 5 микр./5 стерео вх., 3 лин. входа, 3 приоритета Т-6201 1 шт.; Аварийная панель с речевым модулем Т-6203 1 шт.;Автоматический селектор на 10 зон, 1 авар./3 муз. входа Т-6212 1 шт.;Распределитель питания ?220 В  Т-6216 1 шт.;Аварийный автоматический селектор на 10 зон, 4 авар./4 муз. входа Т-6217  1шт.;Блок линейной диагностики, контроль импеданса и состояния, 8 линий Т-6220 1 шт.;Блок контроля работоспособности и резервирования усилителей, 4 осн./1~4 резерв Т-6226 1 шт.;Микрофонная консоль с селектором зон Т-218  3 шт.;19" панель Т-2080 1 шт.;Крепежный комплект (винт, монтажная гайка) для 19" оборудования, 100 шт.KIT-3 1шт.;Комплект коммутации Cable kit 1 шт.;Громкоговоритель настенный двунаправленный 6/3/1.5Вт, 90 С/-20 С, IP-67 СР-66(Т) 12 шт.;Громкоговоритель настенный 6/3/1.5 Вт,  +5°С до +40°С, IP-41 WP-06(T) 4 шт.;Громкоговоритель настенный 2/1 Вт,  IP-41WP-03(Т) 2 шт.;Громкоговоритель рупорный 10/5Вт, -50°С до +50°С, IP-54НР-01(Т) 12 шт.;Громкоговоритель рупорный 15/7,5Вт, -50°С до +50°С, IP-54НР-15(Т) 4 шт.;Приемник абонентский  трехпрограммный.  ~U= 220 B. Pвых.= 0.3 Вт, Ucеть= 30 В, Рпотр.= 6 Вт НЕЙВА ПТ-3221 шт.;Аналоговый телефонный аппарат с номеронабирателем Gigaset  5015  2 шт.;Аналоговый телефонный аппарат с номеронабирателемТелта-217-7 1 шт.;Аналоговый телефонный аппарат с номеронабирателемТелта-217-4 1 шт.;Громкоговоритель настенный двунаправленный 6/3/1.5Вт, 90 С/-20 С, IP-67 СР-66(Т) 1 шт.;Громкоговоритель настенный 2/1 Вт,  IP-41СР-66(Т) 2 шт.;Громкоговоритель рупорный 10/5Вт, -50°С до +50°С, IP-54НР-01(Т) 5 шт.;Аналоговый телефонный аппарат с номеронабирателем, всепогодный ТАШ-1319 5 шт.;Аналоговый телефонный аппарат с номеронабирателем Телта-217-7  25 шт.;Громкоговоритель рупорный 10/5Вт, -50°С до +50°С, IP-54НР-01(Т) 19 шт.;Громкоговоритель настенный двунаправленный 6/3/1.5Вт, 90 С/-20 С, IP-67 СР-66(Т) 9 шт.; Громкоговоритель настенный 6/3/1.5 Вт,  +5°С до +40°С, IP-41WP-06(T) 21 шт.;Громкоговоритель настенный 2/1 Вт,  IP-41WP-03(Т) 3 шт.; Громкоговоритель рупорный 15/7,5Вт, -50°С до +50°С, IP-54 НР-15(Т) 2 шт.</t>
        </is>
      </c>
      <c r="D17" s="385" t="inlineStr">
        <is>
          <t>шт.</t>
        </is>
      </c>
      <c r="E17" s="227" t="n">
        <v>1</v>
      </c>
      <c r="F17" s="222" t="n">
        <v>1476683.47</v>
      </c>
      <c r="G17" s="222">
        <f>ROUND(E17*F17,2)</f>
        <v/>
      </c>
    </row>
    <row r="18" ht="211.15" customHeight="1" s="290">
      <c r="A18" s="385">
        <f>A17+1</f>
        <v/>
      </c>
      <c r="B18" s="300" t="inlineStr">
        <is>
          <t>Прайс из СД ОП</t>
        </is>
      </c>
      <c r="C18" s="384" t="inlineStr">
        <is>
          <t>Шкаф (ШОГП) аккумуляторных батарей в составе:Шкаф для размещения АКБ 42U*600*600 2 шт.  в составе:Полка усиленная для установки 4-х АКБ (нагрузка 260кг) 4 шт.;абель соединительный ЭПУ - АКБ (группа 1, L=5m, сечение 35мм2, 5 категория гибкости, изоляция 1kV) 1 шт.;Кабель соединительный ЭПУ - АКБ (группа 1, L=5,5m, сечение 35мм2, 5 категория гибкости, изоляция 1kV)  1 шт.;Кабель соединительный ЭПУ - АКБ (группа 1, L=6m, сечение 35мм2, 5 категория гибкости, изоляция 1kV) 1 шт.;Модуль контроля симметрии АКБ с 4 датчиками 3 шт.;Аккумуляторная батарея EUROBAT 180Ah с BMS 24 шт.</t>
        </is>
      </c>
      <c r="D18" s="385" t="inlineStr">
        <is>
          <t>шт.</t>
        </is>
      </c>
      <c r="E18" s="227" t="n">
        <v>2</v>
      </c>
      <c r="F18" s="222" t="n">
        <v>551891.8</v>
      </c>
      <c r="G18" s="222">
        <f>ROUND(E18*F18,2)</f>
        <v/>
      </c>
    </row>
    <row r="19" ht="79.15000000000001" customHeight="1" s="290">
      <c r="A19" s="385">
        <f>A18+1</f>
        <v/>
      </c>
      <c r="B19" s="300" t="inlineStr">
        <is>
          <t>Прайс из СД ОП</t>
        </is>
      </c>
      <c r="C19" s="384" t="inlineStr">
        <is>
          <t>Шкаф (ШОГМ) с СРП в составе:Шкаф телекоммуникационный 42U (600х600), для ПС Южная, в сборе:Вентиляционная панель ВП -1 шт.;Панель распределения питания 48В ПРП48- 1 шт.;Панель аварийной сигнализации ALARM-U - 1шт.</t>
        </is>
      </c>
      <c r="D19" s="385" t="inlineStr">
        <is>
          <t>шт.</t>
        </is>
      </c>
      <c r="E19" s="227" t="n">
        <v>2</v>
      </c>
      <c r="F19" s="222" t="n">
        <v>395572.18</v>
      </c>
      <c r="G19" s="222">
        <f>ROUND(E19*F19,2)</f>
        <v/>
      </c>
    </row>
    <row r="20" ht="409.6" customHeight="1" s="290">
      <c r="A20" s="385">
        <f>A19+1</f>
        <v/>
      </c>
      <c r="B20" s="300" t="inlineStr">
        <is>
          <t>Прайс из СД ОП</t>
        </is>
      </c>
      <c r="C20" s="384" t="inlineStr">
        <is>
          <t>Шкаф (ШОКС) оборудования  ЛВС в составе:Сетевой коммутатор на 4 SFP, 24 RJ-45 портов   Cisco 2960 XR-24TS-I 3шт. ; Блок питания горячей замены для коммутаторов Cisco PWR-C2-250WAC 3шт. ; Трансивер SFP для одномодового волокна GLC-LH-SMD= 6шт. ; Источник бесперебойного питания на 1500VA, 1000Вт Smart-UPS 1500VA USB &amp; Serial RM 2U 230V + UPS Network  Management Card 2 with Environmental Monitoring 1шт. ; Стекирующий модуль для коммутаторв Cisco серии 2960-X C2960X-STACK  2шт. ; Стековый кабель для коммутаторов Cisco CAB-STK-E-0.5M  2шт. ; Блок питания горячей замены для коммутаторов Cisco Low DC (24-60VDC) Power Supply PWR-RGD-LOW-DC 4шт. ; Напольный 19" телекоммуникационный шкаф 600х800х2085 мм TTC-4268-SR-RAL9004 1шт.:Цоколь для шкафов TTCTLT-681-RAL9004 1шт.;Потолочная вентиляционная панель с 4 вентиляторамиTFAT-TC800-4-RAL9004 1шт.;Медная шина заземления, 19"TGRD-19 2шт.;Металлический вертикальный кабельный организатор 42CMV-42U-ML 2 шт.;Блок розеток  в 19" шкаф S-13SH-2EU 2 шт.;Оптический 19" бокс на 12 дуплексных адаптера FO-19BOX-24SC 2 шт.;Проходной соединитель DLC-DLC, SM, duplex, пластмассовый корпус DLC-DLC-SMD 24 шт.;Модуль 3xSC, двойной (duplex), 67х35 мм FO-FP-3SC 8 шт.;Одномодовый оптический пигтейл, 9/125, LС/PC, LC/APC, 1 м FPT9-9-LC-UPC-1M 40шт.;Патч-панель 19", 24 порта RJ-45, полный экран, категория 5e, dual IDCPP-19-24-8P8C-C5e-SH-110D 2 шт.;Патч-панель телефонная 19"на 50 портов (RJ-45)  PP-19-50T-8P8C-C2-110D 5 шт.;Кабельный организатор с  5  металлическими кольцами CM-1U-ML 5 шт.</t>
        </is>
      </c>
      <c r="D20" s="385" t="inlineStr">
        <is>
          <t>шт.</t>
        </is>
      </c>
      <c r="E20" s="227" t="n">
        <v>1</v>
      </c>
      <c r="F20" s="222" t="n">
        <v>711492.95</v>
      </c>
      <c r="G20" s="222">
        <f>ROUND(E20*F20,2)</f>
        <v/>
      </c>
    </row>
    <row r="21" ht="26.45" customHeight="1" s="290">
      <c r="A21" s="385">
        <f>A20+1</f>
        <v/>
      </c>
      <c r="B21" s="300" t="inlineStr">
        <is>
          <t>Прайс из СД ОП</t>
        </is>
      </c>
      <c r="C21" s="384" t="inlineStr">
        <is>
          <t>ПРИТОЧНАЯ УСТАНОВКА ТИПА SGK-120 (П1)</t>
        </is>
      </c>
      <c r="D21" s="385" t="inlineStr">
        <is>
          <t>к-т</t>
        </is>
      </c>
      <c r="E21" s="227" t="n">
        <v>1</v>
      </c>
      <c r="F21" s="222" t="n">
        <v>649718.77</v>
      </c>
      <c r="G21" s="222">
        <f>ROUND(E21*F21,2)</f>
        <v/>
      </c>
    </row>
    <row r="22" ht="39.6" customHeight="1" s="290">
      <c r="A22" s="385">
        <f>A21+1</f>
        <v/>
      </c>
      <c r="B22" s="300" t="inlineStr">
        <is>
          <t>Прайс из СД ОП</t>
        </is>
      </c>
      <c r="C22" s="384" t="inlineStr">
        <is>
          <t>Стационарный газоаналитический комплекс СГК- 52М (в стоимость комплекта входит пробозаборное устройство ВПФ-1-(10шт)</t>
        </is>
      </c>
      <c r="D22" s="385" t="inlineStr">
        <is>
          <t>компл.</t>
        </is>
      </c>
      <c r="E22" s="227" t="n">
        <v>1</v>
      </c>
      <c r="F22" s="222" t="n">
        <v>574770</v>
      </c>
      <c r="G22" s="222">
        <f>ROUND(E22*F22,2)</f>
        <v/>
      </c>
    </row>
    <row r="23" ht="26.45" customHeight="1" s="290">
      <c r="A23" s="385">
        <f>A22+1</f>
        <v/>
      </c>
      <c r="B23" s="300" t="inlineStr">
        <is>
          <t>Прайс из СД ОП</t>
        </is>
      </c>
      <c r="C23" s="384" t="inlineStr">
        <is>
          <t>ПРИТОЧНАЯ УСТАНОВКА ТИПА SGK-20 (П2а,П2б)</t>
        </is>
      </c>
      <c r="D23" s="385" t="inlineStr">
        <is>
          <t>к-т</t>
        </is>
      </c>
      <c r="E23" s="227" t="n">
        <v>2</v>
      </c>
      <c r="F23" s="222" t="n">
        <v>279190.66</v>
      </c>
      <c r="G23" s="222">
        <f>ROUND(E23*F23,2)</f>
        <v/>
      </c>
    </row>
    <row r="24" ht="39.6" customHeight="1" s="290">
      <c r="A24" s="385">
        <f>A23+1</f>
        <v/>
      </c>
      <c r="B24" s="300" t="inlineStr">
        <is>
          <t>Прайс из СД ОП</t>
        </is>
      </c>
      <c r="C24" s="384" t="inlineStr">
        <is>
          <t>ЭЛЕКТРИЧЕСКИЕ КОНВЕКТОРНЫЕ ПАНЕЛИ "NOBO" СО ВСТРОЕННЫМ ТЕРМОСТАТОМ ТИПА С4F05 мощностью 0,5 кВт</t>
        </is>
      </c>
      <c r="D24" s="385" t="inlineStr">
        <is>
          <t>ШТ</t>
        </is>
      </c>
      <c r="E24" s="227" t="n">
        <v>63</v>
      </c>
      <c r="F24" s="222" t="n">
        <v>5839.75</v>
      </c>
      <c r="G24" s="222">
        <f>ROUND(E24*F24,2)</f>
        <v/>
      </c>
    </row>
    <row r="25" ht="39.6" customHeight="1" s="290">
      <c r="A25" s="385">
        <f>A24+1</f>
        <v/>
      </c>
      <c r="B25" s="300" t="inlineStr">
        <is>
          <t>Прайс из СД ОП</t>
        </is>
      </c>
      <c r="C25" s="384" t="inlineStr">
        <is>
          <t>Панель пожаротушения реечного исполнения 2400х800х550  (1АПТ)   213.001.1.15.72.08-АПТ1Н2</t>
        </is>
      </c>
      <c r="D25" s="385" t="inlineStr">
        <is>
          <t>ШТ</t>
        </is>
      </c>
      <c r="E25" s="227" t="n">
        <v>1</v>
      </c>
      <c r="F25" s="222" t="n">
        <v>323392.17</v>
      </c>
      <c r="G25" s="222">
        <f>ROUND(E25*F25,2)</f>
        <v/>
      </c>
    </row>
    <row r="26" ht="39.6" customHeight="1" s="290">
      <c r="A26" s="385">
        <f>A25+1</f>
        <v/>
      </c>
      <c r="B26" s="300" t="inlineStr">
        <is>
          <t>Прайс из СД ОП</t>
        </is>
      </c>
      <c r="C26" s="384" t="inlineStr">
        <is>
          <t>Панель пожаротушения реечного исполнения 2400х800х550  (2АПТ)   213.001.1.15.72.08-АПТ1Н2</t>
        </is>
      </c>
      <c r="D26" s="385" t="inlineStr">
        <is>
          <t>ШТ</t>
        </is>
      </c>
      <c r="E26" s="227" t="n">
        <v>1</v>
      </c>
      <c r="F26" s="222" t="n">
        <v>323392.17</v>
      </c>
      <c r="G26" s="222">
        <f>ROUND(E26*F26,2)</f>
        <v/>
      </c>
    </row>
    <row r="27" ht="39.6" customHeight="1" s="290">
      <c r="A27" s="385">
        <f>A26+1</f>
        <v/>
      </c>
      <c r="B27" s="300" t="inlineStr">
        <is>
          <t>Прайс из СД ОП</t>
        </is>
      </c>
      <c r="C27" s="384" t="inlineStr">
        <is>
          <t>Панель пожаротушения реечного исполнения 2400х800х550  (3АПТ)   213.001.1.15.72.08-АПТ1Н2</t>
        </is>
      </c>
      <c r="D27" s="385" t="inlineStr">
        <is>
          <t>ШТ</t>
        </is>
      </c>
      <c r="E27" s="227" t="n">
        <v>1</v>
      </c>
      <c r="F27" s="222" t="n">
        <v>323392.17</v>
      </c>
      <c r="G27" s="222">
        <f>ROUND(E27*F27,2)</f>
        <v/>
      </c>
    </row>
    <row r="28" ht="39.6" customHeight="1" s="290">
      <c r="A28" s="385">
        <f>A27+1</f>
        <v/>
      </c>
      <c r="B28" s="300" t="inlineStr">
        <is>
          <t>Прайс из СД ОП</t>
        </is>
      </c>
      <c r="C28" s="384" t="inlineStr">
        <is>
          <t>Панель пожаротушения реечного исполнения 2400х800х550  (4АПТ)   213.001.1.15.72.08-АПТ1Н2</t>
        </is>
      </c>
      <c r="D28" s="385" t="inlineStr">
        <is>
          <t>ШТ</t>
        </is>
      </c>
      <c r="E28" s="227" t="n">
        <v>1</v>
      </c>
      <c r="F28" s="222" t="n">
        <v>323392.17</v>
      </c>
      <c r="G28" s="222">
        <f>ROUND(E28*F28,2)</f>
        <v/>
      </c>
    </row>
    <row r="29" ht="132" customHeight="1" s="290">
      <c r="A29" s="385">
        <f>A28+1</f>
        <v/>
      </c>
      <c r="B29" s="300" t="inlineStr">
        <is>
          <t>Прайс из СД ОП</t>
        </is>
      </c>
      <c r="C29" s="384" t="inlineStr">
        <is>
          <t>Шкаф (УРТУ) радиофикации в составе: Цифровое оборудование звукового вещания в комплекте:Блок декодера четырехканальный (ДК4Р); Блок ИЛС-2 Блок устройства; вода команд (УВКН) Отзвук-Р 1компл.; Комплект модулей Отзвук-ПВ 1компл.; Приемник абонентский трехпрограммный НЕЙВА ПТ-322 3шт; Шкаф телекоммуникационный 19" (2000(h)x600x600)  1шт; Блок ИЛС-1  1шт</t>
        </is>
      </c>
      <c r="D29" s="385" t="inlineStr">
        <is>
          <t>шт.</t>
        </is>
      </c>
      <c r="E29" s="227" t="n">
        <v>1</v>
      </c>
      <c r="F29" s="222" t="n">
        <v>264609.74</v>
      </c>
      <c r="G29" s="222">
        <f>ROUND(E29*F29,2)</f>
        <v/>
      </c>
    </row>
    <row r="30" ht="184.9" customHeight="1" s="290">
      <c r="A30" s="385">
        <f>A29+1</f>
        <v/>
      </c>
      <c r="B30" s="300" t="inlineStr">
        <is>
          <t>Прайс из СД ОП</t>
        </is>
      </c>
      <c r="C30" s="384" t="inlineStr">
        <is>
          <t>Комплект ЗИП для оборудования  ВОС в составе:Сетевой коммутатор на 4 SFP, 48 RJ-45 портов   Cisco 2960 XR-48TS-I 1шт. ; Блок питания горячей замены для коммутаторов Cisco PWR-C2-250WAC 1шт. ; Стекирующий модуль для коммутаторв Cisco серии 2960-X C2960X-STACK  1шт. ; Стековый кабель для коммутаторов Cisco CAB-STK-E-0.5M  1шт. ; Аппаратный модуль для ввода звуковых сигналов 4 аналоговых канала 2-х проводных линий EPC 6/04 КСРДП "ЭХО-плюс"  1шт. ; Аппаратный модуль для ввода звуковых сигналов Ольха- 9Р/С/ISDN4, 4 канала, PCI Windows XP SP2 (русская версия) 1шт..</t>
        </is>
      </c>
      <c r="D30" s="385" t="inlineStr">
        <is>
          <t>шт.</t>
        </is>
      </c>
      <c r="E30" s="227" t="n">
        <v>1</v>
      </c>
      <c r="F30" s="222" t="n">
        <v>259203.59</v>
      </c>
      <c r="G30" s="222">
        <f>ROUND(E30*F30,2)</f>
        <v/>
      </c>
    </row>
    <row r="31" ht="26.45" customHeight="1" s="290">
      <c r="A31" s="385">
        <f>A30+1</f>
        <v/>
      </c>
      <c r="B31" s="300" t="inlineStr">
        <is>
          <t>Прайс из СД ОП</t>
        </is>
      </c>
      <c r="C31" s="384" t="inlineStr">
        <is>
          <t>КОМПЛЕКТ АВТОМАТИКИ ДЛЯ П1</t>
        </is>
      </c>
      <c r="D31" s="385" t="inlineStr">
        <is>
          <t>к-т</t>
        </is>
      </c>
      <c r="E31" s="227" t="n">
        <v>1</v>
      </c>
      <c r="F31" s="222" t="n">
        <v>248937.7</v>
      </c>
      <c r="G31" s="222">
        <f>ROUND(E31*F31,2)</f>
        <v/>
      </c>
    </row>
    <row r="32" ht="26.45" customHeight="1" s="290">
      <c r="A32" s="385">
        <f>A31+1</f>
        <v/>
      </c>
      <c r="B32" s="300" t="inlineStr">
        <is>
          <t>Прайс из СД ОП</t>
        </is>
      </c>
      <c r="C32" s="384" t="inlineStr">
        <is>
          <t>Кран электр. однопролетный г/п 5т</t>
        </is>
      </c>
      <c r="D32" s="385" t="inlineStr">
        <is>
          <t>шт.</t>
        </is>
      </c>
      <c r="E32" s="227" t="n">
        <v>1</v>
      </c>
      <c r="F32" s="222" t="n">
        <v>238376.51</v>
      </c>
      <c r="G32" s="222">
        <f>ROUND(E32*F32,2)</f>
        <v/>
      </c>
    </row>
    <row r="33" ht="66" customHeight="1" s="290">
      <c r="A33" s="385">
        <f>A32+1</f>
        <v/>
      </c>
      <c r="B33" s="300" t="inlineStr">
        <is>
          <t>Прайс из СД ОП</t>
        </is>
      </c>
      <c r="C33" s="384" t="inlineStr">
        <is>
          <t>К2 К3 ПОЛУПРОМЫШЛЕННЫЙ КОНДИЦИОНЕР  MITSUBISHI ELECTRIK В СОСТАВЕ : НАРУЖНИЙ БЛОК ТИПА MU-GF50VA/-40, ВНУТРЕННИЙ БЛОК ТИПА ТИПА MU-GF50VA</t>
        </is>
      </c>
      <c r="D33" s="385" t="inlineStr">
        <is>
          <t>к-т</t>
        </is>
      </c>
      <c r="E33" s="227" t="n">
        <v>2</v>
      </c>
      <c r="F33" s="222" t="n">
        <v>114047.95</v>
      </c>
      <c r="G33" s="222">
        <f>ROUND(E33*F33,2)</f>
        <v/>
      </c>
    </row>
    <row r="34" ht="92.45" customHeight="1" s="290">
      <c r="A34" s="385">
        <f>A33+1</f>
        <v/>
      </c>
      <c r="B34" s="300" t="inlineStr">
        <is>
          <t>Прайс из СД ОП</t>
        </is>
      </c>
      <c r="C34" s="384" t="inlineStr">
        <is>
          <t>К4,К5 ПОЛУПРОМЫШЛЕННЫЙ КОНДИЦИОНЕР  MITSUBISHI ELECTRIK В СОСТАВЕ : НАРУЖНИЙ БЛОК ТИПА MU-GF50VA/-40, ВНУТРЕННИЙ БЛОК ТИПА ТИПА MU-GF50VA  ИСПОЛНИТЕЛЬНЫЙ БЛОК РОТАЦИИ БИС-1М УПРАВЛЯЮЩИЙ БЛОК РОТАЦИИ БУРР-1М</t>
        </is>
      </c>
      <c r="D34" s="385" t="inlineStr">
        <is>
          <t>к-т</t>
        </is>
      </c>
      <c r="E34" s="227" t="n">
        <v>2</v>
      </c>
      <c r="F34" s="222" t="n">
        <v>114047.95</v>
      </c>
      <c r="G34" s="222">
        <f>ROUND(E34*F34,2)</f>
        <v/>
      </c>
    </row>
    <row r="35" ht="39.6" customHeight="1" s="290">
      <c r="A35" s="385">
        <f>A34+1</f>
        <v/>
      </c>
      <c r="B35" s="300" t="inlineStr">
        <is>
          <t>Прайс из СД ОП</t>
        </is>
      </c>
      <c r="C35" s="384" t="inlineStr">
        <is>
          <t>ЭЛЕКТРИЧЕСКИЕ КОНВЕКТОРНЫЕ ПАНЕЛИ "NOBO" СО ВСТРОЕННЫМ ТЕРМОСТАТОМ ТИПА С4F20 мощностью 2,0 кВт</t>
        </is>
      </c>
      <c r="D35" s="385" t="inlineStr">
        <is>
          <t>ШТ</t>
        </is>
      </c>
      <c r="E35" s="227" t="n">
        <v>21</v>
      </c>
      <c r="F35" s="222" t="n">
        <v>7018.83</v>
      </c>
      <c r="G35" s="222">
        <f>ROUND(E35*F35,2)</f>
        <v/>
      </c>
    </row>
    <row r="36" ht="26.45" customHeight="1" s="290">
      <c r="A36" s="385">
        <f>A35+1</f>
        <v/>
      </c>
      <c r="B36" s="300" t="inlineStr">
        <is>
          <t>Прайс из СД ОП</t>
        </is>
      </c>
      <c r="C36" s="384" t="inlineStr">
        <is>
          <t>КОМПЛЕКТ АВТОМАТИКИ ДЛЯ П2а,П2б</t>
        </is>
      </c>
      <c r="D36" s="385" t="inlineStr">
        <is>
          <t>к-т</t>
        </is>
      </c>
      <c r="E36" s="227" t="n">
        <v>1</v>
      </c>
      <c r="F36" s="222" t="n">
        <v>140394.14</v>
      </c>
      <c r="G36" s="222">
        <f>ROUND(E36*F36,2)</f>
        <v/>
      </c>
    </row>
    <row r="37" ht="39.6" customHeight="1" s="290">
      <c r="A37" s="385">
        <f>A36+1</f>
        <v/>
      </c>
      <c r="B37" s="300" t="inlineStr">
        <is>
          <t>Прайс из СД ОП</t>
        </is>
      </c>
      <c r="C37" s="384" t="inlineStr">
        <is>
          <t>Шкаф питания 380/220 навесного исполнения с передней дверью 1200х800х400  (HF01)  213.001.1.15.72.08-АПТ1Н1</t>
        </is>
      </c>
      <c r="D37" s="385" t="inlineStr">
        <is>
          <t>ШТ</t>
        </is>
      </c>
      <c r="E37" s="227" t="n">
        <v>1</v>
      </c>
      <c r="F37" s="222" t="n">
        <v>135940.35</v>
      </c>
      <c r="G37" s="222">
        <f>ROUND(E37*F37,2)</f>
        <v/>
      </c>
    </row>
    <row r="38" ht="52.9" customHeight="1" s="290">
      <c r="A38" s="385">
        <f>A37+1</f>
        <v/>
      </c>
      <c r="B38" s="300" t="inlineStr">
        <is>
          <t>Прайс из СД ОП</t>
        </is>
      </c>
      <c r="C38" s="384" t="inlineStr">
        <is>
          <t>К1 ПОЛУПРОМЫШЛЕННЫЙ КОНДИЦИОНЕР  MITSUBISHI ELECTRIK В СОСТАВЕ : НАРУЖНИЙ БЛОК ТИПА PUHZ-ZRP35VKA ,ВНУТРЕННИЙ БЛОК ТИПА PKA-RP35HAL</t>
        </is>
      </c>
      <c r="D38" s="385" t="inlineStr">
        <is>
          <t>к-т</t>
        </is>
      </c>
      <c r="E38" s="227" t="n">
        <v>1</v>
      </c>
      <c r="F38" s="222" t="n">
        <v>114047.95</v>
      </c>
      <c r="G38" s="222">
        <f>ROUND(E38*F38,2)</f>
        <v/>
      </c>
    </row>
    <row r="39" ht="26.45" customHeight="1" s="290">
      <c r="A39" s="385">
        <f>A38+1</f>
        <v/>
      </c>
      <c r="B39" s="300" t="inlineStr">
        <is>
          <t>Прайс из СД ОП</t>
        </is>
      </c>
      <c r="C39" s="384" t="inlineStr">
        <is>
          <t>ПРИТОЧНАЯ УСТАНОВКА ТИПА SGK-10 (П3)</t>
        </is>
      </c>
      <c r="D39" s="385" t="inlineStr">
        <is>
          <t>к-т</t>
        </is>
      </c>
      <c r="E39" s="227" t="n">
        <v>1</v>
      </c>
      <c r="F39" s="222" t="n">
        <v>104740.13</v>
      </c>
      <c r="G39" s="222">
        <f>ROUND(E39*F39,2)</f>
        <v/>
      </c>
    </row>
    <row r="40" ht="26.45" customHeight="1" s="290">
      <c r="A40" s="385">
        <f>A39+1</f>
        <v/>
      </c>
      <c r="B40" s="300" t="inlineStr">
        <is>
          <t>Прайс из СД ОП</t>
        </is>
      </c>
      <c r="C40" s="384" t="inlineStr">
        <is>
          <t>КОМПЛЕКТ АВТОМАТИКИ ДЛЯ В1,В2</t>
        </is>
      </c>
      <c r="D40" s="385" t="inlineStr">
        <is>
          <t>к-т</t>
        </is>
      </c>
      <c r="E40" s="227" t="n">
        <v>2</v>
      </c>
      <c r="F40" s="222" t="n">
        <v>51900.9</v>
      </c>
      <c r="G40" s="222">
        <f>ROUND(E40*F40,2)</f>
        <v/>
      </c>
    </row>
    <row r="41" ht="26.45" customHeight="1" s="290">
      <c r="A41" s="385">
        <f>A40+1</f>
        <v/>
      </c>
      <c r="B41" s="300" t="inlineStr">
        <is>
          <t>Прайс из СД ОП</t>
        </is>
      </c>
      <c r="C41" s="384" t="inlineStr">
        <is>
          <t>КОМПЛЕКТ АВТОМАТИКИ ДЛЯ П3</t>
        </is>
      </c>
      <c r="D41" s="385" t="inlineStr">
        <is>
          <t>к-т</t>
        </is>
      </c>
      <c r="E41" s="227" t="n">
        <v>1</v>
      </c>
      <c r="F41" s="222" t="n">
        <v>96472.85000000001</v>
      </c>
      <c r="G41" s="222">
        <f>ROUND(E41*F41,2)</f>
        <v/>
      </c>
    </row>
    <row r="42" ht="26.45" customHeight="1" s="290">
      <c r="A42" s="385">
        <f>A41+1</f>
        <v/>
      </c>
      <c r="B42" s="300" t="inlineStr">
        <is>
          <t>Прайс из СД ОП</t>
        </is>
      </c>
      <c r="C42" s="384" t="inlineStr">
        <is>
          <t>Ограничитель перенапряжения110 кВ типа ОПН-У-110/77-3</t>
        </is>
      </c>
      <c r="D42" s="385" t="inlineStr">
        <is>
          <t>шт.</t>
        </is>
      </c>
      <c r="E42" s="227" t="n">
        <v>6</v>
      </c>
      <c r="F42" s="222" t="n">
        <v>14007</v>
      </c>
      <c r="G42" s="222">
        <f>ROUND(E42*F42,2)</f>
        <v/>
      </c>
    </row>
    <row r="43" ht="145.15" customHeight="1" s="290">
      <c r="A43" s="385">
        <f>A42+1</f>
        <v/>
      </c>
      <c r="B43" s="300" t="inlineStr">
        <is>
          <t>Прайс из СД ОП</t>
        </is>
      </c>
      <c r="C43" s="384" t="inlineStr">
        <is>
          <t>Щиток автоматического переключения на резерв 400/230 В, номинальный ток 10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Iн.=4 А,  Icu=50 kA-3 шт.;    система заземления TN-S,  АВРТ-1-101-10-31-УХЛ4</t>
        </is>
      </c>
      <c r="D43" s="385" t="inlineStr">
        <is>
          <t>шт.</t>
        </is>
      </c>
      <c r="E43" s="227" t="n">
        <v>4</v>
      </c>
      <c r="F43" s="222" t="n">
        <v>20051.47</v>
      </c>
      <c r="G43" s="222">
        <f>ROUND(E43*F43,2)</f>
        <v/>
      </c>
    </row>
    <row r="44" ht="171.6" customHeight="1" s="290">
      <c r="A44" s="385">
        <f>A43+1</f>
        <v/>
      </c>
      <c r="B44" s="300" t="inlineStr">
        <is>
          <t>Прайс из СД ОП</t>
        </is>
      </c>
      <c r="C44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выключатель автоматический распределения однополюсный: iC60N хар-ка С , Ue=230B, Iн.=16 А,  Icu=10 kA-14 шт.;  выключатель дифференциального тока двухполюсный типа "iID" Iu=25 A, In=0,03 А -13 шт.;  система заземления TN-S</t>
        </is>
      </c>
      <c r="D44" s="385" t="inlineStr">
        <is>
          <t>шт.</t>
        </is>
      </c>
      <c r="E44" s="227" t="n">
        <v>2</v>
      </c>
      <c r="F44" s="222" t="n">
        <v>39090.87</v>
      </c>
      <c r="G44" s="222">
        <f>ROUND(E44*F44,2)</f>
        <v/>
      </c>
    </row>
    <row r="45" ht="39.6" customHeight="1" s="290">
      <c r="A45" s="385">
        <f>A44+1</f>
        <v/>
      </c>
      <c r="B45" s="300" t="inlineStr">
        <is>
          <t>Прайс из СД ОП</t>
        </is>
      </c>
      <c r="C45" s="384" t="inlineStr">
        <is>
          <t>ЭЛЕКТРИЧЕСКИЕ КОНВЕКТОРНЫЕ ПАНЕЛИ "NOBO" СО ВСТРОЕННЫМ ТЕРМОСТАТОМ ТИПА С4F10 мощностью 1,0 кВт</t>
        </is>
      </c>
      <c r="D45" s="385" t="inlineStr">
        <is>
          <t>ШТ</t>
        </is>
      </c>
      <c r="E45" s="227" t="n">
        <v>12</v>
      </c>
      <c r="F45" s="222" t="n">
        <v>5912.56</v>
      </c>
      <c r="G45" s="222">
        <f>ROUND(E45*F45,2)</f>
        <v/>
      </c>
    </row>
    <row r="46" ht="26.45" customHeight="1" s="290">
      <c r="A46" s="385">
        <f>A45+1</f>
        <v/>
      </c>
      <c r="B46" s="300" t="inlineStr">
        <is>
          <t>Прайс из СД ОП</t>
        </is>
      </c>
      <c r="C46" s="384" t="inlineStr">
        <is>
          <t>Стенд датчиков СМ1</t>
        </is>
      </c>
      <c r="D46" s="385" t="inlineStr">
        <is>
          <t>шт.</t>
        </is>
      </c>
      <c r="E46" s="227" t="n">
        <v>1</v>
      </c>
      <c r="F46" s="222" t="n">
        <v>64722</v>
      </c>
      <c r="G46" s="222">
        <f>ROUND(E46*F46,2)</f>
        <v/>
      </c>
    </row>
    <row r="47" ht="92.45" customHeight="1" s="290">
      <c r="A47" s="385">
        <f>A46+1</f>
        <v/>
      </c>
      <c r="B47" s="300" t="inlineStr">
        <is>
          <t>Прайс из СД ОП</t>
        </is>
      </c>
      <c r="C47" s="384" t="inlineStr">
        <is>
          <t>Щиток автоматического переключения на резерв 400/230 В, номинальный ток 100 А,  трехфазный, навесной (1000х600х300), степень защиты IP 54, внутренней установки (УЗ), вводные отверстия снизу и сверху, с отдельными РЕ и N шинами,  система заземления TN-S,  АВРТ-3-101-100-54-УХЛ4</t>
        </is>
      </c>
      <c r="D47" s="385" t="inlineStr">
        <is>
          <t>ШТ</t>
        </is>
      </c>
      <c r="E47" s="227" t="n">
        <v>1</v>
      </c>
      <c r="F47" s="222" t="n">
        <v>62837.92</v>
      </c>
      <c r="G47" s="222">
        <f>ROUND(E47*F47,2)</f>
        <v/>
      </c>
    </row>
    <row r="48" ht="39.6" customHeight="1" s="290">
      <c r="A48" s="385">
        <f>A47+1</f>
        <v/>
      </c>
      <c r="B48" s="300" t="inlineStr">
        <is>
          <t>Прайс из СД ОП</t>
        </is>
      </c>
      <c r="C48" s="384" t="inlineStr">
        <is>
          <t>ПОЖАРНОЕ ЗАПОРНОЕ УСТРОЙСТВО Д=100 ММ ТИПА  ПЗУ 12-100Энж  С ЭЛЕКТРОПРИВОДОМ</t>
        </is>
      </c>
      <c r="D48" s="385" t="inlineStr">
        <is>
          <t>шт.</t>
        </is>
      </c>
      <c r="E48" s="227" t="n">
        <v>2</v>
      </c>
      <c r="F48" s="222" t="n">
        <v>28110.12</v>
      </c>
      <c r="G48" s="222">
        <f>ROUND(E48*F48,2)</f>
        <v/>
      </c>
    </row>
    <row r="49" ht="26.45" customHeight="1" s="290">
      <c r="A49" s="385">
        <f>A48+1</f>
        <v/>
      </c>
      <c r="B49" s="300" t="inlineStr">
        <is>
          <t>Прайс из СД ОП</t>
        </is>
      </c>
      <c r="C49" s="384" t="inlineStr">
        <is>
          <t>КОМПЛЕКТ АВТОМАТИКИ ДЛЯ В11а,В11б</t>
        </is>
      </c>
      <c r="D49" s="385" t="inlineStr">
        <is>
          <t>к-т</t>
        </is>
      </c>
      <c r="E49" s="227" t="n">
        <v>1</v>
      </c>
      <c r="F49" s="222" t="n">
        <v>54986.48</v>
      </c>
      <c r="G49" s="222">
        <f>ROUND(E49*F49,2)</f>
        <v/>
      </c>
    </row>
    <row r="50" ht="26.45" customHeight="1" s="290">
      <c r="A50" s="385">
        <f>A49+1</f>
        <v/>
      </c>
      <c r="B50" s="300" t="inlineStr">
        <is>
          <t>Прайс из СД ОП</t>
        </is>
      </c>
      <c r="C50" s="384" t="inlineStr">
        <is>
          <t>Таль электр. канатная  г/п 5т, высота подъема 20м</t>
        </is>
      </c>
      <c r="D50" s="385" t="inlineStr">
        <is>
          <t>шт.</t>
        </is>
      </c>
      <c r="E50" s="227" t="n">
        <v>1</v>
      </c>
      <c r="F50" s="222" t="n">
        <v>51357.25</v>
      </c>
      <c r="G50" s="222">
        <f>ROUND(E50*F50,2)</f>
        <v/>
      </c>
    </row>
    <row r="51" ht="132" customHeight="1" s="290">
      <c r="A51" s="385">
        <f>A50+1</f>
        <v/>
      </c>
      <c r="B51" s="300" t="inlineStr">
        <is>
          <t>Прайс из СД ОП</t>
        </is>
      </c>
      <c r="C51" s="384" t="inlineStr">
        <is>
          <t>Ящик силовой 400/230 В, на ток 800 А, трехфазный, навесной , степень защиты IP 54, наружной установки , климатическое исполнение и категория размещения У1, с выключателем-разъединителем:  Interpact INV800 Iном.=800 А, Ui=1000 В, 50 Гц, категория применения АС23А, с передней стандартной поворотной рукояткой со встроенным замком для обеспечения блокировки, система заземления TN-S</t>
        </is>
      </c>
      <c r="D51" s="385" t="inlineStr">
        <is>
          <t>шт.</t>
        </is>
      </c>
      <c r="E51" s="227" t="n">
        <v>1</v>
      </c>
      <c r="F51" s="222" t="n">
        <v>51235.61</v>
      </c>
      <c r="G51" s="222">
        <f>ROUND(E51*F51,2)</f>
        <v/>
      </c>
    </row>
    <row r="52" ht="26.45" customHeight="1" s="290">
      <c r="A52" s="385">
        <f>A51+1</f>
        <v/>
      </c>
      <c r="B52" s="300" t="inlineStr">
        <is>
          <t>Прайс из СД ОП</t>
        </is>
      </c>
      <c r="C52" s="384" t="inlineStr">
        <is>
          <t>КОМПЛЕКТ АВТОМАТИКИ ДЛЯ В12а,В12б</t>
        </is>
      </c>
      <c r="D52" s="385" t="inlineStr">
        <is>
          <t>к-т</t>
        </is>
      </c>
      <c r="E52" s="227" t="n">
        <v>1</v>
      </c>
      <c r="F52" s="222" t="n">
        <v>46274.03</v>
      </c>
      <c r="G52" s="222">
        <f>ROUND(E52*F52,2)</f>
        <v/>
      </c>
    </row>
    <row r="53" ht="26.45" customHeight="1" s="290">
      <c r="A53" s="385">
        <f>A52+1</f>
        <v/>
      </c>
      <c r="B53" s="300" t="inlineStr">
        <is>
          <t>Прайс из СД ОП</t>
        </is>
      </c>
      <c r="C53" s="384" t="inlineStr">
        <is>
          <t>КОМПЛЕКТ АВТОМАТИКИ ДЛЯ В7а,В7б</t>
        </is>
      </c>
      <c r="D53" s="385" t="inlineStr">
        <is>
          <t>к-т</t>
        </is>
      </c>
      <c r="E53" s="227" t="n">
        <v>1</v>
      </c>
      <c r="F53" s="222" t="n">
        <v>46274.03</v>
      </c>
      <c r="G53" s="222">
        <f>ROUND(E53*F53,2)</f>
        <v/>
      </c>
    </row>
    <row r="54" ht="171.6" customHeight="1" s="290">
      <c r="A54" s="385">
        <f>A53+1</f>
        <v/>
      </c>
      <c r="B54" s="300" t="inlineStr">
        <is>
          <t>Прайс из СД ОП</t>
        </is>
      </c>
      <c r="C54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Iн.16 А,  Icu=10 kA-8 шт.; выключатель диффренциального тока двухполюсный типа "iID" Iu=25 A, In=0,03 F -7 шт.; система заземления TN-S,  АВРТ-1-101-40-31-УХЛ4</t>
        </is>
      </c>
      <c r="D54" s="385" t="inlineStr">
        <is>
          <t>шт.</t>
        </is>
      </c>
      <c r="E54" s="227" t="n">
        <v>1</v>
      </c>
      <c r="F54" s="222" t="n">
        <v>42316.81</v>
      </c>
      <c r="G54" s="222">
        <f>ROUND(E54*F54,2)</f>
        <v/>
      </c>
    </row>
    <row r="55" ht="92.45" customHeight="1" s="290">
      <c r="A55" s="385">
        <f>A54+1</f>
        <v/>
      </c>
      <c r="B55" s="300" t="inlineStr">
        <is>
          <t>Прайс из СД ОП</t>
        </is>
      </c>
      <c r="C55" s="384" t="inlineStr">
        <is>
          <t>Щиток автоматического переключения на резерв 400/230 В, номинальный ток 10 А, однофазный, навесной (400х300х200), степень защиты IP 54, внутренней установки (УЗ), вводные отверстия снизу и сверху, с отдельными РЕ и N шинами,  система заземления TN-S,  АВРТ-1-101-10-54-УХЛ4</t>
        </is>
      </c>
      <c r="D55" s="385" t="inlineStr">
        <is>
          <t>шт.</t>
        </is>
      </c>
      <c r="E55" s="227" t="n">
        <v>2</v>
      </c>
      <c r="F55" s="222" t="n">
        <v>18394.25</v>
      </c>
      <c r="G55" s="222">
        <f>ROUND(E55*F55,2)</f>
        <v/>
      </c>
    </row>
    <row r="56" ht="171.6" customHeight="1" s="290">
      <c r="A56" s="385">
        <f>A55+1</f>
        <v/>
      </c>
      <c r="B56" s="300" t="inlineStr">
        <is>
          <t>Прайс из СД ОП</t>
        </is>
      </c>
      <c r="C56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ka-8 шт.;с выключателем дифференциального тока четырехполюсным типа "iID" Iu=25 A, In=0,03 А-7 шт., система заземления TN-S</t>
        </is>
      </c>
      <c r="D56" s="385" t="inlineStr">
        <is>
          <t>шт.</t>
        </is>
      </c>
      <c r="E56" s="227" t="n">
        <v>1</v>
      </c>
      <c r="F56" s="222" t="n">
        <v>35232.39</v>
      </c>
      <c r="G56" s="222">
        <f>ROUND(E56*F56,2)</f>
        <v/>
      </c>
    </row>
    <row r="57" ht="39.6" customHeight="1" s="290">
      <c r="A57" s="385">
        <f>A56+1</f>
        <v/>
      </c>
      <c r="B57" s="300" t="inlineStr">
        <is>
          <t>Прайс из СД ОП</t>
        </is>
      </c>
      <c r="C57" s="384" t="inlineStr">
        <is>
          <t>КЛАПАН ВОЗДУШНЫЙ УТЕПЛЕННЫЙ  С ЭЛ.ПРИВОДОМ BELIMO ТИПА КВУ 500Х400 ММ</t>
        </is>
      </c>
      <c r="D57" s="385" t="inlineStr">
        <is>
          <t>шт.</t>
        </is>
      </c>
      <c r="E57" s="227" t="n">
        <v>5</v>
      </c>
      <c r="F57" s="222" t="n">
        <v>6497.58</v>
      </c>
      <c r="G57" s="222">
        <f>ROUND(E57*F57,2)</f>
        <v/>
      </c>
    </row>
    <row r="58" ht="250.9" customHeight="1" s="290">
      <c r="A58" s="385">
        <f>A57+1</f>
        <v/>
      </c>
      <c r="B58" s="300" t="inlineStr">
        <is>
          <t>Прайс из СД ОП</t>
        </is>
      </c>
      <c r="C58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ka-5 шт.; с выключателем дифференциального тока четырехполюсным типа "iID" Iu=25 A, In=0,03 А-3 шт.,  с выключателем дифференциального тока двухполюсным типа "iID" Iu=25 A, In=0,03 А-5 шт.,система заземления TN-S</t>
        </is>
      </c>
      <c r="D58" s="385" t="inlineStr">
        <is>
          <t>шт.</t>
        </is>
      </c>
      <c r="E58" s="227" t="n">
        <v>1</v>
      </c>
      <c r="F58" s="222" t="n">
        <v>32069.69</v>
      </c>
      <c r="G58" s="222">
        <f>ROUND(E58*F58,2)</f>
        <v/>
      </c>
    </row>
    <row r="59" ht="26.45" customHeight="1" s="290">
      <c r="A59" s="385">
        <f>A58+1</f>
        <v/>
      </c>
      <c r="B59" s="300" t="inlineStr">
        <is>
          <t>Прайс из СД ОП</t>
        </is>
      </c>
      <c r="C59" s="384" t="inlineStr">
        <is>
          <t>КОМПЛЕКТ АВТОМАТИКИ ДЛЯ В5а,В5б</t>
        </is>
      </c>
      <c r="D59" s="385" t="inlineStr">
        <is>
          <t>к-т</t>
        </is>
      </c>
      <c r="E59" s="227" t="n">
        <v>1</v>
      </c>
      <c r="F59" s="222" t="n">
        <v>30146.6</v>
      </c>
      <c r="G59" s="222">
        <f>ROUND(E59*F59,2)</f>
        <v/>
      </c>
    </row>
    <row r="60" ht="171.6" customHeight="1" s="290">
      <c r="A60" s="385">
        <f>A59+1</f>
        <v/>
      </c>
      <c r="B60" s="300" t="inlineStr">
        <is>
          <t>Прайс из СД ОП</t>
        </is>
      </c>
      <c r="C60" s="384" t="inlineStr">
        <is>
          <t>Щиток  навесной, на 48 модулей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Iн.=40 A, хар-ка С, Icu=10 ka-1 шт.; с автоматическими выключателями распределения однополюсными: iC60N Ue=230B, Iн.=16 A, хар-ка С, Icu=10 ka-7 шт.; с выключателем дифференциального тока двухполюсным типа "iID" Iu=25 A, In=0,03 А-6шт.; система заземления TN-S</t>
        </is>
      </c>
      <c r="D60" s="385" t="inlineStr">
        <is>
          <t>шт.</t>
        </is>
      </c>
      <c r="E60" s="227" t="n">
        <v>1</v>
      </c>
      <c r="F60" s="222" t="n">
        <v>29273.25</v>
      </c>
      <c r="G60" s="222">
        <f>ROUND(E60*F60,2)</f>
        <v/>
      </c>
    </row>
    <row r="61" ht="224.45" customHeight="1" s="290">
      <c r="A61" s="385">
        <f>A60+1</f>
        <v/>
      </c>
      <c r="B61" s="300" t="inlineStr">
        <is>
          <t>Прайс из СД ОП</t>
        </is>
      </c>
      <c r="C61" s="384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трехполюсный: iC60N хар-ка С , Ue=380B, Iн.=25 А,  Icu=10 kA-1 шт.;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Iн.=6 А,  Icu=10 kA-2 шт.; система заземления TN-S,  АВРТ-3-101-40-31-УХЛ4</t>
        </is>
      </c>
      <c r="D61" s="385" t="inlineStr">
        <is>
          <t>шт.</t>
        </is>
      </c>
      <c r="E61" s="227" t="n">
        <v>1</v>
      </c>
      <c r="F61" s="222" t="n">
        <v>27894.94</v>
      </c>
      <c r="G61" s="222">
        <f>ROUND(E61*F61,2)</f>
        <v/>
      </c>
    </row>
    <row r="62" ht="171.6" customHeight="1" s="290">
      <c r="A62" s="385">
        <f>A61+1</f>
        <v/>
      </c>
      <c r="B62" s="300" t="inlineStr">
        <is>
          <t>Прайс из СД ОП</t>
        </is>
      </c>
      <c r="C62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Iн.=63 A, хар-ка С, Icu=10 ka-1 шт.; с автоматическими выключателями распределения трехполюсными: iC60N Ue=380B, Iн.=16 A, хар-ка С, Icu=10 ka-6 шт.;с выключателем дифференциального тока четырехполюсным типа "iID" Iu=25 A, In=0,03 А-5 шт., система заземления TN-S</t>
        </is>
      </c>
      <c r="D62" s="385" t="inlineStr">
        <is>
          <t>шт.</t>
        </is>
      </c>
      <c r="E62" s="227" t="n">
        <v>1</v>
      </c>
      <c r="F62" s="222" t="n">
        <v>27831.69</v>
      </c>
      <c r="G62" s="222">
        <f>ROUND(E62*F62,2)</f>
        <v/>
      </c>
    </row>
    <row r="63" ht="184.9" customHeight="1" s="290">
      <c r="A63" s="385">
        <f>A62+1</f>
        <v/>
      </c>
      <c r="B63" s="300" t="inlineStr">
        <is>
          <t>Прайс из СД ОП</t>
        </is>
      </c>
      <c r="C63" s="384" t="inlineStr">
        <is>
          <t>Щиток автоматического переключения на резерв 400/230 В, номинальный ток 40 А, трехфазный,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автоматический выключатель распределения трехполюсный: iC60N Ue=380 B, Iн=25 А, хар-ка С, Icu=10 kA-2 шт.;  выключатель автоматический распределения однополюсный: iC60N хар-ка С , Ue=230B, Iн.=10 А,  Icu=10 kA-1 шт.;    система заземления TN-S,  АВРТ-3-101-40-31-УХЛ4</t>
        </is>
      </c>
      <c r="D63" s="385" t="inlineStr">
        <is>
          <t>шт.</t>
        </is>
      </c>
      <c r="E63" s="227" t="n">
        <v>1</v>
      </c>
      <c r="F63" s="222" t="n">
        <v>26123.83</v>
      </c>
      <c r="G63" s="222">
        <f>ROUND(E63*F63,2)</f>
        <v/>
      </c>
    </row>
    <row r="64" ht="184.9" customHeight="1" s="290">
      <c r="A64" s="385">
        <f>A63+1</f>
        <v/>
      </c>
      <c r="B64" s="300" t="inlineStr">
        <is>
          <t>Прайс из СД ОП</t>
        </is>
      </c>
      <c r="C64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Iн.25 А,  Icu=10 kA-2 шт.; выключатель автоматический распределения однополюсный: iC60N хар-ка С , Ue=230B, Iн.=6 А,  Icu=10 kA-2 шт.;  система заземления TN-S,  АВРТ-1-101-40-31-УХЛ4</t>
        </is>
      </c>
      <c r="D64" s="385" t="inlineStr">
        <is>
          <t>шт.</t>
        </is>
      </c>
      <c r="E64" s="227" t="n">
        <v>1</v>
      </c>
      <c r="F64" s="222" t="n">
        <v>24542.49</v>
      </c>
      <c r="G64" s="222">
        <f>ROUND(E64*F64,2)</f>
        <v/>
      </c>
    </row>
    <row r="65" ht="224.45" customHeight="1" s="290">
      <c r="A65" s="385">
        <f>A64+1</f>
        <v/>
      </c>
      <c r="B65" s="300" t="inlineStr">
        <is>
          <t>Прайс из СД ОП</t>
        </is>
      </c>
      <c r="C65" s="384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Iн.=10 А,  Icu=10 kA-2 шт.;  выключатель автоматический распределения однополюсный: iC60N хар-ка С , Ue=230B, Iн.=6 А,  Icu=10 kA-2 шт.; система заземления TN-S</t>
        </is>
      </c>
      <c r="D65" s="385" t="inlineStr">
        <is>
          <t>шт.</t>
        </is>
      </c>
      <c r="E65" s="227" t="n">
        <v>1</v>
      </c>
      <c r="F65" s="222" t="n">
        <v>22628.17</v>
      </c>
      <c r="G65" s="222">
        <f>ROUND(E65*F65,2)</f>
        <v/>
      </c>
    </row>
    <row r="66" ht="250.9" customHeight="1" s="290">
      <c r="A66" s="385">
        <f>A65+1</f>
        <v/>
      </c>
      <c r="B66" s="300" t="inlineStr">
        <is>
          <t>Прайс из СД ОП</t>
        </is>
      </c>
      <c r="C66" s="384" t="inlineStr">
        <is>
          <t>Щиток  навесной, на 64 модуля (600х410х150), степень защиты IP 31, внутренней установки (УЗ), вводные отверстия сверху и снизу, с отдельными РЕ и N шинами, с автомат.выключателем трехполюсным на вводе: iC60N Ue=380B, Iн.=50 A, хар-ка С, Icu=10 ka-1 шт.; с автоматическими выключателями распределения трехполюсными: iC60N Ue=380B, Iн.=16 A, хар-ка С, Icu=10 ka-4 шт.; с автоматическими выключателями распределения однополюсными: iC60N Ue=230B, Iн.=16 A, хар-ка С, Icu=10 ka-2 шт.; с выключателем дифференциального тока четырехполюсным типа "iID" Iu=25 A, In=0,03 А-4 шт.; с выключателем дифференциального тока двухполюсным типа "iID" Iu=25 A, In=0,03 А-1 шт.; система заземления TN-S</t>
        </is>
      </c>
      <c r="D66" s="385" t="inlineStr">
        <is>
          <t>шт.</t>
        </is>
      </c>
      <c r="E66" s="227" t="n">
        <v>1</v>
      </c>
      <c r="F66" s="222" t="n">
        <v>20824.58</v>
      </c>
      <c r="G66" s="222">
        <f>ROUND(E66*F66,2)</f>
        <v/>
      </c>
    </row>
    <row r="67" ht="145.15" customHeight="1" s="290">
      <c r="A67" s="385">
        <f>A66+1</f>
        <v/>
      </c>
      <c r="B67" s="300" t="inlineStr">
        <is>
          <t>Прайс из СД ОП</t>
        </is>
      </c>
      <c r="C67" s="384" t="inlineStr">
        <is>
          <t>Щиток автоматического переключения на резерв 400/230 В, номинальный ток 40 А, однофазный, навесной (600х400х200), степень защиты IP 31, внутренней установки (УЗ), вводные отверстия снизу и сверху, с отдельными РЕ и N шинами с дополнительными модульными автоматами:  выключатель автоматический распределения однополюсный: iC60N хар-ка С , Ue=230B, Iн.=32 А,  Icu=10 kA-1 шт.;    система заземления TN-S,  АВРТ-1-101-40-31-УХЛ4</t>
        </is>
      </c>
      <c r="D67" s="385" t="inlineStr">
        <is>
          <t>шт.</t>
        </is>
      </c>
      <c r="E67" s="227" t="n">
        <v>1</v>
      </c>
      <c r="F67" s="222" t="n">
        <v>20051.47</v>
      </c>
      <c r="G67" s="222">
        <f>ROUND(E67*F67,2)</f>
        <v/>
      </c>
    </row>
    <row r="68" ht="26.45" customHeight="1" s="290">
      <c r="A68" s="385">
        <f>A67+1</f>
        <v/>
      </c>
      <c r="B68" s="300" t="inlineStr">
        <is>
          <t>Прайс из СД ОП</t>
        </is>
      </c>
      <c r="C68" s="384" t="inlineStr">
        <is>
          <t>Hyperline TTC-4268-SR-RAL9004 Шкаф напольный</t>
        </is>
      </c>
      <c r="D68" s="385" t="inlineStr">
        <is>
          <t>шт.</t>
        </is>
      </c>
      <c r="E68" s="227" t="n">
        <v>1</v>
      </c>
      <c r="F68" s="222" t="n">
        <v>18772.55</v>
      </c>
      <c r="G68" s="222">
        <f>ROUND(E68*F68,2)</f>
        <v/>
      </c>
    </row>
    <row r="69" ht="26.45" customHeight="1" s="290">
      <c r="A69" s="385">
        <f>A68+1</f>
        <v/>
      </c>
      <c r="B69" s="300" t="inlineStr">
        <is>
          <t>Прайс из СД ОП</t>
        </is>
      </c>
      <c r="C69" s="384" t="inlineStr">
        <is>
          <t>КОМПЛЕКТ АВТОМАТИКИ ДЛЯ В4</t>
        </is>
      </c>
      <c r="D69" s="385" t="inlineStr">
        <is>
          <t>к-т</t>
        </is>
      </c>
      <c r="E69" s="227" t="n">
        <v>1</v>
      </c>
      <c r="F69" s="222" t="n">
        <v>18239.47</v>
      </c>
      <c r="G69" s="222">
        <f>ROUND(E69*F69,2)</f>
        <v/>
      </c>
    </row>
    <row r="70" ht="237.6" customHeight="1" s="290">
      <c r="A70" s="385">
        <f>A69+1</f>
        <v/>
      </c>
      <c r="B70" s="300" t="inlineStr">
        <is>
          <t>Прайс из СД ОП</t>
        </is>
      </c>
      <c r="C70" s="384" t="inlineStr">
        <is>
          <t>Щиток навесной  на 48 модулей (600Х340х150),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с автоматическими выключателями распределения трехполюсными: iC60N Ue=380B, Iн=16 А, хар-ка С, Icu=10 kA-3 шт.; выключатель автоматический распределения однополюсный: iC60N хар-ка С , Ue=230B, Iн.=16 А,  Icu=10 kA-2 шт.;  выключатель дифференциального тока четырехполюсный типа "iID" Iu=25 A, In=0,03 А -2 шт.; выключатель дифференциального тока двухполюсный типа "iID" Iu=25 A, In=0,03 А -1 шт.;  система заземления TN-S</t>
        </is>
      </c>
      <c r="D70" s="385" t="inlineStr">
        <is>
          <t>шт.</t>
        </is>
      </c>
      <c r="E70" s="227" t="n">
        <v>1</v>
      </c>
      <c r="F70" s="222" t="n">
        <v>18217.1</v>
      </c>
      <c r="G70" s="222">
        <f>ROUND(E70*F70,2)</f>
        <v/>
      </c>
    </row>
    <row r="71" ht="66" customHeight="1" s="290">
      <c r="A71" s="385">
        <f>A70+1</f>
        <v/>
      </c>
      <c r="B71" s="300" t="inlineStr">
        <is>
          <t>Прайс из СД ОП</t>
        </is>
      </c>
      <c r="C71" s="384" t="inlineStr">
        <is>
          <t>Щиток навесной АВР 400/230 В, номинальный ток 25 А, однофазный, TN-S, IP 31, внутренней установки, навесной (600х400х200), АВРТ-1-101-25-31-УХЛ4 (применительно)</t>
        </is>
      </c>
      <c r="D71" s="385" t="inlineStr">
        <is>
          <t>шт.</t>
        </is>
      </c>
      <c r="E71" s="227" t="n">
        <v>1</v>
      </c>
      <c r="F71" s="222" t="n">
        <v>16243.03</v>
      </c>
      <c r="G71" s="222">
        <f>ROUND(E71*F71,2)</f>
        <v/>
      </c>
    </row>
    <row r="72" ht="26.45" customHeight="1" s="290">
      <c r="A72" s="385">
        <f>A71+1</f>
        <v/>
      </c>
      <c r="B72" s="300" t="inlineStr">
        <is>
          <t>Прайс из СД ОП</t>
        </is>
      </c>
      <c r="C72" s="384" t="inlineStr">
        <is>
          <t>Считыватель proximity карт ProxPoint Plus</t>
        </is>
      </c>
      <c r="D72" s="385" t="inlineStr">
        <is>
          <t>шт.</t>
        </is>
      </c>
      <c r="E72" s="227" t="n">
        <v>8</v>
      </c>
      <c r="F72" s="222" t="n">
        <v>1992.43</v>
      </c>
      <c r="G72" s="222">
        <f>ROUND(E72*F72,2)</f>
        <v/>
      </c>
    </row>
    <row r="73" ht="330" customHeight="1" s="290">
      <c r="A73" s="385">
        <f>A72+1</f>
        <v/>
      </c>
      <c r="B73" s="300" t="inlineStr">
        <is>
          <t>Прайс из СД ОП</t>
        </is>
      </c>
      <c r="C73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kA-3 шт.; выключатель дифференциального тока двухполюсный типа "iID" Iu=25 A, In=0,03 А -1 шт.;  система заземления TN-S</t>
        </is>
      </c>
      <c r="D73" s="385" t="inlineStr">
        <is>
          <t>шт.</t>
        </is>
      </c>
      <c r="E73" s="227" t="n">
        <v>1</v>
      </c>
      <c r="F73" s="222" t="n">
        <v>15813.46</v>
      </c>
      <c r="G73" s="222">
        <f>ROUND(E73*F73,2)</f>
        <v/>
      </c>
    </row>
    <row r="74" ht="330" customHeight="1" s="290">
      <c r="A74" s="385">
        <f>A73+1</f>
        <v/>
      </c>
      <c r="B74" s="300" t="inlineStr">
        <is>
          <t>Прайс из СД ОП</t>
        </is>
      </c>
      <c r="C74" s="384" t="inlineStr">
        <is>
          <t>Щиток навесной  на 64 модуля (600Х410х150),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Iн.=50 А,  Icu=10 kA-1 шт.; с автоматическими выключателями распределения трехполюсными: iC60N Ue=380B, Iн=16 А, хар-ка С, Icu=10 kA-2 шт.; с автоматическими выключателями распределения трехполюсными: iC60N Ue=380B, Iн=10 А, хар-ка С, Icu=10 kA-2 шт.; выключатель автоматический распределения однополюсный: iC60N хар-ка С , Ue=230B, Iн.=32 А,  Icu=10 kA-1 шт.;  выключатель автоматический распределения однополюсный: iC60N хар-ка С , Ue=230B, Iн.=16 А,  Icu=10 kA-3 шт.;  выключатель автоматический распределения однополюсный: iC60N хар-ка С , Ue=230B, Iн.=10 А,  Icu=10 kA-5 шт.; выключатель дифференциального тока двухполюсный типа "iID" Iu=25 A, In=0,03 А -1 шт.;  система заземления TN-S</t>
        </is>
      </c>
      <c r="D74" s="385" t="inlineStr">
        <is>
          <t>шт.</t>
        </is>
      </c>
      <c r="E74" s="227" t="n">
        <v>1</v>
      </c>
      <c r="F74" s="222" t="n">
        <v>15813.46</v>
      </c>
      <c r="G74" s="222">
        <f>ROUND(E74*F74,2)</f>
        <v/>
      </c>
    </row>
    <row r="75" ht="39.6" customHeight="1" s="290">
      <c r="A75" s="385">
        <f>A74+1</f>
        <v/>
      </c>
      <c r="B75" s="300" t="inlineStr">
        <is>
          <t>Прайс из СД ОП</t>
        </is>
      </c>
      <c r="C75" s="384" t="inlineStr">
        <is>
          <t>Оптический кросс ШКОС-C-2U/2-32SC-32SC/SM-32SC/APC H+S с пигтейлами, для одномодового волокна</t>
        </is>
      </c>
      <c r="D75" s="385" t="inlineStr">
        <is>
          <t>шт.</t>
        </is>
      </c>
      <c r="E75" s="227" t="n">
        <v>2</v>
      </c>
      <c r="F75" s="222" t="n">
        <v>7720.75</v>
      </c>
      <c r="G75" s="222">
        <f>ROUND(E75*F75,2)</f>
        <v/>
      </c>
    </row>
    <row r="76" ht="92.45" customHeight="1" s="290">
      <c r="A76" s="385">
        <f>A75+1</f>
        <v/>
      </c>
      <c r="B76" s="300" t="inlineStr">
        <is>
          <t>Прайс из СД ОП</t>
        </is>
      </c>
      <c r="C76" s="384" t="inlineStr">
        <is>
          <t>Щиток автоматического переключения на резерв 400/230 В, номинальный ток 25 А, трехфазный, навесной (400х300х200), степень защиты IP 31, внутренней установки (УЗ), вводные отверстия снизу и сверху, с отдельными РЕ и N шинами,  система заземления TN-S,  АВРТ-3-101-25-31-УХЛ4</t>
        </is>
      </c>
      <c r="D76" s="385" t="inlineStr">
        <is>
          <t>шт.</t>
        </is>
      </c>
      <c r="E76" s="227" t="n">
        <v>1</v>
      </c>
      <c r="F76" s="222" t="n">
        <v>15433</v>
      </c>
      <c r="G76" s="222">
        <f>ROUND(E76*F76,2)</f>
        <v/>
      </c>
    </row>
    <row r="77" ht="39.6" customHeight="1" s="290">
      <c r="A77" s="385">
        <f>A76+1</f>
        <v/>
      </c>
      <c r="B77" s="300" t="inlineStr">
        <is>
          <t>Прайс из СД ОП</t>
        </is>
      </c>
      <c r="C77" s="384" t="inlineStr">
        <is>
          <t>Шкаф питания 380/220 навесного исполнения с передней дверью 600х400х300  (HF03)  213.001.1.15.72.08-АПТ1Н3</t>
        </is>
      </c>
      <c r="D77" s="385" t="inlineStr">
        <is>
          <t>ШТ</t>
        </is>
      </c>
      <c r="E77" s="227" t="n">
        <v>1</v>
      </c>
      <c r="F77" s="222" t="n">
        <v>13436.58</v>
      </c>
      <c r="G77" s="222">
        <f>ROUND(E77*F77,2)</f>
        <v/>
      </c>
    </row>
    <row r="78" ht="39.6" customHeight="1" s="290">
      <c r="A78" s="385">
        <f>A77+1</f>
        <v/>
      </c>
      <c r="B78" s="300" t="inlineStr">
        <is>
          <t>Прайс из СД ОП</t>
        </is>
      </c>
      <c r="C78" s="384" t="inlineStr">
        <is>
          <t>Шкаф питания 380/220 навесного исполнения с передней дверью 600х400х300  (HF04) 213.001.1.15.72.08-АПТ1Н3</t>
        </is>
      </c>
      <c r="D78" s="385" t="inlineStr">
        <is>
          <t>ШТ</t>
        </is>
      </c>
      <c r="E78" s="227" t="n">
        <v>1</v>
      </c>
      <c r="F78" s="222" t="n">
        <v>13436.58</v>
      </c>
      <c r="G78" s="222">
        <f>ROUND(E78*F78,2)</f>
        <v/>
      </c>
    </row>
    <row r="79" ht="79.15000000000001" customHeight="1" s="290">
      <c r="A79" s="385">
        <f>A78+1</f>
        <v/>
      </c>
      <c r="B79" s="300" t="inlineStr">
        <is>
          <t>Прайс из СД ОП</t>
        </is>
      </c>
      <c r="C79" s="384" t="inlineStr">
        <is>
          <t>Персональный компьютер HP 6300P SFF i53470 500G 4.0G 28 PC Intel Core i5-3470, 500GB HDD 7200 SATA, DVD+/-RW, 4GB DDR3-160), клавиатура HP DT528A Black-Silver USB, мышь HP Laser Mouse Black USB,  карта сетевая FH969AA</t>
        </is>
      </c>
      <c r="D79" s="385" t="inlineStr">
        <is>
          <t>КОМПЛЕКТ</t>
        </is>
      </c>
      <c r="E79" s="227" t="n">
        <v>1</v>
      </c>
      <c r="F79" s="222" t="n">
        <v>13240.13</v>
      </c>
      <c r="G79" s="222">
        <f>ROUND(E79*F79,2)</f>
        <v/>
      </c>
    </row>
    <row r="80" ht="26.45" customHeight="1" s="290">
      <c r="A80" s="385">
        <f>A79+1</f>
        <v/>
      </c>
      <c r="B80" s="300" t="inlineStr">
        <is>
          <t>Прайс из СД ОП</t>
        </is>
      </c>
      <c r="C80" s="384" t="inlineStr">
        <is>
          <t>ОПЕРАТИВНАЯ ЗАДАЧА "ОРИОН ПРО" ИСП.512</t>
        </is>
      </c>
      <c r="D80" s="385" t="inlineStr">
        <is>
          <t>шт.</t>
        </is>
      </c>
      <c r="E80" s="227" t="n">
        <v>1</v>
      </c>
      <c r="F80" s="222" t="n">
        <v>13160.29</v>
      </c>
      <c r="G80" s="222">
        <f>ROUND(E80*F80,2)</f>
        <v/>
      </c>
    </row>
    <row r="81" ht="39.6" customHeight="1" s="290">
      <c r="A81" s="385">
        <f>A80+1</f>
        <v/>
      </c>
      <c r="B81" s="300" t="inlineStr">
        <is>
          <t>Прайс из СД ОП</t>
        </is>
      </c>
      <c r="C81" s="384" t="inlineStr">
        <is>
          <t>Ящик управления наружным освещением в комплекте с фотореле и контрольным кабелем 15м по типу ЯУО3Т</t>
        </is>
      </c>
      <c r="D81" s="385" t="inlineStr">
        <is>
          <t>ШТ</t>
        </is>
      </c>
      <c r="E81" s="227" t="n">
        <v>1</v>
      </c>
      <c r="F81" s="222" t="n">
        <v>12567.58</v>
      </c>
      <c r="G81" s="222">
        <f>ROUND(E81*F81,2)</f>
        <v/>
      </c>
    </row>
    <row r="82" ht="105.6" customHeight="1" s="290">
      <c r="A82" s="385">
        <f>A81+1</f>
        <v/>
      </c>
      <c r="B82" s="300" t="inlineStr">
        <is>
          <t>Прайс из СД ОП</t>
        </is>
      </c>
      <c r="C82" s="384" t="inlineStr">
        <is>
          <t>Линейный шкаф Rittal TS8 (800x400x2000) в комплекте: каркас шкафа с дверью обзорной (прозрачной), монтажной панелью, панели основания, задняя стенка и потолочная панель - 1к-т; Боковые стенки (2шт) - 1к-т; Передний и задний элементы цоколя - 1к-т; Боковые фальш-панели цоколя -1к-т; Кабели заземления (5шт.) - 1к-т.</t>
        </is>
      </c>
      <c r="D82" s="385" t="inlineStr">
        <is>
          <t>шт.</t>
        </is>
      </c>
      <c r="E82" s="227" t="n">
        <v>1</v>
      </c>
      <c r="F82" s="222" t="n">
        <v>11647.44</v>
      </c>
      <c r="G82" s="222">
        <f>ROUND(E82*F82,2)</f>
        <v/>
      </c>
    </row>
    <row r="83" ht="39.6" customHeight="1" s="290">
      <c r="A83" s="385">
        <f>A82+1</f>
        <v/>
      </c>
      <c r="B83" s="300" t="inlineStr">
        <is>
          <t>Прайс из СД ОП</t>
        </is>
      </c>
      <c r="C83" s="384" t="inlineStr">
        <is>
          <t>Оптический кросс ШКОС-C-1U/2-24SC-24SC/SM-24SC/APC H+S с пигтейлами, для одномодового волокна</t>
        </is>
      </c>
      <c r="D83" s="385" t="inlineStr">
        <is>
          <t>шт.</t>
        </is>
      </c>
      <c r="E83" s="227" t="n">
        <v>3</v>
      </c>
      <c r="F83" s="222" t="n">
        <v>3643.83</v>
      </c>
      <c r="G83" s="222">
        <f>ROUND(E83*F83,2)</f>
        <v/>
      </c>
    </row>
    <row r="84" ht="39.6" customHeight="1" s="290">
      <c r="A84" s="385">
        <f>A83+1</f>
        <v/>
      </c>
      <c r="B84" s="300" t="inlineStr">
        <is>
          <t>Прайс из СД ОП</t>
        </is>
      </c>
      <c r="C84" s="384" t="inlineStr">
        <is>
          <t>Оптический кросс ШКОС-C-1U/2-8SC-8SC/MM-8SC/APC H+S с пигтейлами, для многомодового волокна</t>
        </is>
      </c>
      <c r="D84" s="385" t="inlineStr">
        <is>
          <t>шт.</t>
        </is>
      </c>
      <c r="E84" s="227" t="n">
        <v>2</v>
      </c>
      <c r="F84" s="222" t="n">
        <v>5341.06</v>
      </c>
      <c r="G84" s="222">
        <f>ROUND(E84*F84,2)</f>
        <v/>
      </c>
    </row>
    <row r="85" ht="52.9" customHeight="1" s="290">
      <c r="A85" s="385">
        <f>A84+1</f>
        <v/>
      </c>
      <c r="B85" s="300" t="inlineStr">
        <is>
          <t>Прайс из СД ОП</t>
        </is>
      </c>
      <c r="C85" s="384" t="inlineStr">
        <is>
          <t>Hyperline CMV-42U-ML Металлический вертикальный кабельный организатор с крышкой 42U, для шкафов TTC, TSC шириной 800 мм, черный (RAL 9004) ( 1 шт)</t>
        </is>
      </c>
      <c r="D85" s="385" t="inlineStr">
        <is>
          <t>шт.</t>
        </is>
      </c>
      <c r="E85" s="227" t="n">
        <v>4</v>
      </c>
      <c r="F85" s="222" t="n">
        <v>2431.63</v>
      </c>
      <c r="G85" s="222">
        <f>ROUND(E85*F85,2)</f>
        <v/>
      </c>
    </row>
    <row r="86" ht="39.6" customHeight="1" s="290">
      <c r="A86" s="385">
        <f>A85+1</f>
        <v/>
      </c>
      <c r="B86" s="300" t="inlineStr">
        <is>
          <t>Прайс из СД ОП</t>
        </is>
      </c>
      <c r="C86" s="384" t="inlineStr">
        <is>
          <t>Оптический кросс ШКОС-C-1U/2-32SC-32SC/МM-32SC/APC H+S с пигтейлами, для многомодового волокна</t>
        </is>
      </c>
      <c r="D86" s="385" t="inlineStr">
        <is>
          <t>шт.</t>
        </is>
      </c>
      <c r="E86" s="227" t="n">
        <v>4</v>
      </c>
      <c r="F86" s="222" t="n">
        <v>2399.65</v>
      </c>
      <c r="G86" s="222">
        <f>ROUND(E86*F86,2)</f>
        <v/>
      </c>
    </row>
    <row r="87" ht="26.45" customHeight="1" s="290">
      <c r="A87" s="385">
        <f>A86+1</f>
        <v/>
      </c>
      <c r="B87" s="300" t="inlineStr">
        <is>
          <t>Прайс из СД ОП</t>
        </is>
      </c>
      <c r="C87" s="384" t="inlineStr">
        <is>
          <t>Взрывозащищенная конвекторная панель со встроенным термостатом N=2 кВт</t>
        </is>
      </c>
      <c r="D87" s="385" t="inlineStr">
        <is>
          <t>шт.</t>
        </is>
      </c>
      <c r="E87" s="227" t="n">
        <v>1</v>
      </c>
      <c r="F87" s="222" t="n">
        <v>8392.129999999999</v>
      </c>
      <c r="G87" s="222">
        <f>ROUND(E87*F87,2)</f>
        <v/>
      </c>
    </row>
    <row r="88" ht="224.45" customHeight="1" s="290">
      <c r="A88" s="385">
        <f>A87+1</f>
        <v/>
      </c>
      <c r="B88" s="300" t="inlineStr">
        <is>
          <t>Прайс из СД ОП</t>
        </is>
      </c>
      <c r="C88" s="384" t="inlineStr">
        <is>
          <t>Щиток навесной  на 36 модулей (475Х340х150),  степень защиты IP 31, внутренней установки (УЗ), вводные отверстия снизу и сверху, с отдельными РЕ и N шинами, с автоматическим выключателем трехполюсным на вводе: iC60N хар-ка С, Ue=380B, Iн.=32 А,  Icu=10 kA-1 шт.; c независимым расцепителем типа "iMX" (1 шт.); выключатель автоматический распределения однополюсный: iC60N хар-ка С , Ue=220B, Iн.=16 А,  Icu=10 kA-5 шт.;  выключатель автоматический распределения однополюсный: iC60N хар-ка С , Ue=220B, Iн.=2 А,  Icu=10 kA-1 шт.; выключатель дифференциального тока двухполюсный типа "iID" Iu=25 A, In=0,03 А -5 шт.; система заземления TN-S</t>
        </is>
      </c>
      <c r="D88" s="385" t="inlineStr">
        <is>
          <t>шт.</t>
        </is>
      </c>
      <c r="E88" s="227" t="n">
        <v>1</v>
      </c>
      <c r="F88" s="222" t="n">
        <v>8218.67</v>
      </c>
      <c r="G88" s="222">
        <f>ROUND(E88*F88,2)</f>
        <v/>
      </c>
    </row>
    <row r="89" ht="52.9" customHeight="1" s="290">
      <c r="A89" s="385">
        <f>A88+1</f>
        <v/>
      </c>
      <c r="B89" s="300" t="inlineStr">
        <is>
          <t>Прайс из СД ОП</t>
        </is>
      </c>
      <c r="C89" s="384" t="inlineStr">
        <is>
          <t>Установка повышения давления типа HYDROFRESH PKm-24CL Q=32л/мин, N=0.37ква с гидробаком V=20л и реле давления</t>
        </is>
      </c>
      <c r="D89" s="385" t="inlineStr">
        <is>
          <t>к-т</t>
        </is>
      </c>
      <c r="E89" s="227" t="n">
        <v>1</v>
      </c>
      <c r="F89" s="222" t="n">
        <v>7681.33</v>
      </c>
      <c r="G89" s="222">
        <f>ROUND(E89*F89,2)</f>
        <v/>
      </c>
    </row>
    <row r="90" ht="39.6" customHeight="1" s="290">
      <c r="A90" s="385">
        <f>A89+1</f>
        <v/>
      </c>
      <c r="B90" s="300" t="inlineStr">
        <is>
          <t>Прайс из СД ОП</t>
        </is>
      </c>
      <c r="C90" s="384" t="inlineStr">
        <is>
          <t>Оптический кросс ШКОС-C-1U/2-16SC-16SC/SM-16SC/APC H+S с пигтейлами, для одномодового волокна</t>
        </is>
      </c>
      <c r="D90" s="385" t="inlineStr">
        <is>
          <t>шт.</t>
        </is>
      </c>
      <c r="E90" s="227" t="n">
        <v>3</v>
      </c>
      <c r="F90" s="222" t="n">
        <v>2399.32</v>
      </c>
      <c r="G90" s="222">
        <f>ROUND(E90*F90,2)</f>
        <v/>
      </c>
    </row>
    <row r="91" ht="39.6" customHeight="1" s="290">
      <c r="A91" s="385">
        <f>A90+1</f>
        <v/>
      </c>
      <c r="B91" s="300" t="inlineStr">
        <is>
          <t>Прайс из СД ОП</t>
        </is>
      </c>
      <c r="C91" s="384" t="inlineStr">
        <is>
          <t>Кроссовое оборудование в составе: стойка универсальная  2-рядная (емкость 1480пар) LSA PLUS</t>
        </is>
      </c>
      <c r="D91" s="385" t="inlineStr">
        <is>
          <t>шт.</t>
        </is>
      </c>
      <c r="E91" s="227" t="n">
        <v>1</v>
      </c>
      <c r="F91" s="222" t="n">
        <v>6961.13</v>
      </c>
      <c r="G91" s="222">
        <f>ROUND(E91*F91,2)</f>
        <v/>
      </c>
    </row>
    <row r="92" ht="26.45" customHeight="1" s="290">
      <c r="A92" s="385">
        <f>A91+1</f>
        <v/>
      </c>
      <c r="B92" s="300" t="inlineStr">
        <is>
          <t>Прайс из СД ОП</t>
        </is>
      </c>
      <c r="C92" s="384" t="inlineStr">
        <is>
          <t>ИСПОЛНИТЕЛЬНЫЙ РЕЛЕЙНЫЙ БЛОК С2000-СП1 ИСП.01</t>
        </is>
      </c>
      <c r="D92" s="385" t="inlineStr">
        <is>
          <t>шт.</t>
        </is>
      </c>
      <c r="E92" s="227" t="n">
        <v>14</v>
      </c>
      <c r="F92" s="222" t="n">
        <v>485.88</v>
      </c>
      <c r="G92" s="222">
        <f>ROUND(E92*F92,2)</f>
        <v/>
      </c>
    </row>
    <row r="93" ht="39.6" customHeight="1" s="290">
      <c r="A93" s="385">
        <f>A92+1</f>
        <v/>
      </c>
      <c r="B93" s="300" t="inlineStr">
        <is>
          <t>Прайс из СД ОП</t>
        </is>
      </c>
      <c r="C93" s="384" t="inlineStr">
        <is>
          <t>Оптический кросс ШКОС-C-2U/2-48SC-48SC/SM-48SC/APC H+S с пигтейлами, для одномодового волокна</t>
        </is>
      </c>
      <c r="D93" s="385" t="inlineStr">
        <is>
          <t>шт.</t>
        </is>
      </c>
      <c r="E93" s="227" t="n">
        <v>1</v>
      </c>
      <c r="F93" s="222" t="n">
        <v>6171.21</v>
      </c>
      <c r="G93" s="222">
        <f>ROUND(E93*F93,2)</f>
        <v/>
      </c>
    </row>
    <row r="94" ht="26.45" customHeight="1" s="290">
      <c r="A94" s="385">
        <f>A93+1</f>
        <v/>
      </c>
      <c r="B94" s="300" t="inlineStr">
        <is>
          <t>Прайс из СД ОП</t>
        </is>
      </c>
      <c r="C94" s="384" t="inlineStr">
        <is>
          <t>Электромагнитный замок, 12V DC, ML-350AL</t>
        </is>
      </c>
      <c r="D94" s="385" t="inlineStr">
        <is>
          <t>шт.</t>
        </is>
      </c>
      <c r="E94" s="227" t="n">
        <v>8</v>
      </c>
      <c r="F94" s="222" t="n">
        <v>634.5700000000001</v>
      </c>
      <c r="G94" s="222">
        <f>ROUND(E94*F94,2)</f>
        <v/>
      </c>
    </row>
    <row r="95" ht="26.45" customHeight="1" s="290">
      <c r="A95" s="385">
        <f>A94+1</f>
        <v/>
      </c>
      <c r="B95" s="300" t="inlineStr">
        <is>
          <t>Прайс из СД ОП</t>
        </is>
      </c>
      <c r="C95" s="384" t="inlineStr">
        <is>
          <t>Зеркало настенное</t>
        </is>
      </c>
      <c r="D95" s="385" t="inlineStr">
        <is>
          <t>шт.</t>
        </is>
      </c>
      <c r="E95" s="227" t="n">
        <v>1</v>
      </c>
      <c r="F95" s="222" t="n">
        <v>4063.33</v>
      </c>
      <c r="G95" s="222">
        <f>ROUND(E95*F95,2)</f>
        <v/>
      </c>
    </row>
    <row r="96" ht="26.45" customHeight="1" s="290">
      <c r="A96" s="385">
        <f>A95+1</f>
        <v/>
      </c>
      <c r="B96" s="300" t="inlineStr">
        <is>
          <t>Прайс из СД ОП</t>
        </is>
      </c>
      <c r="C96" s="384" t="inlineStr">
        <is>
          <t>Шкаф SR3415K навесной 300х400х150мм светло-серый с монтажной платой IP65 (АВВ)</t>
        </is>
      </c>
      <c r="D96" s="385" t="inlineStr">
        <is>
          <t>шт.</t>
        </is>
      </c>
      <c r="E96" s="227" t="n">
        <v>3</v>
      </c>
      <c r="F96" s="222" t="n">
        <v>1348.78</v>
      </c>
      <c r="G96" s="222">
        <f>ROUND(E96*F96,2)</f>
        <v/>
      </c>
    </row>
    <row r="97" ht="26.45" customHeight="1" s="290">
      <c r="A97" s="385">
        <f>A96+1</f>
        <v/>
      </c>
      <c r="B97" s="300" t="inlineStr">
        <is>
          <t>Прайс из СД ОП</t>
        </is>
      </c>
      <c r="C97" s="384" t="inlineStr">
        <is>
          <t>Считыватель proximity карт ProxPoint Plus</t>
        </is>
      </c>
      <c r="D97" s="385" t="inlineStr">
        <is>
          <t>шт.</t>
        </is>
      </c>
      <c r="E97" s="227" t="n">
        <v>2</v>
      </c>
      <c r="F97" s="222" t="n">
        <v>1992.43</v>
      </c>
      <c r="G97" s="222">
        <f>ROUND(E97*F97,2)</f>
        <v/>
      </c>
    </row>
    <row r="98" ht="26.45" customHeight="1" s="290">
      <c r="A98" s="385">
        <f>A97+1</f>
        <v/>
      </c>
      <c r="B98" s="300" t="inlineStr">
        <is>
          <t>Прайс из СД ОП</t>
        </is>
      </c>
      <c r="C98" s="384" t="inlineStr">
        <is>
          <t>Монитор HP  22 LED</t>
        </is>
      </c>
      <c r="D98" s="385" t="inlineStr">
        <is>
          <t>шт.</t>
        </is>
      </c>
      <c r="E98" s="227" t="n">
        <v>1</v>
      </c>
      <c r="F98" s="222" t="n">
        <v>3917.09</v>
      </c>
      <c r="G98" s="222">
        <f>ROUND(E98*F98,2)</f>
        <v/>
      </c>
    </row>
    <row r="99" ht="26.45" customHeight="1" s="290">
      <c r="A99" s="385">
        <f>A98+1</f>
        <v/>
      </c>
      <c r="B99" s="300" t="inlineStr">
        <is>
          <t>Прайс из СД ОП</t>
        </is>
      </c>
      <c r="C99" s="384" t="inlineStr">
        <is>
          <t>КОНТРОЛЛЕР ДОСТУПА С2000-2</t>
        </is>
      </c>
      <c r="D99" s="385" t="inlineStr">
        <is>
          <t>шт.</t>
        </is>
      </c>
      <c r="E99" s="227" t="n">
        <v>5</v>
      </c>
      <c r="F99" s="222" t="n">
        <v>778.15</v>
      </c>
      <c r="G99" s="222">
        <f>ROUND(E99*F99,2)</f>
        <v/>
      </c>
    </row>
    <row r="100" ht="26.45" customHeight="1" s="290">
      <c r="A100" s="385">
        <f>A99+1</f>
        <v/>
      </c>
      <c r="B100" s="300" t="inlineStr">
        <is>
          <t>Прайс из СД ОП</t>
        </is>
      </c>
      <c r="C100" s="384" t="inlineStr">
        <is>
          <t>Карты proximity</t>
        </is>
      </c>
      <c r="D100" s="385" t="inlineStr">
        <is>
          <t>шт.</t>
        </is>
      </c>
      <c r="E100" s="227" t="n">
        <v>50</v>
      </c>
      <c r="F100" s="222" t="n">
        <v>74.77</v>
      </c>
      <c r="G100" s="222">
        <f>ROUND(E100*F100,2)</f>
        <v/>
      </c>
    </row>
    <row r="101" ht="39.6" customHeight="1" s="290">
      <c r="A101" s="385">
        <f>A100+1</f>
        <v/>
      </c>
      <c r="B101" s="300" t="inlineStr">
        <is>
          <t>Прайс из СД ОП</t>
        </is>
      </c>
      <c r="C101" s="384" t="inlineStr">
        <is>
          <t>Оптический кросс ШКОС-C-1U/2-24SC-24SC/МM-24SC/APC H+S с пигтейлами, для многомодового волокна</t>
        </is>
      </c>
      <c r="D101" s="385" t="inlineStr">
        <is>
          <t>шт.</t>
        </is>
      </c>
      <c r="E101" s="227" t="n">
        <v>1</v>
      </c>
      <c r="F101" s="222" t="n">
        <v>3643.83</v>
      </c>
      <c r="G101" s="222">
        <f>ROUND(E101*F101,2)</f>
        <v/>
      </c>
    </row>
    <row r="102" ht="39.6" customHeight="1" s="290">
      <c r="A102" s="385">
        <f>A101+1</f>
        <v/>
      </c>
      <c r="B102" s="300" t="inlineStr">
        <is>
          <t>Прайс из СД ОП</t>
        </is>
      </c>
      <c r="C102" s="384" t="inlineStr">
        <is>
          <t>Оптический кросс ШКОС-C-1U/2-8SC-8SC/SM-8SC/APC H+S с пигтейлами, для одномодового волокна</t>
        </is>
      </c>
      <c r="D102" s="385" t="inlineStr">
        <is>
          <t>шт.</t>
        </is>
      </c>
      <c r="E102" s="227" t="n">
        <v>2</v>
      </c>
      <c r="F102" s="222" t="n">
        <v>1629.49</v>
      </c>
      <c r="G102" s="222">
        <f>ROUND(E102*F102,2)</f>
        <v/>
      </c>
    </row>
    <row r="103" ht="26.45" customHeight="1" s="290">
      <c r="A103" s="385">
        <f>A102+1</f>
        <v/>
      </c>
      <c r="B103" s="300" t="inlineStr">
        <is>
          <t>Прайс из СД ОП</t>
        </is>
      </c>
      <c r="C103" s="384" t="inlineStr">
        <is>
          <t>ПРОГРАММНОЕ ОБЕСПЕЧЕНИЕ ИСО "ОРИОН" В СОСТАВЕ: СЕРВЕР "ОРИОН ПРО"</t>
        </is>
      </c>
      <c r="D103" s="385" t="inlineStr">
        <is>
          <t>шт.</t>
        </is>
      </c>
      <c r="E103" s="227" t="n">
        <v>1</v>
      </c>
      <c r="F103" s="222" t="n">
        <v>2193.38</v>
      </c>
      <c r="G103" s="222">
        <f>ROUND(E103*F103,2)</f>
        <v/>
      </c>
    </row>
    <row r="104" ht="26.45" customHeight="1" s="290">
      <c r="A104" s="385">
        <f>A103+1</f>
        <v/>
      </c>
      <c r="B104" s="300" t="inlineStr">
        <is>
          <t>Прайс из СД ОП</t>
        </is>
      </c>
      <c r="C104" s="384" t="inlineStr">
        <is>
          <t>ЗИП. Считыватель proximity карт ProxPoint Plus</t>
        </is>
      </c>
      <c r="D104" s="385" t="inlineStr">
        <is>
          <t>шт.</t>
        </is>
      </c>
      <c r="E104" s="227" t="n">
        <v>1</v>
      </c>
      <c r="F104" s="222" t="n">
        <v>1992.43</v>
      </c>
      <c r="G104" s="222">
        <f>ROUND(E104*F104,2)</f>
        <v/>
      </c>
    </row>
    <row r="105" ht="39.6" customHeight="1" s="290">
      <c r="A105" s="385">
        <f>A104+1</f>
        <v/>
      </c>
      <c r="B105" s="300" t="inlineStr">
        <is>
          <t>Прайс из СД ОП</t>
        </is>
      </c>
      <c r="C105" s="384" t="inlineStr">
        <is>
          <t>Е7000. Шкаф Atlantic 035500 IP66 металлический навесной 300х200х160мм с монтажной платой (Legrand)</t>
        </is>
      </c>
      <c r="D105" s="385" t="inlineStr">
        <is>
          <t>шт.</t>
        </is>
      </c>
      <c r="E105" s="227" t="n">
        <v>1</v>
      </c>
      <c r="F105" s="222" t="n">
        <v>1679.97</v>
      </c>
      <c r="G105" s="222">
        <f>ROUND(E105*F105,2)</f>
        <v/>
      </c>
    </row>
    <row r="106" ht="39.6" customHeight="1" s="290">
      <c r="A106" s="385">
        <f>A105+1</f>
        <v/>
      </c>
      <c r="B106" s="300" t="inlineStr">
        <is>
          <t>Прайс из СД ОП</t>
        </is>
      </c>
      <c r="C106" s="384" t="inlineStr">
        <is>
          <t>Е5966. Шкаф SRN6420K навесной 600х400х200мм светло-серый с монтажной платой IP65 (ABB)</t>
        </is>
      </c>
      <c r="D106" s="385" t="inlineStr">
        <is>
          <t>шт.</t>
        </is>
      </c>
      <c r="E106" s="227" t="n">
        <v>1</v>
      </c>
      <c r="F106" s="222" t="n">
        <v>1608.96</v>
      </c>
      <c r="G106" s="222">
        <f>ROUND(E106*F106,2)</f>
        <v/>
      </c>
    </row>
    <row r="107" ht="26.45" customHeight="1" s="290">
      <c r="A107" s="385">
        <f>A106+1</f>
        <v/>
      </c>
      <c r="B107" s="300" t="inlineStr">
        <is>
          <t>Прайс из СД ОП</t>
        </is>
      </c>
      <c r="C107" s="384" t="inlineStr">
        <is>
          <t>Пульт контроля и управления С2000-М</t>
        </is>
      </c>
      <c r="D107" s="385" t="inlineStr">
        <is>
          <t>шт.</t>
        </is>
      </c>
      <c r="E107" s="227" t="n">
        <v>1</v>
      </c>
      <c r="F107" s="222" t="n">
        <v>1605.86</v>
      </c>
      <c r="G107" s="222">
        <f>ROUND(E107*F107,2)</f>
        <v/>
      </c>
    </row>
    <row r="108" ht="26.45" customHeight="1" s="290">
      <c r="A108" s="385">
        <f>A107+1</f>
        <v/>
      </c>
      <c r="B108" s="300" t="inlineStr">
        <is>
          <t>Прайс из СД ОП</t>
        </is>
      </c>
      <c r="C108" s="384" t="inlineStr">
        <is>
          <t>ПРИБОР ПРИЕМНО-КОНТРОЛЬНЫЙ СИГНАЛ-20П</t>
        </is>
      </c>
      <c r="D108" s="385" t="inlineStr">
        <is>
          <t>шт.</t>
        </is>
      </c>
      <c r="E108" s="227" t="n">
        <v>2</v>
      </c>
      <c r="F108" s="222" t="n">
        <v>739.21</v>
      </c>
      <c r="G108" s="222">
        <f>ROUND(E108*F108,2)</f>
        <v/>
      </c>
    </row>
    <row r="109" ht="26.45" customHeight="1" s="290">
      <c r="A109" s="385">
        <f>A108+1</f>
        <v/>
      </c>
      <c r="B109" s="300" t="inlineStr">
        <is>
          <t>Прайс из СД ОП</t>
        </is>
      </c>
      <c r="C109" s="384" t="inlineStr">
        <is>
          <t>ПРЕОБРАЗОВАТЕЛЬ ИНТЕРФЕЙСОВ С2000-ПИ</t>
        </is>
      </c>
      <c r="D109" s="385" t="inlineStr">
        <is>
          <t>шт.</t>
        </is>
      </c>
      <c r="E109" s="227" t="n">
        <v>2</v>
      </c>
      <c r="F109" s="222" t="n">
        <v>712.41</v>
      </c>
      <c r="G109" s="222">
        <f>ROUND(E109*F109,2)</f>
        <v/>
      </c>
    </row>
    <row r="110" ht="26.45" customHeight="1" s="290">
      <c r="A110" s="385">
        <f>A109+1</f>
        <v/>
      </c>
      <c r="B110" s="300" t="inlineStr">
        <is>
          <t>Прайс из СД ОП</t>
        </is>
      </c>
      <c r="C110" s="384" t="inlineStr">
        <is>
          <t>Электрополотенце настенное Ksitex М-1800 2208 1,8 Ка</t>
        </is>
      </c>
      <c r="D110" s="385" t="inlineStr">
        <is>
          <t>шт.</t>
        </is>
      </c>
      <c r="E110" s="227" t="n">
        <v>1</v>
      </c>
      <c r="F110" s="222" t="n">
        <v>1331.13</v>
      </c>
      <c r="G110" s="222">
        <f>ROUND(E110*F110,2)</f>
        <v/>
      </c>
    </row>
    <row r="111" ht="26.45" customHeight="1" s="290">
      <c r="A111" s="385">
        <f>A110+1</f>
        <v/>
      </c>
      <c r="B111" s="300" t="inlineStr">
        <is>
          <t>Прайс из СД ОП</t>
        </is>
      </c>
      <c r="C111" s="384" t="inlineStr">
        <is>
          <t>Электромагнитный замок, 12V DC, ML-350AL</t>
        </is>
      </c>
      <c r="D111" s="385" t="inlineStr">
        <is>
          <t>шт.</t>
        </is>
      </c>
      <c r="E111" s="227" t="n">
        <v>2</v>
      </c>
      <c r="F111" s="222" t="n">
        <v>634.5700000000001</v>
      </c>
      <c r="G111" s="222">
        <f>ROUND(E111*F111,2)</f>
        <v/>
      </c>
    </row>
    <row r="112" ht="26.45" customHeight="1" s="290">
      <c r="A112" s="385">
        <f>A111+1</f>
        <v/>
      </c>
      <c r="B112" s="300" t="inlineStr">
        <is>
          <t>Прайс из СД ОП</t>
        </is>
      </c>
      <c r="C112" s="384" t="inlineStr">
        <is>
          <t>РЕЗЕРВНЫЙ ИСТОЧНИК ПИТАНИЯ РИП-12-8А-17 ИСП.05</t>
        </is>
      </c>
      <c r="D112" s="385" t="inlineStr">
        <is>
          <t>шт.</t>
        </is>
      </c>
      <c r="E112" s="227" t="n">
        <v>1</v>
      </c>
      <c r="F112" s="222" t="n">
        <v>1266.77</v>
      </c>
      <c r="G112" s="222">
        <f>ROUND(E112*F112,2)</f>
        <v/>
      </c>
    </row>
    <row r="113" ht="26.45" customHeight="1" s="290">
      <c r="A113" s="385">
        <f>A112+1</f>
        <v/>
      </c>
      <c r="B113" s="300" t="inlineStr">
        <is>
          <t>Прайс из СД ОП</t>
        </is>
      </c>
      <c r="C113" s="384" t="inlineStr">
        <is>
          <t>РЕЗЕРВНЫЙ ИСТОЧНИК ПИТАНИЯ РИП-12-8А-17 ИСП.05</t>
        </is>
      </c>
      <c r="D113" s="385" t="inlineStr">
        <is>
          <t>шт.</t>
        </is>
      </c>
      <c r="E113" s="227" t="n">
        <v>1</v>
      </c>
      <c r="F113" s="222" t="n">
        <v>1266.77</v>
      </c>
      <c r="G113" s="222">
        <f>ROUND(E113*F113,2)</f>
        <v/>
      </c>
    </row>
    <row r="114" ht="26.45" customHeight="1" s="290">
      <c r="A114" s="385">
        <f>A113+1</f>
        <v/>
      </c>
      <c r="B114" s="300" t="inlineStr">
        <is>
          <t>Прайс из СД ОП</t>
        </is>
      </c>
      <c r="C114" s="384" t="inlineStr">
        <is>
          <t>АДМИНИСТРАТОР БАЗЫ ДАННЫХ  "ОРИОН ПРО"</t>
        </is>
      </c>
      <c r="D114" s="385" t="inlineStr">
        <is>
          <t>шт.</t>
        </is>
      </c>
      <c r="E114" s="227" t="n">
        <v>1</v>
      </c>
      <c r="F114" s="222" t="n">
        <v>1096.69</v>
      </c>
      <c r="G114" s="222">
        <f>ROUND(E114*F114,2)</f>
        <v/>
      </c>
    </row>
    <row r="115" ht="26.45" customHeight="1" s="290">
      <c r="A115" s="385">
        <f>A114+1</f>
        <v/>
      </c>
      <c r="B115" s="300" t="inlineStr">
        <is>
          <t>Прайс из СД ОП</t>
        </is>
      </c>
      <c r="C115" s="384" t="inlineStr">
        <is>
          <t>БЛОК ИНДИКАЦИИ И УПРАВЛЕНИЯ КЛАВИАТУРОЙ С2000-БКИ</t>
        </is>
      </c>
      <c r="D115" s="385" t="inlineStr">
        <is>
          <t>шт.</t>
        </is>
      </c>
      <c r="E115" s="227" t="n">
        <v>1</v>
      </c>
      <c r="F115" s="222" t="n">
        <v>1071.97</v>
      </c>
      <c r="G115" s="222">
        <f>ROUND(E115*F115,2)</f>
        <v/>
      </c>
    </row>
    <row r="116" ht="26.45" customHeight="1" s="290">
      <c r="A116" s="385">
        <f>A115+1</f>
        <v/>
      </c>
      <c r="B116" s="300" t="inlineStr">
        <is>
          <t>Прайс из СД ОП</t>
        </is>
      </c>
      <c r="C116" s="384" t="inlineStr">
        <is>
          <t>Приемно-контрольный охранно-пожарный "Сигнал-20М" вер. 1.01 изм.1</t>
        </is>
      </c>
      <c r="D116" s="385" t="inlineStr">
        <is>
          <t>шт.</t>
        </is>
      </c>
      <c r="E116" s="227" t="n">
        <v>1</v>
      </c>
      <c r="F116" s="222" t="n">
        <v>1019.1</v>
      </c>
      <c r="G116" s="222">
        <f>ROUND(E116*F116,2)</f>
        <v/>
      </c>
    </row>
    <row r="117" ht="26.45" customHeight="1" s="290">
      <c r="A117" s="385">
        <f>A116+1</f>
        <v/>
      </c>
      <c r="B117" s="300" t="inlineStr">
        <is>
          <t>Прайс из СД ОП</t>
        </is>
      </c>
      <c r="C117" s="384" t="inlineStr">
        <is>
          <t>Диспеннсер для туалетной бумаги G-teg 8912 Артикул 12020</t>
        </is>
      </c>
      <c r="D117" s="385" t="inlineStr">
        <is>
          <t>шт.</t>
        </is>
      </c>
      <c r="E117" s="227" t="n">
        <v>1</v>
      </c>
      <c r="F117" s="222" t="n">
        <v>874.96</v>
      </c>
      <c r="G117" s="222">
        <f>ROUND(E117*F117,2)</f>
        <v/>
      </c>
    </row>
    <row r="118" ht="26.45" customHeight="1" s="290">
      <c r="A118" s="385">
        <f>A117+1</f>
        <v/>
      </c>
      <c r="B118" s="300" t="inlineStr">
        <is>
          <t>Прайс из СД ОП</t>
        </is>
      </c>
      <c r="C118" s="384" t="inlineStr">
        <is>
          <t>Урна с педалью (5л) Артикул 15022</t>
        </is>
      </c>
      <c r="D118" s="385" t="inlineStr">
        <is>
          <t>шт.</t>
        </is>
      </c>
      <c r="E118" s="227" t="n">
        <v>2</v>
      </c>
      <c r="F118" s="222" t="n">
        <v>422.53</v>
      </c>
      <c r="G118" s="222">
        <f>ROUND(E118*F118,2)</f>
        <v/>
      </c>
    </row>
    <row r="119" ht="26.45" customHeight="1" s="290">
      <c r="A119" s="385">
        <f>A118+1</f>
        <v/>
      </c>
      <c r="B119" s="300" t="inlineStr">
        <is>
          <t>Прайс из СД ОП</t>
        </is>
      </c>
      <c r="C119" s="384" t="inlineStr">
        <is>
          <t>КОНТРОЛЛЕР ДОСТУПА С2000-2</t>
        </is>
      </c>
      <c r="D119" s="385" t="inlineStr">
        <is>
          <t>шт.</t>
        </is>
      </c>
      <c r="E119" s="227" t="n">
        <v>1</v>
      </c>
      <c r="F119" s="222" t="n">
        <v>778.15</v>
      </c>
      <c r="G119" s="222">
        <f>ROUND(E119*F119,2)</f>
        <v/>
      </c>
    </row>
    <row r="120" ht="26.45" customHeight="1" s="290">
      <c r="A120" s="385">
        <f>A119+1</f>
        <v/>
      </c>
      <c r="B120" s="300" t="inlineStr">
        <is>
          <t>Прайс из СД ОП</t>
        </is>
      </c>
      <c r="C120" s="384" t="inlineStr">
        <is>
          <t>МОНИТОР  "ОРИОН ПРО"</t>
        </is>
      </c>
      <c r="D120" s="385" t="inlineStr">
        <is>
          <t>шт.</t>
        </is>
      </c>
      <c r="E120" s="227" t="n">
        <v>1</v>
      </c>
      <c r="F120" s="222" t="n">
        <v>548.35</v>
      </c>
      <c r="G120" s="222">
        <f>ROUND(E120*F120,2)</f>
        <v/>
      </c>
    </row>
    <row r="121" ht="26.45" customHeight="1" s="290">
      <c r="A121" s="385">
        <f>A120+1</f>
        <v/>
      </c>
      <c r="B121" s="300" t="inlineStr">
        <is>
          <t>Прайс из СД ОП</t>
        </is>
      </c>
      <c r="C121" s="384" t="inlineStr">
        <is>
          <t>ЗИП. ИСПОЛНИТЕЛЬНЫЙ РЕЛЕЙНЫЙ БЛОК С2000-СП1 ИСП.01</t>
        </is>
      </c>
      <c r="D121" s="385" t="inlineStr">
        <is>
          <t>шт.</t>
        </is>
      </c>
      <c r="E121" s="227" t="n">
        <v>1</v>
      </c>
      <c r="F121" s="222" t="n">
        <v>485.88</v>
      </c>
      <c r="G121" s="222">
        <f>ROUND(E121*F121,2)</f>
        <v/>
      </c>
    </row>
    <row r="122" ht="26.45" customHeight="1" s="290">
      <c r="A122" s="385">
        <f>A121+1</f>
        <v/>
      </c>
      <c r="B122" s="300" t="inlineStr">
        <is>
          <t>Прайс из СД ОП</t>
        </is>
      </c>
      <c r="C122" s="384" t="inlineStr">
        <is>
          <t>РЕЗЕРВНЫЙ ИСТОЧНИК ПИТАНИЯ РИП-12-8А-17 ИСП.05</t>
        </is>
      </c>
      <c r="D122" s="385" t="inlineStr">
        <is>
          <t>шт.</t>
        </is>
      </c>
      <c r="E122" s="227" t="n">
        <v>1</v>
      </c>
      <c r="F122" s="222" t="n">
        <v>485.88</v>
      </c>
      <c r="G122" s="222">
        <f>ROUND(E122*F122,2)</f>
        <v/>
      </c>
    </row>
    <row r="123" ht="26.45" customHeight="1" s="290">
      <c r="A123" s="385">
        <f>A122+1</f>
        <v/>
      </c>
      <c r="B123" s="300" t="inlineStr">
        <is>
          <t>Прайс из СД ОП</t>
        </is>
      </c>
      <c r="C123" s="384" t="inlineStr">
        <is>
          <t>АККУМУЛЯТОР 17Ач</t>
        </is>
      </c>
      <c r="D123" s="385" t="inlineStr">
        <is>
          <t>шт.</t>
        </is>
      </c>
      <c r="E123" s="227" t="n">
        <v>1</v>
      </c>
      <c r="F123" s="222" t="n">
        <v>483.69</v>
      </c>
      <c r="G123" s="222">
        <f>ROUND(E123*F123,2)</f>
        <v/>
      </c>
    </row>
    <row r="124" ht="26.45" customHeight="1" s="290">
      <c r="A124" s="385">
        <f>A123+1</f>
        <v/>
      </c>
      <c r="B124" s="300" t="inlineStr">
        <is>
          <t>Прайс из СД ОП</t>
        </is>
      </c>
      <c r="C124" s="384" t="inlineStr">
        <is>
          <t>АККУМУЛЯТОР 17Ач</t>
        </is>
      </c>
      <c r="D124" s="385" t="inlineStr">
        <is>
          <t>шт.</t>
        </is>
      </c>
      <c r="E124" s="227" t="n">
        <v>1</v>
      </c>
      <c r="F124" s="222" t="n">
        <v>483.69</v>
      </c>
      <c r="G124" s="222">
        <f>ROUND(E124*F124,2)</f>
        <v/>
      </c>
    </row>
    <row r="125" ht="26.45" customHeight="1" s="290">
      <c r="A125" s="385">
        <f>A124+1</f>
        <v/>
      </c>
      <c r="B125" s="300" t="inlineStr">
        <is>
          <t>Прайс из СД ОП</t>
        </is>
      </c>
      <c r="C125" s="384" t="inlineStr">
        <is>
          <t>АККУМУЛЯТОР 17Ач</t>
        </is>
      </c>
      <c r="D125" s="385" t="inlineStr">
        <is>
          <t>шт.</t>
        </is>
      </c>
      <c r="E125" s="227" t="n">
        <v>1</v>
      </c>
      <c r="F125" s="222" t="n">
        <v>483.69</v>
      </c>
      <c r="G125" s="222">
        <f>ROUND(E125*F125,2)</f>
        <v/>
      </c>
    </row>
    <row r="126" ht="26.45" customHeight="1" s="290">
      <c r="A126" s="385">
        <f>A125+1</f>
        <v/>
      </c>
      <c r="B126" s="300" t="inlineStr">
        <is>
          <t>Прайс из СД ОП</t>
        </is>
      </c>
      <c r="C126" s="384" t="inlineStr">
        <is>
          <t>Установка мебели 1% от стоимости (7295,22)</t>
        </is>
      </c>
      <c r="D126" s="385" t="inlineStr">
        <is>
          <t>компл.</t>
        </is>
      </c>
      <c r="E126" s="227" t="n">
        <v>1</v>
      </c>
      <c r="F126" s="222" t="n">
        <v>345.06</v>
      </c>
      <c r="G126" s="222">
        <f>ROUND(E126*F126,2)</f>
        <v/>
      </c>
    </row>
    <row r="127" ht="26.45" customHeight="1" s="290">
      <c r="A127" s="385">
        <f>A126+1</f>
        <v/>
      </c>
      <c r="B127" s="300" t="inlineStr">
        <is>
          <t>Прайс из СД ОП</t>
        </is>
      </c>
      <c r="C127" s="384" t="inlineStr">
        <is>
          <t>Прибор передачи извещений С2000-ПП</t>
        </is>
      </c>
      <c r="D127" s="385" t="inlineStr">
        <is>
          <t>шт.</t>
        </is>
      </c>
      <c r="E127" s="227" t="n">
        <v>1</v>
      </c>
      <c r="F127" s="222" t="n">
        <v>273.68</v>
      </c>
      <c r="G127" s="222">
        <f>ROUND(E127*F127,2)</f>
        <v/>
      </c>
    </row>
    <row r="128" ht="26.45" customHeight="1" s="290">
      <c r="A128" s="385">
        <f>A127+1</f>
        <v/>
      </c>
      <c r="B128" s="300" t="inlineStr">
        <is>
          <t>Прайс из СД ОП</t>
        </is>
      </c>
      <c r="C128" s="384" t="inlineStr">
        <is>
          <t>ГЕНЕРАТОР ОТЧЕТОВ  "ОРИОН ПРО"</t>
        </is>
      </c>
      <c r="D128" s="385" t="inlineStr">
        <is>
          <t>шт.</t>
        </is>
      </c>
      <c r="E128" s="227" t="n">
        <v>1</v>
      </c>
      <c r="F128" s="222" t="n">
        <v>203.82</v>
      </c>
      <c r="G128" s="222">
        <f>ROUND(E128*F128,2)</f>
        <v/>
      </c>
    </row>
    <row r="129" ht="26.45" customHeight="1" s="290">
      <c r="A129" s="385">
        <f>A128+1</f>
        <v/>
      </c>
      <c r="B129" s="300" t="inlineStr">
        <is>
          <t>Прайс из СД ОП</t>
        </is>
      </c>
      <c r="C129" s="384" t="inlineStr">
        <is>
          <t>Звуковые колонки 2.0</t>
        </is>
      </c>
      <c r="D129" s="385" t="inlineStr">
        <is>
          <t>КОМПЛЕКТ</t>
        </is>
      </c>
      <c r="E129" s="227" t="n">
        <v>1</v>
      </c>
      <c r="F129" s="222" t="n">
        <v>190.3</v>
      </c>
      <c r="G129" s="222">
        <f>ROUND(E129*F129,2)</f>
        <v/>
      </c>
    </row>
    <row r="130" ht="26.45" customHeight="1" s="290">
      <c r="A130" s="385">
        <f>A129+1</f>
        <v/>
      </c>
      <c r="B130" s="300" t="inlineStr">
        <is>
          <t>Прайс из СД ОП</t>
        </is>
      </c>
      <c r="C130" s="384" t="inlineStr">
        <is>
          <t>Дозатор (диспеннсер) для жидкого мыла металлический Артикул 13007</t>
        </is>
      </c>
      <c r="D130" s="385" t="inlineStr">
        <is>
          <t>шт.</t>
        </is>
      </c>
      <c r="E130" s="227" t="n">
        <v>1</v>
      </c>
      <c r="F130" s="222" t="n">
        <v>180.74</v>
      </c>
      <c r="G130" s="222">
        <f>ROUND(E130*F130,2)</f>
        <v/>
      </c>
    </row>
    <row r="131" ht="26.45" customHeight="1" s="290">
      <c r="A131" s="385">
        <f>A130+1</f>
        <v/>
      </c>
      <c r="B131" s="300" t="inlineStr">
        <is>
          <t>Прайс из СД ОП</t>
        </is>
      </c>
      <c r="C131" s="384" t="inlineStr">
        <is>
          <t>Разветвитель SPL</t>
        </is>
      </c>
      <c r="D131" s="385" t="inlineStr">
        <is>
          <t>шт.</t>
        </is>
      </c>
      <c r="E131" s="227" t="n">
        <v>1</v>
      </c>
      <c r="F131" s="222" t="n">
        <v>105.58</v>
      </c>
      <c r="G131" s="222">
        <f>ROUND(E131*F131,2)</f>
        <v/>
      </c>
    </row>
    <row r="132" ht="26.45" customHeight="1" s="290">
      <c r="A132" s="385">
        <f>A131+1</f>
        <v/>
      </c>
      <c r="B132" s="300" t="inlineStr">
        <is>
          <t>Прайс из СД ОП</t>
        </is>
      </c>
      <c r="C132" s="384" t="inlineStr">
        <is>
          <t>Резистор постоянный R=8,2kOm</t>
        </is>
      </c>
      <c r="D132" s="385" t="inlineStr">
        <is>
          <t>шт.</t>
        </is>
      </c>
      <c r="E132" s="227" t="n">
        <v>8</v>
      </c>
      <c r="F132" s="222" t="n">
        <v>0.61</v>
      </c>
      <c r="G132" s="222">
        <f>ROUND(E132*F132,2)</f>
        <v/>
      </c>
    </row>
    <row r="133" ht="26.45" customHeight="1" s="290">
      <c r="A133" s="385">
        <f>A132+1</f>
        <v/>
      </c>
      <c r="B133" s="300" t="inlineStr">
        <is>
          <t>Прайс из СД ОП</t>
        </is>
      </c>
      <c r="C133" s="384" t="inlineStr">
        <is>
          <t>Резистор постоянный R=8,2kOm</t>
        </is>
      </c>
      <c r="D133" s="385" t="inlineStr">
        <is>
          <t>шт.</t>
        </is>
      </c>
      <c r="E133" s="227" t="n">
        <v>2</v>
      </c>
      <c r="F133" s="222" t="n">
        <v>0.61</v>
      </c>
      <c r="G133" s="222">
        <f>ROUND(E133*F133,2)</f>
        <v/>
      </c>
    </row>
    <row r="134">
      <c r="A134" s="385" t="n"/>
      <c r="B134" s="380" t="n"/>
      <c r="C134" s="384" t="inlineStr">
        <is>
          <t>ИТОГО ИНЖЕНЕРНОЕ ОБОРУДОВАНИЕ</t>
        </is>
      </c>
      <c r="D134" s="380" t="n"/>
      <c r="E134" s="148" t="n"/>
      <c r="F134" s="387" t="n"/>
      <c r="G134" s="222">
        <f>SUM(G11:G133)</f>
        <v/>
      </c>
    </row>
    <row r="135" ht="15" customHeight="1" s="290">
      <c r="A135" s="385" t="n"/>
      <c r="B135" s="162" t="inlineStr">
        <is>
          <t>ТЕХНОЛОГИЧЕСКОЕ ОБОРУДОВАНИЕ</t>
        </is>
      </c>
      <c r="C135" s="461" t="n"/>
      <c r="D135" s="461" t="n"/>
      <c r="E135" s="461" t="n"/>
      <c r="F135" s="461" t="n"/>
      <c r="G135" s="462" t="n"/>
    </row>
    <row r="136">
      <c r="A136" s="385">
        <f>A133+1</f>
        <v/>
      </c>
      <c r="B136" s="300" t="inlineStr">
        <is>
          <t>БЦ.4_1.368</t>
        </is>
      </c>
      <c r="C136" s="384" t="inlineStr">
        <is>
          <t>Ячейка выключателя 110 кВ 4000/40</t>
        </is>
      </c>
      <c r="D136" s="385" t="inlineStr">
        <is>
          <t>шт.</t>
        </is>
      </c>
      <c r="E136" s="227" t="n">
        <v>16</v>
      </c>
      <c r="F136" s="222">
        <f>'Прил.5 Расчет СМР и ОБ'!F93</f>
        <v/>
      </c>
      <c r="G136" s="222">
        <f>ROUND(E136*F136,2)</f>
        <v/>
      </c>
    </row>
    <row r="137" ht="25.5" customHeight="1" s="290">
      <c r="A137" s="385" t="n"/>
      <c r="B137" s="166" t="n"/>
      <c r="C137" s="166" t="inlineStr">
        <is>
          <t>ИТОГО ТЕХНОЛОГИЧЕСКОЕ ОБОРУДОВАНИЕ</t>
        </is>
      </c>
      <c r="D137" s="166" t="n"/>
      <c r="E137" s="167" t="n"/>
      <c r="F137" s="387" t="n"/>
      <c r="G137" s="222">
        <f>G136</f>
        <v/>
      </c>
    </row>
    <row r="138" ht="19.5" customHeight="1" s="290">
      <c r="A138" s="385" t="n"/>
      <c r="B138" s="384" t="n"/>
      <c r="C138" s="384" t="inlineStr">
        <is>
          <t>Всего по разделу «Оборудование»</t>
        </is>
      </c>
      <c r="D138" s="384" t="n"/>
      <c r="E138" s="252" t="n"/>
      <c r="F138" s="387" t="n"/>
      <c r="G138" s="222">
        <f>G134+G137</f>
        <v/>
      </c>
    </row>
    <row r="139">
      <c r="A139" s="352" t="n"/>
      <c r="B139" s="353" t="n"/>
      <c r="C139" s="352" t="n"/>
      <c r="D139" s="352" t="n"/>
      <c r="E139" s="352" t="n"/>
      <c r="F139" s="352" t="n"/>
      <c r="G139" s="352" t="n"/>
    </row>
    <row r="140" s="290">
      <c r="A140" s="344" t="inlineStr">
        <is>
          <t>Составил ______________________      А.П. Николаева</t>
        </is>
      </c>
      <c r="B140" s="354" t="n"/>
      <c r="C140" s="354" t="n"/>
      <c r="D140" s="352" t="n"/>
      <c r="E140" s="352" t="n"/>
      <c r="F140" s="352" t="n"/>
      <c r="G140" s="352" t="n"/>
    </row>
    <row r="141" s="290">
      <c r="A141" s="355" t="inlineStr">
        <is>
          <t xml:space="preserve">                         (подпись, инициалы, фамилия)</t>
        </is>
      </c>
      <c r="B141" s="354" t="n"/>
      <c r="C141" s="354" t="n"/>
      <c r="D141" s="352" t="n"/>
      <c r="E141" s="352" t="n"/>
      <c r="F141" s="352" t="n"/>
      <c r="G141" s="352" t="n"/>
    </row>
    <row r="142" s="290">
      <c r="A142" s="344" t="n"/>
      <c r="B142" s="354" t="n"/>
      <c r="C142" s="354" t="n"/>
      <c r="D142" s="352" t="n"/>
      <c r="E142" s="352" t="n"/>
      <c r="F142" s="352" t="n"/>
      <c r="G142" s="352" t="n"/>
    </row>
    <row r="143" s="290">
      <c r="A143" s="344" t="inlineStr">
        <is>
          <t>Проверил ______________________        А.В. Костянецкая</t>
        </is>
      </c>
      <c r="B143" s="354" t="n"/>
      <c r="C143" s="354" t="n"/>
      <c r="D143" s="352" t="n"/>
      <c r="E143" s="352" t="n"/>
      <c r="F143" s="352" t="n"/>
      <c r="G143" s="352" t="n"/>
    </row>
    <row r="144" s="290">
      <c r="A144" s="355" t="inlineStr">
        <is>
          <t xml:space="preserve">                        (подпись, инициалы, фамилия)</t>
        </is>
      </c>
      <c r="B144" s="354" t="n"/>
      <c r="C144" s="354" t="n"/>
      <c r="D144" s="352" t="n"/>
      <c r="E144" s="352" t="n"/>
      <c r="F144" s="352" t="n"/>
      <c r="G144" s="352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35:G135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5" sqref="G35"/>
    </sheetView>
  </sheetViews>
  <sheetFormatPr baseColWidth="8" defaultColWidth="8.85546875" defaultRowHeight="15"/>
  <cols>
    <col width="11.85546875" customWidth="1" style="290" min="1" max="1"/>
    <col width="29.7109375" customWidth="1" style="290" min="2" max="2"/>
    <col width="35" customWidth="1" style="290" min="3" max="3"/>
    <col width="27.5703125" customWidth="1" style="290" min="4" max="4"/>
    <col width="24.85546875" customWidth="1" style="290" min="5" max="5"/>
    <col width="8.85546875" customWidth="1" style="290" min="6" max="6"/>
  </cols>
  <sheetData>
    <row r="1">
      <c r="B1" s="344" t="n"/>
      <c r="C1" s="344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290">
      <c r="A3" s="357" t="inlineStr">
        <is>
          <t>Расчет показателя УНЦ</t>
        </is>
      </c>
    </row>
    <row r="4" ht="24.75" customHeight="1" s="290">
      <c r="A4" s="357" t="n"/>
      <c r="B4" s="357" t="n"/>
      <c r="C4" s="357" t="n"/>
      <c r="D4" s="357" t="n"/>
    </row>
    <row r="5" ht="63" customHeight="1" s="290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</f>
        <v/>
      </c>
    </row>
    <row r="6" ht="19.9" customHeight="1" s="290">
      <c r="A6" s="360">
        <f>'Прил.1 Сравнит табл'!B8</f>
        <v/>
      </c>
      <c r="D6" s="360" t="n"/>
    </row>
    <row r="7">
      <c r="A7" s="344" t="n"/>
      <c r="B7" s="344" t="n"/>
      <c r="C7" s="344" t="n"/>
      <c r="D7" s="344" t="n"/>
    </row>
    <row r="8" ht="14.45" customHeight="1" s="290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 ht="15" customHeight="1" s="290">
      <c r="A9" s="458" t="n"/>
      <c r="B9" s="458" t="n"/>
      <c r="C9" s="458" t="n"/>
      <c r="D9" s="458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55.5" customHeight="1" s="290">
      <c r="A11" s="385" t="inlineStr">
        <is>
          <t>В4-01-1</t>
        </is>
      </c>
      <c r="B11" s="385" t="inlineStr">
        <is>
          <t>УНЦ ячейки выключателя ВУ 110 - 500 кВ с учетом здания ЗРУ</t>
        </is>
      </c>
      <c r="C11" s="349">
        <f>D5</f>
        <v/>
      </c>
      <c r="D11" s="350">
        <f>'Прил.4 РМ'!C41/1000</f>
        <v/>
      </c>
      <c r="E11" s="351" t="n"/>
    </row>
    <row r="12">
      <c r="A12" s="352" t="n"/>
      <c r="B12" s="353" t="n"/>
      <c r="C12" s="352" t="n"/>
      <c r="D12" s="352" t="n"/>
    </row>
    <row r="13">
      <c r="A13" s="344">
        <f>'Прил.1 Сравнит табл'!B26</f>
        <v/>
      </c>
      <c r="B13" s="354" t="n"/>
      <c r="C13" s="354" t="n"/>
      <c r="D13" s="352" t="n"/>
    </row>
    <row r="14">
      <c r="A14" s="355" t="inlineStr">
        <is>
          <t xml:space="preserve">                         (подпись, инициалы, фамилия)</t>
        </is>
      </c>
      <c r="B14" s="354" t="n"/>
      <c r="C14" s="354" t="n"/>
      <c r="D14" s="352" t="n"/>
    </row>
    <row r="15">
      <c r="A15" s="344" t="n"/>
      <c r="B15" s="354" t="n"/>
      <c r="C15" s="354" t="n"/>
      <c r="D15" s="352" t="n"/>
    </row>
    <row r="16">
      <c r="A16" s="344" t="inlineStr">
        <is>
          <t>Проверил ______________________        А.В. Костянецкая</t>
        </is>
      </c>
      <c r="B16" s="354" t="n"/>
      <c r="C16" s="354" t="n"/>
      <c r="D16" s="352" t="n"/>
    </row>
    <row r="17">
      <c r="A17" s="355" t="inlineStr">
        <is>
          <t xml:space="preserve">                        (подпись, инициалы, фамилия)</t>
        </is>
      </c>
      <c r="B17" s="354" t="n"/>
      <c r="C17" s="354" t="n"/>
      <c r="D17" s="35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6" zoomScale="60" zoomScaleNormal="100" workbookViewId="0">
      <selection activeCell="G35" sqref="G35"/>
    </sheetView>
  </sheetViews>
  <sheetFormatPr baseColWidth="8" defaultRowHeight="15"/>
  <cols>
    <col width="40.7109375" customWidth="1" style="290" min="2" max="2"/>
    <col width="37" customWidth="1" style="290" min="3" max="3"/>
    <col width="32" customWidth="1" style="290" min="4" max="4"/>
  </cols>
  <sheetData>
    <row r="4" ht="15.6" customHeight="1" s="290">
      <c r="B4" s="365" t="inlineStr">
        <is>
          <t>Приложение № 10</t>
        </is>
      </c>
    </row>
    <row r="5" ht="18" customHeight="1" s="290">
      <c r="B5" s="196" t="n"/>
    </row>
    <row r="6" ht="15.6" customHeight="1" s="290">
      <c r="B6" s="374" t="inlineStr">
        <is>
          <t>Используемые индексы изменений сметной стоимости и нормы сопутствующих затрат</t>
        </is>
      </c>
    </row>
    <row r="7" ht="18" customHeight="1" s="290">
      <c r="B7" s="259" t="n"/>
    </row>
    <row r="8" ht="46.9" customHeight="1" s="290">
      <c r="B8" s="370" t="inlineStr">
        <is>
          <t>Наименование индекса / норм сопутствующих затрат</t>
        </is>
      </c>
      <c r="C8" s="370" t="inlineStr">
        <is>
          <t>Дата применения и обоснование индекса / норм сопутствующих затрат</t>
        </is>
      </c>
      <c r="D8" s="370" t="inlineStr">
        <is>
          <t>Размер индекса / норма сопутствующих затрат</t>
        </is>
      </c>
    </row>
    <row r="9" ht="15.6" customHeight="1" s="290">
      <c r="B9" s="370" t="n">
        <v>1</v>
      </c>
      <c r="C9" s="370" t="n">
        <v>2</v>
      </c>
      <c r="D9" s="370" t="n">
        <v>3</v>
      </c>
    </row>
    <row r="10" ht="45" customHeight="1" s="290">
      <c r="B10" s="370" t="inlineStr">
        <is>
          <t xml:space="preserve">Индекс изменения сметной стоимости на 1 квартал 2023 года. ОЗП </t>
        </is>
      </c>
      <c r="C10" s="370" t="inlineStr">
        <is>
          <t>Письмо Минстроя России от 30.03.2023г. №17106-ИФ/09  прил.1</t>
        </is>
      </c>
      <c r="D10" s="370" t="n">
        <v>44.29</v>
      </c>
    </row>
    <row r="11" ht="29.25" customHeight="1" s="290">
      <c r="B11" s="370" t="inlineStr">
        <is>
          <t>Индекс изменения сметной стоимости на 1 квартал 2023 года. ЭМ</t>
        </is>
      </c>
      <c r="C11" s="370" t="inlineStr">
        <is>
          <t>Письмо Минстроя России от 30.03.2023г. №17106-ИФ/09  прил.1</t>
        </is>
      </c>
      <c r="D11" s="370" t="n">
        <v>13.47</v>
      </c>
    </row>
    <row r="12" ht="29.25" customHeight="1" s="290">
      <c r="B12" s="370" t="inlineStr">
        <is>
          <t>Индекс изменения сметной стоимости на 1 квартал 2023 года. МАТ</t>
        </is>
      </c>
      <c r="C12" s="370" t="inlineStr">
        <is>
          <t>Письмо Минстроя России от 30.03.2023г. №17106-ИФ/09  прил.1</t>
        </is>
      </c>
      <c r="D12" s="370" t="n">
        <v>8.039999999999999</v>
      </c>
    </row>
    <row r="13" ht="30.75" customHeight="1" s="290">
      <c r="B13" s="370" t="inlineStr">
        <is>
          <t>Индекс изменения сметной стоимости на 1 квартал 2023 года. ОБ</t>
        </is>
      </c>
      <c r="C13" s="261" t="inlineStr">
        <is>
          <t>Письмо Минстроя России от 23.02.2023г. №9791-ИФ/09 прил.6</t>
        </is>
      </c>
      <c r="D13" s="370" t="n">
        <v>6.26</v>
      </c>
    </row>
    <row r="14" ht="89.25" customHeight="1" s="290">
      <c r="B14" s="370" t="inlineStr">
        <is>
          <t>Временные здания и сооружения</t>
        </is>
      </c>
      <c r="C14" s="37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" customHeight="1" s="290">
      <c r="B15" s="370" t="inlineStr">
        <is>
          <t>Дополнительные затраты при производстве строительно-монтажных работ в зимнее время</t>
        </is>
      </c>
      <c r="C15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290">
      <c r="B16" s="370" t="inlineStr">
        <is>
          <t>Пусконаладочные работы</t>
        </is>
      </c>
      <c r="C16" s="370" t="n"/>
      <c r="D16" s="370" t="inlineStr">
        <is>
          <t>Расчет</t>
        </is>
      </c>
    </row>
    <row r="17" ht="31.5" customHeight="1" s="290">
      <c r="B17" s="370" t="inlineStr">
        <is>
          <t>Строительный контроль</t>
        </is>
      </c>
      <c r="C17" s="370" t="inlineStr">
        <is>
          <t>Постановление Правительства РФ от 21.06.10 г. № 468</t>
        </is>
      </c>
      <c r="D17" s="207" t="n">
        <v>0.0214</v>
      </c>
    </row>
    <row r="18" ht="31.5" customHeight="1" s="290">
      <c r="B18" s="370" t="inlineStr">
        <is>
          <t>Авторский надзор - 0,2%</t>
        </is>
      </c>
      <c r="C18" s="370" t="inlineStr">
        <is>
          <t>Приказ от 4.08.2020 № 421/пр п.173</t>
        </is>
      </c>
      <c r="D18" s="207" t="n">
        <v>0.002</v>
      </c>
    </row>
    <row r="19" ht="24" customHeight="1" s="290">
      <c r="B19" s="370" t="inlineStr">
        <is>
          <t>Непредвиденные расходы</t>
        </is>
      </c>
      <c r="C19" s="370" t="inlineStr">
        <is>
          <t>Приказ от 4.08.2020 № 421/пр п.179</t>
        </is>
      </c>
      <c r="D19" s="207" t="n">
        <v>0.03</v>
      </c>
    </row>
    <row r="20" ht="18" customHeight="1" s="290">
      <c r="B20" s="259" t="n"/>
    </row>
    <row r="21" ht="18" customHeight="1" s="290">
      <c r="B21" s="259" t="n"/>
    </row>
    <row r="22" ht="18" customHeight="1" s="290">
      <c r="B22" s="259" t="n"/>
    </row>
    <row r="23" ht="18" customHeight="1" s="290">
      <c r="B23" s="259" t="n"/>
    </row>
    <row r="26">
      <c r="B26" s="344" t="inlineStr">
        <is>
          <t>Составил ______________________    А.П. Николаева</t>
        </is>
      </c>
      <c r="C26" s="354" t="n"/>
    </row>
    <row r="27">
      <c r="B27" s="355" t="inlineStr">
        <is>
          <t xml:space="preserve">                         (подпись, инициалы, фамилия)</t>
        </is>
      </c>
      <c r="C27" s="354" t="n"/>
    </row>
    <row r="28">
      <c r="B28" s="344" t="n"/>
      <c r="C28" s="354" t="n"/>
    </row>
    <row r="29">
      <c r="B29" s="344" t="inlineStr">
        <is>
          <t>Проверил ______________________        А.В. Костянецкая</t>
        </is>
      </c>
      <c r="C29" s="354" t="n"/>
    </row>
    <row r="30">
      <c r="B30" s="355" t="inlineStr">
        <is>
          <t xml:space="preserve">                        (подпись, инициалы, фамилия)</t>
        </is>
      </c>
      <c r="C30" s="35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G35" sqref="G35"/>
    </sheetView>
  </sheetViews>
  <sheetFormatPr baseColWidth="8" defaultColWidth="9.140625" defaultRowHeight="15"/>
  <cols>
    <col width="9.140625" customWidth="1" style="290" min="1" max="1"/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  <col width="9.140625" customWidth="1" style="290" min="7" max="7"/>
  </cols>
  <sheetData>
    <row r="2" ht="15.6" customHeight="1" s="290">
      <c r="A2" s="40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0">
      <c r="A4" s="179" t="inlineStr">
        <is>
          <t>Составлен в уровне цен на 01.01.2023 г.</t>
        </is>
      </c>
    </row>
    <row r="5">
      <c r="A5" s="435" t="inlineStr">
        <is>
          <t>№ пп.</t>
        </is>
      </c>
      <c r="B5" s="435" t="inlineStr">
        <is>
          <t>Наименование элемента</t>
        </is>
      </c>
      <c r="C5" s="435" t="inlineStr">
        <is>
          <t>Обозначение</t>
        </is>
      </c>
      <c r="D5" s="435" t="inlineStr">
        <is>
          <t>Формула</t>
        </is>
      </c>
      <c r="E5" s="435" t="inlineStr">
        <is>
          <t>Величина элемента</t>
        </is>
      </c>
      <c r="F5" s="435" t="inlineStr">
        <is>
          <t>Наименования обосновывающих документов</t>
        </is>
      </c>
    </row>
    <row r="6">
      <c r="A6" s="435" t="n">
        <v>1</v>
      </c>
      <c r="B6" s="435" t="n">
        <v>2</v>
      </c>
      <c r="C6" s="435" t="n">
        <v>3</v>
      </c>
      <c r="D6" s="435" t="n">
        <v>4</v>
      </c>
      <c r="E6" s="435" t="n">
        <v>5</v>
      </c>
      <c r="F6" s="435" t="n">
        <v>6</v>
      </c>
    </row>
    <row r="7" ht="86.45" customHeight="1" s="290">
      <c r="A7" s="181" t="inlineStr">
        <is>
          <t>1.1</t>
        </is>
      </c>
      <c r="B7" s="2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4" t="inlineStr">
        <is>
          <t>С1ср</t>
        </is>
      </c>
      <c r="D7" s="434" t="inlineStr">
        <is>
          <t>-</t>
        </is>
      </c>
      <c r="E7" s="296" t="n">
        <v>47872.94</v>
      </c>
      <c r="F7" s="2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28.9" customHeight="1" s="290">
      <c r="A8" s="181" t="inlineStr">
        <is>
          <t>1.2</t>
        </is>
      </c>
      <c r="B8" s="294" t="inlineStr">
        <is>
          <t>Среднегодовое нормативное число часов работы одного рабочего в месяц, часы (ч.)</t>
        </is>
      </c>
      <c r="C8" s="434" t="inlineStr">
        <is>
          <t>tср</t>
        </is>
      </c>
      <c r="D8" s="434" t="inlineStr">
        <is>
          <t>1973ч/12мес.</t>
        </is>
      </c>
      <c r="E8" s="296">
        <f>1973/12</f>
        <v/>
      </c>
      <c r="F8" s="294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4" t="inlineStr">
        <is>
          <t>Коэффициент увеличения</t>
        </is>
      </c>
      <c r="C9" s="434" t="inlineStr">
        <is>
          <t>Кув</t>
        </is>
      </c>
      <c r="D9" s="434" t="inlineStr">
        <is>
          <t>-</t>
        </is>
      </c>
      <c r="E9" s="296" t="n">
        <v>1</v>
      </c>
      <c r="F9" s="294" t="n"/>
      <c r="G9" s="188" t="n"/>
    </row>
    <row r="10">
      <c r="A10" s="181" t="inlineStr">
        <is>
          <t>1.4</t>
        </is>
      </c>
      <c r="B10" s="294" t="inlineStr">
        <is>
          <t>Средний разряд работ</t>
        </is>
      </c>
      <c r="C10" s="434" t="n"/>
      <c r="D10" s="434" t="n"/>
      <c r="E10" s="297" t="n">
        <v>3.5</v>
      </c>
      <c r="F10" s="294" t="inlineStr">
        <is>
          <t>РТМ</t>
        </is>
      </c>
      <c r="G10" s="188" t="n"/>
    </row>
    <row r="11" ht="57.6" customHeight="1" s="290">
      <c r="A11" s="181" t="inlineStr">
        <is>
          <t>1.5</t>
        </is>
      </c>
      <c r="B11" s="294" t="inlineStr">
        <is>
          <t>Тарифный коэффициент среднего разряда работ</t>
        </is>
      </c>
      <c r="C11" s="434" t="inlineStr">
        <is>
          <t>КТ</t>
        </is>
      </c>
      <c r="D11" s="434" t="inlineStr">
        <is>
          <t>-</t>
        </is>
      </c>
      <c r="E11" s="190" t="n">
        <v>1.263</v>
      </c>
      <c r="F11" s="2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2" customHeight="1" s="29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4" t="inlineStr">
        <is>
          <t>Кинф</t>
        </is>
      </c>
      <c r="D12" s="434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57.6" customHeight="1" s="29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4" t="inlineStr">
        <is>
          <t>ФОТр.тек.</t>
        </is>
      </c>
      <c r="D13" s="434" t="inlineStr">
        <is>
          <t>(С1ср/tср*КТ*Т*Кув)*Кинф</t>
        </is>
      </c>
      <c r="E13" s="195">
        <f>((E7*E9/E8)*E11)*E12</f>
        <v/>
      </c>
      <c r="F13" s="2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2025-01-24T11:55:06Z</dcterms:modified>
  <cp:lastModifiedBy>Danil</cp:lastModifiedBy>
  <cp:lastPrinted>2023-11-27T06:36:55Z</cp:lastPrinted>
</cp:coreProperties>
</file>