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  <numFmt numFmtId="175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2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175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D26" sqref="D26"/>
    </sheetView>
  </sheetViews>
  <sheetFormatPr baseColWidth="8" defaultRowHeight="15"/>
  <cols>
    <col width="36.85546875" customWidth="1" style="339" min="3" max="3"/>
    <col width="39.42578125" customWidth="1" style="339" min="4" max="4"/>
    <col width="14.28515625" customWidth="1" style="339" min="7" max="7"/>
    <col width="15" customWidth="1" style="339" min="10" max="10"/>
  </cols>
  <sheetData>
    <row r="2" ht="15.6" customHeight="1" s="339">
      <c r="B2" s="360" t="inlineStr">
        <is>
          <t>Приложение № 1</t>
        </is>
      </c>
    </row>
    <row r="3" ht="17.45" customHeight="1" s="339">
      <c r="B3" s="361" t="inlineStr">
        <is>
          <t>Сравнительная таблица отбора объекта-представителя</t>
        </is>
      </c>
    </row>
    <row r="4" ht="84" customHeight="1" s="339">
      <c r="B4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39">
      <c r="B5" s="304" t="n"/>
      <c r="C5" s="304" t="n"/>
      <c r="D5" s="304" t="n"/>
    </row>
    <row r="6" ht="64.5" customHeight="1" s="339">
      <c r="B6" s="363" t="inlineStr">
        <is>
          <t xml:space="preserve">Наименование разрабатываемого показателя УНЦ - </t>
        </is>
      </c>
      <c r="D6" s="318" t="inlineStr">
        <is>
          <t>Ячейка выключателя ВУ 110 кВ без учета здания ЗРУ номинальный ток отключения 50 кА</t>
        </is>
      </c>
    </row>
    <row r="7" ht="31.5" customHeight="1" s="339">
      <c r="B7" s="359" t="inlineStr">
        <is>
          <t>Сопоставимый уровень цен: 1 кв. 2016г</t>
        </is>
      </c>
    </row>
    <row r="8" ht="15.75" customHeight="1" s="339">
      <c r="B8" s="359" t="inlineStr">
        <is>
          <t>Единица измерения  — 1 ячейка</t>
        </is>
      </c>
    </row>
    <row r="9" ht="18" customHeight="1" s="339">
      <c r="B9" s="279" t="n"/>
    </row>
    <row r="10" ht="15.6" customHeight="1" s="339">
      <c r="B10" s="367" t="inlineStr">
        <is>
          <t>№ п/п</t>
        </is>
      </c>
      <c r="C10" s="367" t="inlineStr">
        <is>
          <t>Параметр</t>
        </is>
      </c>
      <c r="D10" s="367" t="inlineStr">
        <is>
          <t>Объект-представитель</t>
        </is>
      </c>
    </row>
    <row r="11" ht="78.75" customHeight="1" s="339">
      <c r="B11" s="367" t="n">
        <v>1</v>
      </c>
      <c r="C11" s="331" t="inlineStr">
        <is>
          <t>Наименование объекта-представителя</t>
        </is>
      </c>
      <c r="D11" s="367" t="inlineStr">
        <is>
          <t>Реконструкция электроподстанции 220/110/10 кВ ""Южная"" для нужд Центральных электрических сетей филиала ОАО ""МОЭСК""     
213.001.0-СМ.01.00  (изм 1)</t>
        </is>
      </c>
    </row>
    <row r="12" ht="31.15" customHeight="1" s="339">
      <c r="B12" s="367" t="n">
        <v>2</v>
      </c>
      <c r="C12" s="331" t="inlineStr">
        <is>
          <t>Наименование субъекта Российской Федерации</t>
        </is>
      </c>
      <c r="D12" s="367" t="inlineStr">
        <is>
          <t>Москва</t>
        </is>
      </c>
    </row>
    <row r="13" ht="15.6" customHeight="1" s="339">
      <c r="B13" s="367" t="n">
        <v>3</v>
      </c>
      <c r="C13" s="331" t="inlineStr">
        <is>
          <t>Климатический район и подрайон</t>
        </is>
      </c>
      <c r="D13" s="367" t="inlineStr">
        <is>
          <t>IIВ</t>
        </is>
      </c>
    </row>
    <row r="14" ht="15.6" customHeight="1" s="339">
      <c r="B14" s="367" t="n">
        <v>4</v>
      </c>
      <c r="C14" s="331" t="inlineStr">
        <is>
          <t>Мощность объекта</t>
        </is>
      </c>
      <c r="D14" s="367" t="n">
        <v>16</v>
      </c>
    </row>
    <row r="15" ht="93.59999999999999" customHeight="1" s="339">
      <c r="B15" s="367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7" t="inlineStr">
        <is>
          <t>I откл. (кА)/I ном (А) - 63/4000</t>
        </is>
      </c>
    </row>
    <row r="16" ht="78" customHeight="1" s="339">
      <c r="B16" s="367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6">
        <f>D17+D18+D19+D20</f>
        <v/>
      </c>
    </row>
    <row r="17" ht="15.6" customHeight="1" s="339">
      <c r="B17" s="337" t="inlineStr">
        <is>
          <t>6.1</t>
        </is>
      </c>
      <c r="C17" s="331" t="inlineStr">
        <is>
          <t>строительно-монтажные работы</t>
        </is>
      </c>
      <c r="D17" s="326">
        <f>'Прил.2 Расч стоим'!G13</f>
        <v/>
      </c>
    </row>
    <row r="18" ht="15.6" customHeight="1" s="339">
      <c r="B18" s="337" t="inlineStr">
        <is>
          <t>6.2</t>
        </is>
      </c>
      <c r="C18" s="331" t="inlineStr">
        <is>
          <t>оборудование и инвентарь</t>
        </is>
      </c>
      <c r="D18" s="326">
        <f>'Прил.2 Расч стоим'!H13</f>
        <v/>
      </c>
    </row>
    <row r="19" ht="15.6" customHeight="1" s="339">
      <c r="B19" s="337" t="inlineStr">
        <is>
          <t>6.3</t>
        </is>
      </c>
      <c r="C19" s="331" t="inlineStr">
        <is>
          <t>пусконаладочные работы</t>
        </is>
      </c>
      <c r="D19" s="326" t="n"/>
    </row>
    <row r="20" ht="15.6" customHeight="1" s="339">
      <c r="B20" s="337" t="inlineStr">
        <is>
          <t>6.4</t>
        </is>
      </c>
      <c r="C20" s="331" t="inlineStr">
        <is>
          <t>прочие и лимитированные затраты</t>
        </is>
      </c>
      <c r="D20" s="326">
        <f>'Прил.2 Расч стоим'!I13</f>
        <v/>
      </c>
    </row>
    <row r="21" ht="15.6" customHeight="1" s="339">
      <c r="B21" s="367" t="n">
        <v>7</v>
      </c>
      <c r="C21" s="331" t="inlineStr">
        <is>
          <t>Сопоставимый уровень цен</t>
        </is>
      </c>
      <c r="D21" s="337" t="inlineStr">
        <is>
          <t>1 кв. 2016г</t>
        </is>
      </c>
      <c r="G21" s="316" t="n"/>
    </row>
    <row r="22" ht="117.75" customHeight="1" s="339">
      <c r="B22" s="367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6">
        <f>D16</f>
        <v/>
      </c>
    </row>
    <row r="23" ht="46.9" customHeight="1" s="339">
      <c r="B23" s="367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6">
        <f>D22/D14</f>
        <v/>
      </c>
      <c r="G23" s="316" t="n"/>
    </row>
    <row r="24" hidden="1" ht="109.15" customHeight="1" s="339">
      <c r="B24" s="367" t="n">
        <v>10</v>
      </c>
      <c r="C24" s="331" t="inlineStr">
        <is>
          <t>Примечание</t>
        </is>
      </c>
      <c r="D24" s="3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39">
      <c r="B25" s="309" t="n"/>
      <c r="C25" s="310" t="n"/>
      <c r="D25" s="310" t="n"/>
    </row>
    <row r="26">
      <c r="B26" s="340" t="inlineStr">
        <is>
          <t>Составил ______________________        Е. М. Добровольская</t>
        </is>
      </c>
      <c r="C26" s="350" t="n"/>
    </row>
    <row r="27">
      <c r="B27" s="351" t="inlineStr">
        <is>
          <t xml:space="preserve">                         (подпись, инициалы, фамилия)</t>
        </is>
      </c>
      <c r="C27" s="350" t="n"/>
    </row>
    <row r="28">
      <c r="B28" s="340" t="n"/>
      <c r="C28" s="350" t="n"/>
    </row>
    <row r="29">
      <c r="B29" s="340" t="inlineStr">
        <is>
          <t>Проверил ______________________        А.В. Костянецкая</t>
        </is>
      </c>
      <c r="C29" s="350" t="n"/>
    </row>
    <row r="30">
      <c r="B30" s="351" t="inlineStr">
        <is>
          <t xml:space="preserve">                        (подпись, инициалы, фамилия)</t>
        </is>
      </c>
      <c r="C30" s="350" t="n"/>
    </row>
    <row r="31" ht="15.6" customHeight="1" s="339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60" zoomScaleNormal="85" workbookViewId="0">
      <selection activeCell="C28" sqref="C28"/>
    </sheetView>
  </sheetViews>
  <sheetFormatPr baseColWidth="8" defaultRowHeight="15"/>
  <cols>
    <col width="5.5703125" customWidth="1" style="339" min="1" max="1"/>
    <col width="44.85546875" customWidth="1" style="339" min="3" max="3"/>
    <col width="13.85546875" customWidth="1" style="339" min="4" max="4"/>
    <col width="17.42578125" customWidth="1" style="339" min="5" max="5"/>
    <col width="12.7109375" customWidth="1" style="339" min="6" max="6"/>
    <col width="14.85546875" customWidth="1" style="339" min="7" max="7"/>
    <col width="16.7109375" customWidth="1" style="339" min="8" max="8"/>
    <col width="13" customWidth="1" style="339" min="9" max="9"/>
    <col width="15.85546875" customWidth="1" style="339" min="10" max="10"/>
    <col width="18" customWidth="1" style="339" min="11" max="11"/>
  </cols>
  <sheetData>
    <row r="3" ht="15.6" customHeight="1" s="339">
      <c r="B3" s="360" t="inlineStr">
        <is>
          <t>Приложение № 2</t>
        </is>
      </c>
    </row>
    <row r="4" ht="15.6" customHeight="1" s="339">
      <c r="B4" s="365" t="inlineStr">
        <is>
          <t>Расчет стоимости основных видов работ для выбора объекта-представителя</t>
        </is>
      </c>
    </row>
    <row r="5" ht="15.6" customHeight="1" s="339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39">
      <c r="B6" s="366" t="inlineStr">
        <is>
          <t xml:space="preserve">Наименование разрабатываемого показателя УНЦ - </t>
        </is>
      </c>
      <c r="D6" s="309" t="inlineStr">
        <is>
          <t>Ячейка выключателя ВУ 110 кВ без учета здания ЗРУ номинальный ток отключения 50 кА</t>
        </is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39">
      <c r="B7" s="359">
        <f>'Прил.1 Сравнит табл'!B8</f>
        <v/>
      </c>
    </row>
    <row r="8" ht="18" customHeight="1" s="339">
      <c r="B8" s="279" t="n"/>
    </row>
    <row r="9" ht="15.75" customHeight="1" s="339"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39">
      <c r="B10" s="449" t="n"/>
      <c r="C10" s="449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1 кв. 2016 г., тыс. руб.</t>
        </is>
      </c>
      <c r="G10" s="447" t="n"/>
      <c r="H10" s="447" t="n"/>
      <c r="I10" s="447" t="n"/>
      <c r="J10" s="448" t="n"/>
    </row>
    <row r="11" ht="58.5" customHeight="1" s="339">
      <c r="B11" s="450" t="n"/>
      <c r="C11" s="450" t="n"/>
      <c r="D11" s="450" t="n"/>
      <c r="E11" s="450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88.5" customHeight="1" s="339">
      <c r="B12" s="329" t="n">
        <v>1</v>
      </c>
      <c r="C12" s="336">
        <f>'Прил.1 Сравнит табл'!D15</f>
        <v/>
      </c>
      <c r="D12" s="330" t="inlineStr">
        <is>
          <t>213.001.1.17.31.14-ЭМ1.ЛС.17-1вэ</t>
        </is>
      </c>
      <c r="E12" s="331" t="inlineStr">
        <is>
          <t>Приобретение и монтаж  КРУЭ 110 кВ.Перв.коммутация</t>
        </is>
      </c>
      <c r="F12" s="332" t="n"/>
      <c r="G12" s="332">
        <f>1865502.4/1000</f>
        <v/>
      </c>
      <c r="H12" s="332">
        <f>3.52*98538427.06/1000</f>
        <v/>
      </c>
      <c r="I12" s="332" t="n"/>
      <c r="J12" s="333">
        <f>SUM(F12:I12)</f>
        <v/>
      </c>
    </row>
    <row r="13" ht="15.75" customHeight="1" s="339">
      <c r="B13" s="364" t="inlineStr">
        <is>
          <t>Всего по объекту:</t>
        </is>
      </c>
      <c r="C13" s="447" t="n"/>
      <c r="D13" s="447" t="n"/>
      <c r="E13" s="448" t="n"/>
      <c r="F13" s="335">
        <f>SUM(F12:F12)</f>
        <v/>
      </c>
      <c r="G13" s="335">
        <f>SUM(G12:G12)</f>
        <v/>
      </c>
      <c r="H13" s="335">
        <f>SUM(H12:H12)</f>
        <v/>
      </c>
      <c r="I13" s="335">
        <f>(F13+G13)*3.9%+((F13+G13)*3.9%+F13+G13)*2.1%</f>
        <v/>
      </c>
      <c r="J13" s="335">
        <f>SUM(F13:I13)</f>
        <v/>
      </c>
    </row>
    <row r="14" ht="15.75" customHeight="1" s="339">
      <c r="B14" s="364" t="inlineStr">
        <is>
          <t>Всего по объекту в сопоставимом уровне цен 1 кв. 2016г:</t>
        </is>
      </c>
      <c r="C14" s="447" t="n"/>
      <c r="D14" s="447" t="n"/>
      <c r="E14" s="448" t="n"/>
      <c r="F14" s="335">
        <f>F13</f>
        <v/>
      </c>
      <c r="G14" s="335">
        <f>G13</f>
        <v/>
      </c>
      <c r="H14" s="335">
        <f>H13</f>
        <v/>
      </c>
      <c r="I14" s="335">
        <f>(F14+G14)*3.9%+((F14+G14)*3.9%+F14+G14)*2.1%</f>
        <v/>
      </c>
      <c r="J14" s="335">
        <f>SUM(F14:I14)</f>
        <v/>
      </c>
    </row>
    <row r="15" s="339"/>
    <row r="16" s="339"/>
    <row r="17" s="339"/>
    <row r="18" s="339"/>
    <row r="19">
      <c r="C19" s="340" t="inlineStr">
        <is>
          <t>Составил ______________________        Е. М. Добровольская</t>
        </is>
      </c>
      <c r="D19" s="350" t="n"/>
    </row>
    <row r="20">
      <c r="C20" s="351" t="inlineStr">
        <is>
          <t xml:space="preserve">                         (подпись, инициалы, фамилия)</t>
        </is>
      </c>
      <c r="D20" s="350" t="n"/>
    </row>
    <row r="21">
      <c r="C21" s="340" t="n"/>
      <c r="D21" s="350" t="n"/>
    </row>
    <row r="22">
      <c r="C22" s="340" t="inlineStr">
        <is>
          <t>Проверил ______________________        А.В. Костянецкая</t>
        </is>
      </c>
      <c r="D22" s="350" t="n"/>
    </row>
    <row r="23">
      <c r="C23" s="351" t="inlineStr">
        <is>
          <t xml:space="preserve">                        (подпись, инициалы, фамилия)</t>
        </is>
      </c>
      <c r="D23" s="350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9" workbookViewId="0">
      <selection activeCell="C28" sqref="C28"/>
    </sheetView>
  </sheetViews>
  <sheetFormatPr baseColWidth="8" defaultRowHeight="15"/>
  <cols>
    <col width="11.140625" customWidth="1" style="339" min="1" max="1"/>
    <col width="14.7109375" customWidth="1" style="339" min="2" max="2"/>
    <col width="21.42578125" customWidth="1" style="339" min="3" max="3"/>
    <col width="49.7109375" customWidth="1" style="339" min="4" max="4"/>
    <col width="16.28515625" customWidth="1" style="339" min="5" max="5"/>
    <col width="20.7109375" customWidth="1" style="339" min="6" max="6"/>
    <col width="16.140625" customWidth="1" style="339" min="7" max="7"/>
    <col width="16.7109375" customWidth="1" style="339" min="8" max="8"/>
    <col width="11.140625" customWidth="1" style="339" min="9" max="9"/>
    <col width="9.28515625" customWidth="1" style="339" min="10" max="10"/>
    <col width="14" customWidth="1" style="339" min="11" max="11"/>
    <col width="9.140625" customWidth="1" style="339" min="12" max="12"/>
  </cols>
  <sheetData>
    <row r="2" ht="15.6" customHeight="1" s="339">
      <c r="A2" s="360" t="inlineStr">
        <is>
          <t xml:space="preserve">Приложение № 3 </t>
        </is>
      </c>
    </row>
    <row r="3" ht="17.45" customHeight="1" s="339">
      <c r="A3" s="361" t="inlineStr">
        <is>
          <t>Объектная ресурсная ведомость</t>
        </is>
      </c>
    </row>
    <row r="4" ht="17.45" customHeight="1" s="339">
      <c r="A4" s="361" t="n"/>
      <c r="B4" s="361" t="n"/>
      <c r="C4" s="361" t="n"/>
      <c r="D4" s="361" t="n"/>
      <c r="E4" s="361" t="n"/>
      <c r="F4" s="361" t="n"/>
      <c r="G4" s="361" t="n"/>
      <c r="H4" s="361" t="n"/>
    </row>
    <row r="5">
      <c r="B5" s="314" t="n"/>
    </row>
    <row r="6" ht="17.45" customHeight="1" s="339">
      <c r="A6" s="361" t="n"/>
      <c r="B6" s="361" t="n"/>
      <c r="C6" s="370" t="n"/>
    </row>
    <row r="7" ht="32.25" customHeight="1" s="339">
      <c r="A7" s="373" t="inlineStr">
        <is>
          <t xml:space="preserve">Наименование разрабатываемого показателя УНЦ - </t>
        </is>
      </c>
      <c r="D7" s="373" t="inlineStr">
        <is>
          <t>Ячейка выключателя ВУ 110 кВ без учета здания ЗРУ номинальный ток отключения 50 кА</t>
        </is>
      </c>
    </row>
    <row r="8" ht="21.75" customHeight="1" s="339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39">
      <c r="A9" s="367" t="inlineStr">
        <is>
          <t>п/п</t>
        </is>
      </c>
      <c r="B9" s="367" t="inlineStr">
        <is>
          <t>№ЛСР</t>
        </is>
      </c>
      <c r="C9" s="367" t="inlineStr">
        <is>
          <t>Код ресурса</t>
        </is>
      </c>
      <c r="D9" s="367" t="inlineStr">
        <is>
          <t>Наименование ресурса</t>
        </is>
      </c>
      <c r="E9" s="367" t="inlineStr">
        <is>
          <t>Ед. изм.</t>
        </is>
      </c>
      <c r="F9" s="367" t="inlineStr">
        <is>
          <t>Кол-во единиц по данным объекта-представителя</t>
        </is>
      </c>
      <c r="G9" s="367" t="inlineStr">
        <is>
          <t>Сметная стоимость в ценах на 01.01.2000 (руб.)</t>
        </is>
      </c>
      <c r="H9" s="448" t="n"/>
    </row>
    <row r="10" ht="40.5" customHeight="1" s="339">
      <c r="A10" s="450" t="n"/>
      <c r="B10" s="450" t="n"/>
      <c r="C10" s="450" t="n"/>
      <c r="D10" s="450" t="n"/>
      <c r="E10" s="450" t="n"/>
      <c r="F10" s="450" t="n"/>
      <c r="G10" s="367" t="inlineStr">
        <is>
          <t>на ед.изм.</t>
        </is>
      </c>
      <c r="H10" s="367" t="inlineStr">
        <is>
          <t>общая</t>
        </is>
      </c>
    </row>
    <row r="11" ht="15.6" customHeight="1" s="339">
      <c r="A11" s="367" t="n">
        <v>1</v>
      </c>
      <c r="B11" s="221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221" t="n">
        <v>6</v>
      </c>
      <c r="H11" s="221" t="n">
        <v>7</v>
      </c>
    </row>
    <row r="12" ht="15" customHeight="1" s="339">
      <c r="A12" s="368" t="inlineStr">
        <is>
          <t>Затраты труда рабочих</t>
        </is>
      </c>
      <c r="B12" s="447" t="n"/>
      <c r="C12" s="447" t="n"/>
      <c r="D12" s="447" t="n"/>
      <c r="E12" s="447" t="n"/>
      <c r="F12" s="322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7" t="inlineStr">
        <is>
          <t>чел.час</t>
        </is>
      </c>
      <c r="F13" s="320" t="n">
        <v>4758</v>
      </c>
      <c r="G13" s="214" t="n">
        <v>9.619999999999999</v>
      </c>
      <c r="H13" s="214">
        <f>ROUND(F13*G13,2)</f>
        <v/>
      </c>
    </row>
    <row r="14" ht="15" customHeight="1" s="339">
      <c r="A14" s="372" t="inlineStr">
        <is>
          <t>Затраты труда машинистов</t>
        </is>
      </c>
      <c r="B14" s="447" t="n"/>
      <c r="C14" s="447" t="n"/>
      <c r="D14" s="447" t="n"/>
      <c r="E14" s="448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7" t="inlineStr">
        <is>
          <t>чел.-ч</t>
        </is>
      </c>
      <c r="F15" s="320" t="n">
        <v>1514</v>
      </c>
      <c r="G15" s="214" t="n"/>
      <c r="H15" s="203" t="n">
        <v>17249.71</v>
      </c>
      <c r="L15" s="205" t="n"/>
      <c r="N15" s="321" t="n"/>
    </row>
    <row r="16" ht="15" customHeight="1" s="339">
      <c r="A16" s="372" t="inlineStr">
        <is>
          <t>Машины и механизмы</t>
        </is>
      </c>
      <c r="B16" s="447" t="n"/>
      <c r="C16" s="447" t="n"/>
      <c r="D16" s="447" t="n"/>
      <c r="E16" s="448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7" t="inlineStr">
        <is>
          <t>маш.час</t>
        </is>
      </c>
      <c r="F17" s="397" t="n">
        <v>194.4</v>
      </c>
      <c r="G17" s="219" t="n">
        <v>287.99</v>
      </c>
      <c r="H17" s="214">
        <f>ROUND(F17*G17,2)</f>
        <v/>
      </c>
    </row>
    <row r="18" ht="26.45" customHeight="1" s="339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7" t="inlineStr">
        <is>
          <t>маш.час</t>
        </is>
      </c>
      <c r="F18" s="397" t="n">
        <v>421.6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7" t="inlineStr">
        <is>
          <t>маш.час</t>
        </is>
      </c>
      <c r="F19" s="397" t="n">
        <v>723.2</v>
      </c>
      <c r="G19" s="219" t="n">
        <v>29.6</v>
      </c>
      <c r="H19" s="214">
        <f>ROUND(F19*G19,2)</f>
        <v/>
      </c>
    </row>
    <row r="20" ht="26.45" customHeight="1" s="339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7" t="inlineStr">
        <is>
          <t>маш.час</t>
        </is>
      </c>
      <c r="F20" s="397" t="n">
        <v>91.8</v>
      </c>
      <c r="G20" s="219" t="n">
        <v>131.44</v>
      </c>
      <c r="H20" s="214">
        <f>ROUND(F20*G20,2)</f>
        <v/>
      </c>
    </row>
    <row r="21" ht="26.45" customHeight="1" s="339">
      <c r="A21" s="216">
        <f>A20+1</f>
        <v/>
      </c>
      <c r="B21" s="277" t="n"/>
      <c r="C21" s="216" t="inlineStr">
        <is>
          <t>91.17.04-161</t>
        </is>
      </c>
      <c r="D21" s="217" t="inlineStr">
        <is>
          <t>Полуавтоматы сварочные номинальным сварочным током 40-500 А</t>
        </is>
      </c>
      <c r="E21" s="397" t="inlineStr">
        <is>
          <t>маш.час</t>
        </is>
      </c>
      <c r="F21" s="397" t="n">
        <v>356.4</v>
      </c>
      <c r="G21" s="219" t="n">
        <v>16.44</v>
      </c>
      <c r="H21" s="214">
        <f>ROUND(F21*G21,2)</f>
        <v/>
      </c>
    </row>
    <row r="22">
      <c r="A22" s="216">
        <f>A21+1</f>
        <v/>
      </c>
      <c r="B22" s="277" t="n"/>
      <c r="C22" s="216" t="inlineStr">
        <is>
          <t>91.14.02-001</t>
        </is>
      </c>
      <c r="D22" s="217" t="inlineStr">
        <is>
          <t>Автомобили бортовые, грузоподъемность до 5 т</t>
        </is>
      </c>
      <c r="E22" s="397" t="inlineStr">
        <is>
          <t>маш.час</t>
        </is>
      </c>
      <c r="F22" s="397" t="n">
        <v>83</v>
      </c>
      <c r="G22" s="219" t="n">
        <v>65.70999999999999</v>
      </c>
      <c r="H22" s="214">
        <f>ROUND(F22*G22,2)</f>
        <v/>
      </c>
    </row>
    <row r="23" ht="26.45" customHeight="1" s="339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7" t="inlineStr">
        <is>
          <t>маш.час</t>
        </is>
      </c>
      <c r="F23" s="397" t="n">
        <v>233</v>
      </c>
      <c r="G23" s="219" t="n">
        <v>8.1</v>
      </c>
      <c r="H23" s="214">
        <f>ROUND(F23*G23,2)</f>
        <v/>
      </c>
    </row>
    <row r="24" ht="15" customHeight="1" s="339">
      <c r="A24" s="372" t="inlineStr">
        <is>
          <t>Оборудование</t>
        </is>
      </c>
      <c r="B24" s="447" t="n"/>
      <c r="C24" s="447" t="n"/>
      <c r="D24" s="447" t="n"/>
      <c r="E24" s="448" t="n"/>
      <c r="F24" s="223" t="n"/>
      <c r="G24" s="223" t="n"/>
      <c r="H24" s="222">
        <f>SUM(H25:H25)</f>
        <v/>
      </c>
    </row>
    <row r="25" ht="32.25" customHeight="1" s="339">
      <c r="A25" s="215">
        <f>A23+1</f>
        <v/>
      </c>
      <c r="B25" s="372" t="n"/>
      <c r="C25" s="216" t="inlineStr">
        <is>
          <t>Прайс из СД ОП</t>
        </is>
      </c>
      <c r="D25" s="376" t="inlineStr">
        <is>
          <t>Ячейка выключателя 110 кВ 4000/40</t>
        </is>
      </c>
      <c r="E25" s="397" t="inlineStr">
        <is>
          <t>шт.</t>
        </is>
      </c>
      <c r="F25" s="397" t="n">
        <v>16</v>
      </c>
      <c r="G25" s="214" t="n">
        <v>6268562.3</v>
      </c>
      <c r="H25" s="214">
        <f>ROUND(F25*G25,2)</f>
        <v/>
      </c>
      <c r="I25" s="319" t="n"/>
    </row>
    <row r="26" ht="15" customHeight="1" s="339">
      <c r="A26" s="372" t="inlineStr">
        <is>
          <t>Материалы</t>
        </is>
      </c>
      <c r="B26" s="447" t="n"/>
      <c r="C26" s="447" t="n"/>
      <c r="D26" s="447" t="n"/>
      <c r="E26" s="448" t="n"/>
      <c r="F26" s="223" t="n"/>
      <c r="G26" s="223" t="n"/>
      <c r="H26" s="222">
        <f>SUM(H27:H39)</f>
        <v/>
      </c>
    </row>
    <row r="27" ht="27" customHeight="1" s="339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7" t="inlineStr">
        <is>
          <t>м3</t>
        </is>
      </c>
      <c r="F27" s="397" t="n">
        <v>390.6</v>
      </c>
      <c r="G27" s="214" t="n">
        <v>17.86</v>
      </c>
      <c r="H27" s="214">
        <f>ROUND(F27*G27,2)</f>
        <v/>
      </c>
      <c r="K27" s="319" t="n"/>
    </row>
    <row r="28" ht="38.25" customHeight="1" s="339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7" t="inlineStr">
        <is>
          <t>кг</t>
        </is>
      </c>
      <c r="F28" s="397" t="n">
        <v>127.88</v>
      </c>
      <c r="G28" s="214" t="n">
        <v>28.6</v>
      </c>
      <c r="H28" s="214">
        <f>ROUND(F28*G28,2)</f>
        <v/>
      </c>
      <c r="K28" s="319" t="n"/>
    </row>
    <row r="29" ht="30.75" customHeight="1" s="33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7" t="inlineStr">
        <is>
          <t>м</t>
        </is>
      </c>
      <c r="F29" s="397" t="n">
        <v>88</v>
      </c>
      <c r="G29" s="214" t="n">
        <v>38.42</v>
      </c>
      <c r="H29" s="214">
        <f>ROUND(F29*G29,2)</f>
        <v/>
      </c>
      <c r="K29" s="319" t="n"/>
    </row>
    <row r="30" ht="41.25" customHeight="1" s="339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7" t="inlineStr">
        <is>
          <t>кг</t>
        </is>
      </c>
      <c r="F30" s="397" t="n">
        <v>41.76</v>
      </c>
      <c r="G30" s="214" t="n">
        <v>50</v>
      </c>
      <c r="H30" s="214">
        <f>ROUND(F30*G30,2)</f>
        <v/>
      </c>
      <c r="K30" s="319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7" t="inlineStr">
        <is>
          <t>кг</t>
        </is>
      </c>
      <c r="F31" s="397" t="n">
        <v>104.76</v>
      </c>
      <c r="G31" s="214" t="n">
        <v>10.57</v>
      </c>
      <c r="H31" s="214">
        <f>ROUND(F31*G31,2)</f>
        <v/>
      </c>
      <c r="K31" s="319" t="n"/>
    </row>
    <row r="32" ht="26.45" customHeight="1" s="339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7" t="inlineStr">
        <is>
          <t>руб</t>
        </is>
      </c>
      <c r="F32" s="397" t="n">
        <v>915.46</v>
      </c>
      <c r="G32" s="214" t="n">
        <v>1</v>
      </c>
      <c r="H32" s="214">
        <f>ROUND(F32*G32,2)</f>
        <v/>
      </c>
      <c r="K32" s="319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7" t="inlineStr">
        <is>
          <t>т</t>
        </is>
      </c>
      <c r="F33" s="397" t="n">
        <v>0.118</v>
      </c>
      <c r="G33" s="214" t="n">
        <v>4488.4</v>
      </c>
      <c r="H33" s="214">
        <f>ROUND(F33*G33,2)</f>
        <v/>
      </c>
      <c r="K33" s="319" t="n"/>
    </row>
    <row r="34">
      <c r="A34" s="215">
        <f>A33+1</f>
        <v/>
      </c>
      <c r="B34" s="277" t="n"/>
      <c r="C34" s="216" t="inlineStr">
        <is>
          <t>07.2.07.13-0171</t>
        </is>
      </c>
      <c r="D34" s="217" t="inlineStr">
        <is>
          <t>Подкладки металлические</t>
        </is>
      </c>
      <c r="E34" s="397" t="inlineStr">
        <is>
          <t>кг</t>
        </is>
      </c>
      <c r="F34" s="397" t="n">
        <v>36</v>
      </c>
      <c r="G34" s="214" t="n">
        <v>12.6</v>
      </c>
      <c r="H34" s="214">
        <f>ROUND(F34*G34,2)</f>
        <v/>
      </c>
      <c r="K34" s="319" t="n"/>
    </row>
    <row r="35">
      <c r="A35" s="215">
        <f>A34+1</f>
        <v/>
      </c>
      <c r="B35" s="277" t="n"/>
      <c r="C35" s="216" t="inlineStr">
        <is>
          <t>01.7.20.08-0102</t>
        </is>
      </c>
      <c r="D35" s="217" t="inlineStr">
        <is>
          <t>Миткаль суровый</t>
        </is>
      </c>
      <c r="E35" s="397" t="inlineStr">
        <is>
          <t>10 м</t>
        </is>
      </c>
      <c r="F35" s="397" t="n">
        <v>5.414</v>
      </c>
      <c r="G35" s="214" t="n">
        <v>73.65000000000001</v>
      </c>
      <c r="H35" s="214">
        <f>ROUND(F35*G35,2)</f>
        <v/>
      </c>
      <c r="K35" s="319" t="n"/>
    </row>
    <row r="36" ht="26.45" customHeight="1" s="339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7" t="inlineStr">
        <is>
          <t>м3</t>
        </is>
      </c>
      <c r="F36" s="397" t="n">
        <v>0.288</v>
      </c>
      <c r="G36" s="214" t="n">
        <v>1250</v>
      </c>
      <c r="H36" s="214">
        <f>ROUND(F36*G36,2)</f>
        <v/>
      </c>
      <c r="K36" s="319" t="n"/>
    </row>
    <row r="37" ht="39.6" customHeight="1" s="339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7" t="inlineStr">
        <is>
          <t>т</t>
        </is>
      </c>
      <c r="F37" s="397" t="n">
        <v>0.008999999999999999</v>
      </c>
      <c r="G37" s="214" t="n">
        <v>20600</v>
      </c>
      <c r="H37" s="214">
        <f>ROUND(F37*G37,2)</f>
        <v/>
      </c>
      <c r="K37" s="319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7" t="inlineStr">
        <is>
          <t>т</t>
        </is>
      </c>
      <c r="F38" s="397" t="n">
        <v>0.00916</v>
      </c>
      <c r="G38" s="214" t="n">
        <v>14200</v>
      </c>
      <c r="H38" s="214">
        <f>ROUND(F38*G38,2)</f>
        <v/>
      </c>
      <c r="K38" s="319" t="n"/>
    </row>
    <row r="39" ht="26.45" customHeight="1" s="339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7" t="inlineStr">
        <is>
          <t>т</t>
        </is>
      </c>
      <c r="F39" s="397" t="n">
        <v>0.00548</v>
      </c>
      <c r="G39" s="214" t="n">
        <v>8475</v>
      </c>
      <c r="H39" s="214">
        <f>ROUND(F39*G39,2)</f>
        <v/>
      </c>
      <c r="K39" s="319" t="n"/>
    </row>
    <row r="40">
      <c r="K40" s="312" t="n"/>
    </row>
    <row r="41" ht="25.5" customHeight="1" s="339">
      <c r="B41" s="314" t="n"/>
      <c r="C41" s="371" t="n"/>
      <c r="K41" s="338" t="n"/>
    </row>
    <row r="45">
      <c r="B45" s="340" t="inlineStr">
        <is>
          <t>Составил ______________________     Е. М. Добровольская</t>
        </is>
      </c>
      <c r="C45" s="350" t="n"/>
    </row>
    <row r="46">
      <c r="B46" s="351" t="inlineStr">
        <is>
          <t xml:space="preserve">                         (подпись, инициалы, фамилия)</t>
        </is>
      </c>
      <c r="C46" s="350" t="n"/>
    </row>
    <row r="47">
      <c r="B47" s="340" t="n"/>
      <c r="C47" s="350" t="n"/>
    </row>
    <row r="48">
      <c r="B48" s="340" t="inlineStr">
        <is>
          <t>Проверил ______________________        А.В. Костянецкая</t>
        </is>
      </c>
      <c r="C48" s="350" t="n"/>
    </row>
    <row r="49">
      <c r="B49" s="351" t="inlineStr">
        <is>
          <t xml:space="preserve">                        (подпись, инициалы, фамилия)</t>
        </is>
      </c>
      <c r="C49" s="350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C41:H41"/>
    <mergeCell ref="A2:H2"/>
    <mergeCell ref="A16:E16"/>
    <mergeCell ref="A24:E24"/>
    <mergeCell ref="A26:E26"/>
    <mergeCell ref="A7:C7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339" min="1" max="1"/>
    <col width="36.28515625" customWidth="1" style="339" min="2" max="2"/>
    <col width="18.85546875" customWidth="1" style="339" min="3" max="3"/>
    <col width="18.28515625" customWidth="1" style="339" min="4" max="4"/>
    <col width="18.85546875" customWidth="1" style="339" min="5" max="5"/>
    <col width="9.140625" customWidth="1" style="339" min="6" max="6"/>
    <col width="12.85546875" customWidth="1" style="339" min="7" max="7"/>
    <col width="9.140625" customWidth="1" style="339" min="8" max="11"/>
    <col width="13.5703125" customWidth="1" style="339" min="12" max="12"/>
    <col width="9.140625" customWidth="1" style="339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96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52" t="inlineStr">
        <is>
          <t>Ресурсная модель</t>
        </is>
      </c>
    </row>
    <row r="6">
      <c r="B6" s="352" t="n"/>
    </row>
    <row r="7" ht="45.75" customHeight="1" s="339">
      <c r="B7" s="375" t="inlineStr">
        <is>
          <t xml:space="preserve">Наименование разрабатываемого показателя УНЦ - </t>
        </is>
      </c>
      <c r="D7" s="375" t="inlineStr">
        <is>
          <t>Ячейка выключателя ВУ 110 кВ без учета здания ЗРУ номинальный ток отключения 50 кА</t>
        </is>
      </c>
    </row>
    <row r="8">
      <c r="B8" s="374">
        <f>'Прил.1 Сравнит табл'!B8</f>
        <v/>
      </c>
    </row>
    <row r="9">
      <c r="B9" s="174" t="n"/>
      <c r="C9" s="340" t="n"/>
      <c r="D9" s="340" t="n"/>
      <c r="E9" s="340" t="n"/>
    </row>
    <row r="10" ht="52.9" customHeight="1" s="339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39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39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39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39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39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10759043.04</v>
      </c>
      <c r="D31" s="226" t="n"/>
      <c r="E31" s="228">
        <f>C31/$C$40</f>
        <v/>
      </c>
    </row>
    <row r="32" ht="26.45" customHeight="1" s="339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39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39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39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39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39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39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347" t="n"/>
      <c r="C42" s="340" t="n"/>
      <c r="D42" s="340" t="n"/>
      <c r="E42" s="340" t="n"/>
    </row>
    <row r="43">
      <c r="B43" s="347" t="inlineStr">
        <is>
          <t>Составил ____________________________  Е. М. Добровольская</t>
        </is>
      </c>
      <c r="C43" s="340" t="n"/>
      <c r="D43" s="340" t="n"/>
      <c r="E43" s="340" t="n"/>
    </row>
    <row r="44">
      <c r="B44" s="347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347" t="n"/>
      <c r="C45" s="340" t="n"/>
      <c r="D45" s="340" t="n"/>
      <c r="E45" s="340" t="n"/>
    </row>
    <row r="46">
      <c r="B46" s="347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74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39" workbookViewId="0">
      <selection activeCell="C28" sqref="C28"/>
    </sheetView>
  </sheetViews>
  <sheetFormatPr baseColWidth="8" defaultColWidth="9.140625" defaultRowHeight="15" outlineLevelRow="1"/>
  <cols>
    <col width="5.7109375" customWidth="1" style="350" min="1" max="1"/>
    <col width="22.5703125" customWidth="1" style="350" min="2" max="2"/>
    <col width="39.140625" customWidth="1" style="350" min="3" max="3"/>
    <col width="10.7109375" customWidth="1" style="350" min="4" max="4"/>
    <col width="12.7109375" customWidth="1" style="350" min="5" max="5"/>
    <col width="14.5703125" customWidth="1" style="350" min="6" max="6"/>
    <col width="15.42578125" customWidth="1" style="350" min="7" max="7"/>
    <col width="12.7109375" customWidth="1" style="350" min="8" max="8"/>
    <col width="14.5703125" customWidth="1" style="350" min="9" max="9"/>
    <col width="16.140625" customWidth="1" style="350" min="10" max="10"/>
    <col width="22.42578125" customWidth="1" style="350" min="11" max="11"/>
    <col width="20.28515625" customWidth="1" style="350" min="12" max="12"/>
    <col width="10.85546875" customWidth="1" style="350" min="13" max="13"/>
    <col width="9.140625" customWidth="1" style="350" min="14" max="14"/>
    <col width="9.140625" customWidth="1" style="339" min="15" max="15"/>
  </cols>
  <sheetData>
    <row r="2" ht="15.6" customHeight="1" s="339">
      <c r="I2" s="303" t="n"/>
      <c r="J2" s="283" t="inlineStr">
        <is>
          <t>Приложение №5</t>
        </is>
      </c>
    </row>
    <row r="4" ht="13.15" customFormat="1" customHeight="1" s="340">
      <c r="A4" s="352" t="inlineStr">
        <is>
          <t>Расчет стоимости СМР и оборудования</t>
        </is>
      </c>
      <c r="I4" s="352" t="n"/>
      <c r="J4" s="352" t="n"/>
    </row>
    <row r="5" ht="13.15" customFormat="1" customHeight="1" s="340">
      <c r="A5" s="352" t="n"/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</row>
    <row r="6" ht="26.25" customFormat="1" customHeight="1" s="340">
      <c r="A6" s="355" t="inlineStr">
        <is>
          <t xml:space="preserve">Наименование разрабатываемого показателя УНЦ </t>
        </is>
      </c>
      <c r="D6" s="355" t="inlineStr">
        <is>
          <t>Ячейка выключателя ВУ 110 кВ без учета здания ЗРУ номинальный ток отключения 50 кА</t>
        </is>
      </c>
    </row>
    <row r="7" ht="25.5" customFormat="1" customHeight="1" s="340">
      <c r="A7" s="355">
        <f>'Прил.1 Сравнит табл'!B8</f>
        <v/>
      </c>
      <c r="I7" s="375" t="n"/>
      <c r="J7" s="375" t="n"/>
    </row>
    <row r="8" ht="13.15" customFormat="1" customHeight="1" s="340"/>
    <row r="9" ht="27" customHeight="1" s="339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8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8" t="n"/>
    </row>
    <row r="10" ht="28.5" customHeight="1" s="339">
      <c r="A10" s="450" t="n"/>
      <c r="B10" s="450" t="n"/>
      <c r="C10" s="450" t="n"/>
      <c r="D10" s="450" t="n"/>
      <c r="E10" s="450" t="n"/>
      <c r="F10" s="377" t="inlineStr">
        <is>
          <t>на ед. изм.</t>
        </is>
      </c>
      <c r="G10" s="377" t="inlineStr">
        <is>
          <t>общая</t>
        </is>
      </c>
      <c r="H10" s="450" t="n"/>
      <c r="I10" s="377" t="inlineStr">
        <is>
          <t>на ед. изм.</t>
        </is>
      </c>
      <c r="J10" s="377" t="inlineStr">
        <is>
          <t>общая</t>
        </is>
      </c>
    </row>
    <row r="11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7" t="n">
        <v>9</v>
      </c>
      <c r="J11" s="377" t="n">
        <v>10</v>
      </c>
    </row>
    <row r="12">
      <c r="A12" s="377" t="n"/>
      <c r="B12" s="372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37" t="n"/>
      <c r="J12" s="237" t="n"/>
    </row>
    <row r="13" ht="30" customHeight="1" s="339">
      <c r="A13" s="377" t="n">
        <v>1</v>
      </c>
      <c r="B13" s="323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77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81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350">
      <c r="A14" s="377" t="n"/>
      <c r="B14" s="377" t="n"/>
      <c r="C14" s="372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81" t="n">
        <v>1</v>
      </c>
      <c r="I14" s="239" t="n"/>
      <c r="J14" s="239">
        <f>J13</f>
        <v/>
      </c>
      <c r="K14" s="242" t="n"/>
    </row>
    <row r="15" ht="13.9" customFormat="1" customHeight="1" s="350">
      <c r="A15" s="377" t="n"/>
      <c r="B15" s="376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37" t="n"/>
      <c r="J15" s="237" t="n"/>
    </row>
    <row r="16" ht="13.9" customFormat="1" customHeight="1" s="350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81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350">
      <c r="A17" s="377" t="n"/>
      <c r="B17" s="372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381" t="n"/>
      <c r="J17" s="381" t="n"/>
    </row>
    <row r="18" ht="13.9" customFormat="1" customHeight="1" s="350">
      <c r="A18" s="377" t="n"/>
      <c r="B18" s="376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37" t="n"/>
      <c r="J18" s="237" t="n"/>
    </row>
    <row r="19" ht="26.45" customFormat="1" customHeight="1" s="350">
      <c r="A19" s="377" t="n">
        <v>3</v>
      </c>
      <c r="B19" s="323" t="inlineStr">
        <is>
          <t>91.10.01-002</t>
        </is>
      </c>
      <c r="C19" s="376" t="inlineStr">
        <is>
          <t>Агрегаты наполнительно-опрессовочные до 300 м3/ч</t>
        </is>
      </c>
      <c r="D19" s="377" t="inlineStr">
        <is>
          <t>маш.час</t>
        </is>
      </c>
      <c r="E19" s="244" t="n">
        <v>194.4</v>
      </c>
      <c r="F19" s="269" t="n">
        <v>287.99</v>
      </c>
      <c r="G19" s="239">
        <f>ROUND(E19*F19,2)</f>
        <v/>
      </c>
      <c r="H19" s="381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350">
      <c r="A20" s="377" t="n">
        <v>4</v>
      </c>
      <c r="B20" s="323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244" t="n">
        <v>421.6</v>
      </c>
      <c r="F20" s="269" t="n">
        <v>115.4</v>
      </c>
      <c r="G20" s="239">
        <f>ROUND(E20*F20,2)</f>
        <v/>
      </c>
      <c r="H20" s="381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350">
      <c r="A21" s="377" t="n">
        <v>5</v>
      </c>
      <c r="B21" s="323" t="inlineStr">
        <is>
          <t>91.06.06-042</t>
        </is>
      </c>
      <c r="C21" s="376" t="inlineStr">
        <is>
          <t>Подъемники гидравлические, высота подъема 10 м</t>
        </is>
      </c>
      <c r="D21" s="377" t="inlineStr">
        <is>
          <t>маш.час</t>
        </is>
      </c>
      <c r="E21" s="244" t="n">
        <v>723.2</v>
      </c>
      <c r="F21" s="269" t="n">
        <v>29.6</v>
      </c>
      <c r="G21" s="239">
        <f>ROUND(E21*F21,2)</f>
        <v/>
      </c>
      <c r="H21" s="381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350">
      <c r="A22" s="377" t="n">
        <v>6</v>
      </c>
      <c r="B22" s="323" t="inlineStr">
        <is>
          <t>91.06.03-058</t>
        </is>
      </c>
      <c r="C22" s="376" t="inlineStr">
        <is>
          <t>Лебедки электрические тяговым усилием 156,96 кН (16 т)</t>
        </is>
      </c>
      <c r="D22" s="377" t="inlineStr">
        <is>
          <t>маш.час</t>
        </is>
      </c>
      <c r="E22" s="244" t="n">
        <v>91.8</v>
      </c>
      <c r="F22" s="269" t="n">
        <v>131.44</v>
      </c>
      <c r="G22" s="239">
        <f>ROUND(E22*F22,2)</f>
        <v/>
      </c>
      <c r="H22" s="381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350">
      <c r="A23" s="377" t="n"/>
      <c r="B23" s="377" t="n"/>
      <c r="C23" s="376" t="inlineStr">
        <is>
          <t>Итого основные машины и механизмы</t>
        </is>
      </c>
      <c r="D23" s="377" t="n"/>
      <c r="E23" s="250" t="n"/>
      <c r="F23" s="239" t="n"/>
      <c r="G23" s="239">
        <f>SUM(G19:G22)</f>
        <v/>
      </c>
      <c r="H23" s="381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350">
      <c r="A24" s="377" t="n">
        <v>7</v>
      </c>
      <c r="B24" s="323" t="inlineStr">
        <is>
          <t>91.17.04-161</t>
        </is>
      </c>
      <c r="C24" s="376" t="inlineStr">
        <is>
          <t>Полуавтоматы сварочные номинальным сварочным током 40-500 А</t>
        </is>
      </c>
      <c r="D24" s="377" t="inlineStr">
        <is>
          <t>маш.час</t>
        </is>
      </c>
      <c r="E24" s="244" t="n">
        <v>356.4</v>
      </c>
      <c r="F24" s="269" t="n">
        <v>16.44</v>
      </c>
      <c r="G24" s="239">
        <f>ROUND(E24*F24,2)</f>
        <v/>
      </c>
      <c r="H24" s="381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350">
      <c r="A25" s="377" t="n">
        <v>8</v>
      </c>
      <c r="B25" s="323" t="inlineStr">
        <is>
          <t>91.14.02-001</t>
        </is>
      </c>
      <c r="C25" s="376" t="inlineStr">
        <is>
          <t>Автомобили бортовые, грузоподъемность до 5 т</t>
        </is>
      </c>
      <c r="D25" s="377" t="inlineStr">
        <is>
          <t>маш.час</t>
        </is>
      </c>
      <c r="E25" s="244" t="n">
        <v>83</v>
      </c>
      <c r="F25" s="269" t="n">
        <v>65.70999999999999</v>
      </c>
      <c r="G25" s="239">
        <f>ROUND(E25*F25,2)</f>
        <v/>
      </c>
      <c r="H25" s="381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350">
      <c r="A26" s="377" t="n">
        <v>9</v>
      </c>
      <c r="B26" s="323" t="inlineStr">
        <is>
          <t>91.17.04-233</t>
        </is>
      </c>
      <c r="C26" s="376" t="inlineStr">
        <is>
          <t>Установки для сварки ручной дуговой (постоянного тока)</t>
        </is>
      </c>
      <c r="D26" s="377" t="inlineStr">
        <is>
          <t>маш.час</t>
        </is>
      </c>
      <c r="E26" s="244" t="n">
        <v>233</v>
      </c>
      <c r="F26" s="269" t="n">
        <v>8.1</v>
      </c>
      <c r="G26" s="239">
        <f>ROUND(E26*F26,2)</f>
        <v/>
      </c>
      <c r="H26" s="381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350">
      <c r="A27" s="377" t="n"/>
      <c r="B27" s="377" t="n"/>
      <c r="C27" s="376" t="inlineStr">
        <is>
          <t>Итого прочие машины и механизмы</t>
        </is>
      </c>
      <c r="D27" s="377" t="n"/>
      <c r="E27" s="378" t="n"/>
      <c r="F27" s="239" t="n"/>
      <c r="G27" s="239">
        <f>SUM(G24:G26)</f>
        <v/>
      </c>
      <c r="H27" s="381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350">
      <c r="A28" s="377" t="n"/>
      <c r="B28" s="386" t="n"/>
      <c r="C28" s="253" t="inlineStr">
        <is>
          <t>Итого по разделу «Машины и механизмы»</t>
        </is>
      </c>
      <c r="D28" s="386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39">
      <c r="A29" s="388" t="n"/>
      <c r="B29" s="372" t="inlineStr">
        <is>
          <t xml:space="preserve">Оборудование </t>
        </is>
      </c>
      <c r="C29" s="447" t="n"/>
      <c r="D29" s="447" t="n"/>
      <c r="E29" s="447" t="n"/>
      <c r="F29" s="447" t="n"/>
      <c r="G29" s="447" t="n"/>
      <c r="H29" s="447" t="n"/>
      <c r="I29" s="447" t="n"/>
      <c r="J29" s="448" t="n"/>
      <c r="K29" s="350" t="n"/>
      <c r="L29" s="350" t="n"/>
      <c r="M29" s="350" t="n"/>
      <c r="N29" s="350" t="n"/>
    </row>
    <row r="30" ht="15" customHeight="1" s="339">
      <c r="A30" s="377" t="n"/>
      <c r="B30" s="382" t="inlineStr">
        <is>
          <t>Основное оборудование</t>
        </is>
      </c>
      <c r="K30" s="350" t="n"/>
      <c r="L30" s="350" t="n"/>
      <c r="M30" s="350" t="n"/>
      <c r="N30" s="350" t="n"/>
    </row>
    <row r="31" s="339">
      <c r="A31" s="377" t="n">
        <v>10</v>
      </c>
      <c r="B31" s="323" t="inlineStr">
        <is>
          <t>БЦ.4_1.378</t>
        </is>
      </c>
      <c r="C31" s="376" t="inlineStr">
        <is>
          <t>Ячейка выключателя 110 кВ 3150/50</t>
        </is>
      </c>
      <c r="D31" s="377" t="inlineStr">
        <is>
          <t>шт.</t>
        </is>
      </c>
      <c r="E31" s="244" t="n">
        <v>16</v>
      </c>
      <c r="F31" s="239">
        <f>I31/Прил.10!$D$13</f>
        <v/>
      </c>
      <c r="G31" s="239">
        <f>ROUND(E31*F31,2)</f>
        <v/>
      </c>
      <c r="H31" s="381">
        <f>G31/$G$34</f>
        <v/>
      </c>
      <c r="I31" s="239" t="n">
        <v>44170000</v>
      </c>
      <c r="J31" s="239">
        <f>ROUND(I31*E31,2)</f>
        <v/>
      </c>
      <c r="K31" s="350" t="n"/>
      <c r="L31" s="350" t="n"/>
      <c r="M31" s="350" t="n"/>
      <c r="N31" s="350" t="n"/>
    </row>
    <row r="32" ht="15.75" customHeight="1" s="339">
      <c r="A32" s="377" t="n"/>
      <c r="B32" s="377" t="n"/>
      <c r="C32" s="376" t="inlineStr">
        <is>
          <t>Итого основное оборудование</t>
        </is>
      </c>
      <c r="D32" s="377" t="n"/>
      <c r="E32" s="244" t="n"/>
      <c r="F32" s="379" t="n"/>
      <c r="G32" s="239">
        <f>SUM(G31:G31)</f>
        <v/>
      </c>
      <c r="H32" s="381">
        <f>G32/$G$34</f>
        <v/>
      </c>
      <c r="I32" s="239" t="n"/>
      <c r="J32" s="239">
        <f>SUM(J31:J31)</f>
        <v/>
      </c>
      <c r="K32" s="242" t="n"/>
      <c r="L32" s="350" t="n"/>
      <c r="M32" s="350" t="n"/>
      <c r="N32" s="350" t="n"/>
    </row>
    <row r="33" ht="13.5" customHeight="1" s="339">
      <c r="A33" s="377" t="n"/>
      <c r="B33" s="377" t="n"/>
      <c r="C33" s="376" t="inlineStr">
        <is>
          <t>Итого прочее оборудование</t>
        </is>
      </c>
      <c r="D33" s="377" t="n"/>
      <c r="E33" s="378" t="n"/>
      <c r="F33" s="379" t="n"/>
      <c r="G33" s="239" t="n">
        <v>0</v>
      </c>
      <c r="H33" s="381">
        <f>G33/$G$34</f>
        <v/>
      </c>
      <c r="I33" s="379" t="n"/>
      <c r="J33" s="239" t="n">
        <v>0</v>
      </c>
      <c r="K33" s="242" t="n"/>
      <c r="L33" s="350" t="n"/>
      <c r="M33" s="350" t="n"/>
      <c r="N33" s="350" t="n"/>
    </row>
    <row r="34" ht="23.25" customHeight="1" s="339">
      <c r="A34" s="377" t="n"/>
      <c r="B34" s="377" t="n"/>
      <c r="C34" s="372" t="inlineStr">
        <is>
          <t>Итого по разделу «Оборудование»</t>
        </is>
      </c>
      <c r="D34" s="377" t="n"/>
      <c r="E34" s="378" t="n"/>
      <c r="F34" s="379" t="n"/>
      <c r="G34" s="239">
        <f>G33+G32</f>
        <v/>
      </c>
      <c r="H34" s="381">
        <f>(G32+G33)/G34</f>
        <v/>
      </c>
      <c r="I34" s="239" t="n"/>
      <c r="J34" s="239">
        <f>J33+J32</f>
        <v/>
      </c>
      <c r="K34" s="242" t="n"/>
      <c r="L34" s="350" t="n"/>
      <c r="M34" s="350" t="n"/>
      <c r="N34" s="350" t="n"/>
    </row>
    <row r="35" ht="26.45" customHeight="1" s="339">
      <c r="A35" s="377" t="n"/>
      <c r="B35" s="377" t="n"/>
      <c r="C35" s="376" t="inlineStr">
        <is>
          <t>в том числе технологическое оборудование</t>
        </is>
      </c>
      <c r="D35" s="377" t="n"/>
      <c r="E35" s="378" t="n"/>
      <c r="F35" s="379" t="n"/>
      <c r="G35" s="239">
        <f>G34</f>
        <v/>
      </c>
      <c r="H35" s="381">
        <f>G35/$G$34</f>
        <v/>
      </c>
      <c r="I35" s="239" t="n"/>
      <c r="J35" s="239">
        <f>J34</f>
        <v/>
      </c>
      <c r="K35" s="242" t="n"/>
      <c r="L35" s="350" t="n"/>
      <c r="M35" s="350" t="n"/>
      <c r="N35" s="350" t="n"/>
    </row>
    <row r="36" ht="30" customFormat="1" customHeight="1" s="350">
      <c r="A36" s="377" t="n"/>
      <c r="B36" s="451" t="inlineStr">
        <is>
          <t xml:space="preserve">Материалы </t>
        </is>
      </c>
      <c r="J36" s="452" t="n"/>
      <c r="K36" s="242" t="n"/>
    </row>
    <row r="37" ht="13.9" customFormat="1" customHeight="1" s="350">
      <c r="A37" s="377" t="n"/>
      <c r="B37" s="376" t="inlineStr">
        <is>
          <t>Основные материалы</t>
        </is>
      </c>
      <c r="C37" s="447" t="n"/>
      <c r="D37" s="447" t="n"/>
      <c r="E37" s="447" t="n"/>
      <c r="F37" s="447" t="n"/>
      <c r="G37" s="447" t="n"/>
      <c r="H37" s="448" t="n"/>
      <c r="I37" s="381" t="n"/>
      <c r="J37" s="381" t="n"/>
    </row>
    <row r="38" ht="13.9" customFormat="1" customHeight="1" s="350">
      <c r="A38" s="377" t="n">
        <v>12</v>
      </c>
      <c r="B38" s="323" t="inlineStr">
        <is>
          <t>01.3.02.02-0001</t>
        </is>
      </c>
      <c r="C38" s="376" t="inlineStr">
        <is>
          <t>Аргон газообразный, сорт I</t>
        </is>
      </c>
      <c r="D38" s="377" t="inlineStr">
        <is>
          <t>м3</t>
        </is>
      </c>
      <c r="E38" s="244" t="n">
        <v>390.6</v>
      </c>
      <c r="F38" s="269" t="n">
        <v>17.86</v>
      </c>
      <c r="G38" s="239">
        <f>ROUND(E38*F38,2)</f>
        <v/>
      </c>
      <c r="H38" s="381">
        <f>G38/$G$53</f>
        <v/>
      </c>
      <c r="I38" s="239">
        <f>ROUND(F38*Прил.10!$D$12,2)</f>
        <v/>
      </c>
      <c r="J38" s="239">
        <f>ROUND(I38*E38,2)</f>
        <v/>
      </c>
    </row>
    <row r="39" ht="13.9" customFormat="1" customHeight="1" s="350">
      <c r="A39" s="377" t="n">
        <v>13</v>
      </c>
      <c r="B39" s="323" t="inlineStr">
        <is>
          <t>14.4.02.09-0001</t>
        </is>
      </c>
      <c r="C39" s="376" t="inlineStr">
        <is>
          <t>Краска</t>
        </is>
      </c>
      <c r="D39" s="377" t="inlineStr">
        <is>
          <t>кг</t>
        </is>
      </c>
      <c r="E39" s="244" t="n">
        <v>127.88</v>
      </c>
      <c r="F39" s="269" t="n">
        <v>28.6</v>
      </c>
      <c r="G39" s="239">
        <f>ROUND(E39*F39,2)</f>
        <v/>
      </c>
      <c r="H39" s="381">
        <f>G39/$G$53</f>
        <v/>
      </c>
      <c r="I39" s="239">
        <f>ROUND(F39*Прил.10!$D$12,2)</f>
        <v/>
      </c>
      <c r="J39" s="239">
        <f>ROUND(I39*E39,2)</f>
        <v/>
      </c>
    </row>
    <row r="40" ht="13.9" customFormat="1" customHeight="1" s="350">
      <c r="A40" s="377" t="n">
        <v>14</v>
      </c>
      <c r="B40" s="323" t="inlineStr">
        <is>
          <t>20.2.08.05-0015</t>
        </is>
      </c>
      <c r="C40" s="376" t="inlineStr">
        <is>
          <t>Профиль монтажный</t>
        </is>
      </c>
      <c r="D40" s="377" t="inlineStr">
        <is>
          <t>м</t>
        </is>
      </c>
      <c r="E40" s="244" t="n">
        <v>88</v>
      </c>
      <c r="F40" s="269" t="n">
        <v>38.42</v>
      </c>
      <c r="G40" s="239">
        <f>ROUND(E40*F40,2)</f>
        <v/>
      </c>
      <c r="H40" s="381">
        <f>G40/$G$53</f>
        <v/>
      </c>
      <c r="I40" s="239">
        <f>ROUND(F40*Прил.10!$D$12,2)</f>
        <v/>
      </c>
      <c r="J40" s="239">
        <f>ROUND(I40*E40,2)</f>
        <v/>
      </c>
    </row>
    <row r="41" ht="13.9" customFormat="1" customHeight="1" s="350">
      <c r="A41" s="377" t="n">
        <v>15</v>
      </c>
      <c r="B41" s="323" t="inlineStr">
        <is>
          <t>01.7.17.11-0001</t>
        </is>
      </c>
      <c r="C41" s="376" t="inlineStr">
        <is>
          <t>Бумага шлифовальная</t>
        </is>
      </c>
      <c r="D41" s="377" t="inlineStr">
        <is>
          <t>кг</t>
        </is>
      </c>
      <c r="E41" s="244" t="n">
        <v>41.76</v>
      </c>
      <c r="F41" s="269" t="n">
        <v>50</v>
      </c>
      <c r="G41" s="239">
        <f>ROUND(E41*F41,2)</f>
        <v/>
      </c>
      <c r="H41" s="381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350">
      <c r="A42" s="377" t="n">
        <v>16</v>
      </c>
      <c r="B42" s="323" t="inlineStr">
        <is>
          <t>01.7.11.07-0034</t>
        </is>
      </c>
      <c r="C42" s="376" t="inlineStr">
        <is>
          <t>Электроды сварочные Э42А, диаметр 4 мм</t>
        </is>
      </c>
      <c r="D42" s="377" t="inlineStr">
        <is>
          <t>кг</t>
        </is>
      </c>
      <c r="E42" s="244" t="n">
        <v>104.76</v>
      </c>
      <c r="F42" s="269" t="n">
        <v>10.57</v>
      </c>
      <c r="G42" s="239">
        <f>ROUND(E42*F42,2)</f>
        <v/>
      </c>
      <c r="H42" s="381">
        <f>G42/$G$53</f>
        <v/>
      </c>
      <c r="I42" s="239">
        <f>ROUND(F42*Прил.10!$D$12,2)</f>
        <v/>
      </c>
      <c r="J42" s="239">
        <f>ROUND(I42*E42,2)</f>
        <v/>
      </c>
    </row>
    <row r="43" ht="22.5" customFormat="1" customHeight="1" s="350">
      <c r="A43" s="377" t="n"/>
      <c r="B43" s="323" t="n"/>
      <c r="C43" s="376" t="inlineStr">
        <is>
          <t>Итого основные материалы</t>
        </is>
      </c>
      <c r="D43" s="377" t="n"/>
      <c r="E43" s="244" t="n"/>
      <c r="F43" s="269" t="n"/>
      <c r="G43" s="239">
        <f>SUM(G38:G42)</f>
        <v/>
      </c>
      <c r="H43" s="381">
        <f>G43/$G$53</f>
        <v/>
      </c>
      <c r="I43" s="239" t="n"/>
      <c r="J43" s="239">
        <f>SUM(J38:J42)</f>
        <v/>
      </c>
      <c r="K43" s="242" t="n"/>
    </row>
    <row r="44" hidden="1" outlineLevel="1" ht="26.45" customFormat="1" customHeight="1" s="350">
      <c r="A44" s="377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7" t="inlineStr">
        <is>
          <t>руб</t>
        </is>
      </c>
      <c r="E44" s="397" t="n">
        <v>915.46</v>
      </c>
      <c r="F44" s="214" t="n">
        <v>1</v>
      </c>
      <c r="G44" s="239">
        <f>ROUND(E44*F44,2)</f>
        <v/>
      </c>
      <c r="H44" s="381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3.9" customFormat="1" customHeight="1" s="350">
      <c r="A45" s="377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7" t="inlineStr">
        <is>
          <t>т</t>
        </is>
      </c>
      <c r="E45" s="397" t="n">
        <v>0.118</v>
      </c>
      <c r="F45" s="214" t="n">
        <v>4488.4</v>
      </c>
      <c r="G45" s="239">
        <f>ROUND(E45*F45,2)</f>
        <v/>
      </c>
      <c r="H45" s="381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3.9" customFormat="1" customHeight="1" s="350">
      <c r="A46" s="377" t="n">
        <v>19</v>
      </c>
      <c r="B46" s="216" t="inlineStr">
        <is>
          <t>07.2.07.13-0171</t>
        </is>
      </c>
      <c r="C46" s="217" t="inlineStr">
        <is>
          <t>Подкладки металлические</t>
        </is>
      </c>
      <c r="D46" s="397" t="inlineStr">
        <is>
          <t>кг</t>
        </is>
      </c>
      <c r="E46" s="397" t="n">
        <v>36</v>
      </c>
      <c r="F46" s="214" t="n">
        <v>12.6</v>
      </c>
      <c r="G46" s="239">
        <f>ROUND(E46*F46,2)</f>
        <v/>
      </c>
      <c r="H46" s="381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3.9" customFormat="1" customHeight="1" s="350">
      <c r="A47" s="377" t="n">
        <v>20</v>
      </c>
      <c r="B47" s="216" t="inlineStr">
        <is>
          <t>01.7.20.08-0102</t>
        </is>
      </c>
      <c r="C47" s="217" t="inlineStr">
        <is>
          <t>Миткаль суровый</t>
        </is>
      </c>
      <c r="D47" s="397" t="inlineStr">
        <is>
          <t>10 м</t>
        </is>
      </c>
      <c r="E47" s="397" t="n">
        <v>5.414</v>
      </c>
      <c r="F47" s="214" t="n">
        <v>73.65000000000001</v>
      </c>
      <c r="G47" s="239">
        <f>ROUND(E47*F47,2)</f>
        <v/>
      </c>
      <c r="H47" s="381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9.6" customFormat="1" customHeight="1" s="350">
      <c r="A48" s="377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7" t="inlineStr">
        <is>
          <t>м3</t>
        </is>
      </c>
      <c r="E48" s="397" t="n">
        <v>0.288</v>
      </c>
      <c r="F48" s="214" t="n">
        <v>1250</v>
      </c>
      <c r="G48" s="239">
        <f>ROUND(E48*F48,2)</f>
        <v/>
      </c>
      <c r="H48" s="381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2.9" customFormat="1" customHeight="1" s="350">
      <c r="A49" s="377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7" t="inlineStr">
        <is>
          <t>т</t>
        </is>
      </c>
      <c r="E49" s="397" t="n">
        <v>0.008999999999999999</v>
      </c>
      <c r="F49" s="214" t="n">
        <v>20600</v>
      </c>
      <c r="G49" s="239">
        <f>ROUND(E49*F49,2)</f>
        <v/>
      </c>
      <c r="H49" s="381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3.9" customFormat="1" customHeight="1" s="350">
      <c r="A50" s="377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7" t="inlineStr">
        <is>
          <t>т</t>
        </is>
      </c>
      <c r="E50" s="397" t="n">
        <v>0.00916</v>
      </c>
      <c r="F50" s="214" t="n">
        <v>14200</v>
      </c>
      <c r="G50" s="239">
        <f>ROUND(E50*F50,2)</f>
        <v/>
      </c>
      <c r="H50" s="381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6.45" customFormat="1" customHeight="1" s="350">
      <c r="A51" s="377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7" t="inlineStr">
        <is>
          <t>т</t>
        </is>
      </c>
      <c r="E51" s="397" t="n">
        <v>0.00548</v>
      </c>
      <c r="F51" s="214" t="n">
        <v>8475</v>
      </c>
      <c r="G51" s="239">
        <f>ROUND(E51*F51,2)</f>
        <v/>
      </c>
      <c r="H51" s="381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350">
      <c r="A52" s="377" t="n"/>
      <c r="B52" s="377" t="n"/>
      <c r="C52" s="376" t="inlineStr">
        <is>
          <t>Итого прочие материалы</t>
        </is>
      </c>
      <c r="D52" s="377" t="n"/>
      <c r="E52" s="378" t="n"/>
      <c r="F52" s="379" t="n"/>
      <c r="G52" s="239">
        <f>SUM(G44:G51)</f>
        <v/>
      </c>
      <c r="H52" s="381">
        <f>G52/G53</f>
        <v/>
      </c>
      <c r="I52" s="239" t="n"/>
      <c r="J52" s="239">
        <f>SUM(J44:J51)</f>
        <v/>
      </c>
    </row>
    <row r="53" ht="13.9" customFormat="1" customHeight="1" s="350">
      <c r="A53" s="377" t="n"/>
      <c r="B53" s="377" t="n"/>
      <c r="C53" s="372" t="inlineStr">
        <is>
          <t>Итого по разделу «Материалы»</t>
        </is>
      </c>
      <c r="D53" s="377" t="n"/>
      <c r="E53" s="378" t="n"/>
      <c r="F53" s="379" t="n"/>
      <c r="G53" s="239">
        <f>G43+G52</f>
        <v/>
      </c>
      <c r="H53" s="381" t="n">
        <v>1</v>
      </c>
      <c r="I53" s="379" t="n"/>
      <c r="J53" s="239">
        <f>J43+J52</f>
        <v/>
      </c>
      <c r="K53" s="242" t="n"/>
    </row>
    <row r="54" ht="13.9" customFormat="1" customHeight="1" s="350">
      <c r="A54" s="377" t="n"/>
      <c r="B54" s="377" t="n"/>
      <c r="C54" s="376" t="inlineStr">
        <is>
          <t>ИТОГО ПО РМ</t>
        </is>
      </c>
      <c r="D54" s="377" t="n"/>
      <c r="E54" s="378" t="n"/>
      <c r="F54" s="379" t="n"/>
      <c r="G54" s="239">
        <f>G14+G28+G53</f>
        <v/>
      </c>
      <c r="H54" s="381" t="n"/>
      <c r="I54" s="379" t="n"/>
      <c r="J54" s="239">
        <f>J14+J28+J53</f>
        <v/>
      </c>
    </row>
    <row r="55" ht="13.9" customFormat="1" customHeight="1" s="350">
      <c r="A55" s="377" t="n"/>
      <c r="B55" s="377" t="n"/>
      <c r="C55" s="376" t="inlineStr">
        <is>
          <t>Накладные расходы</t>
        </is>
      </c>
      <c r="D55" s="377" t="inlineStr">
        <is>
          <t>%</t>
        </is>
      </c>
      <c r="E55" s="270">
        <f>ROUND(G55/(G14+G16),2)</f>
        <v/>
      </c>
      <c r="F55" s="379" t="n"/>
      <c r="G55" s="239" t="n">
        <v>61131.05</v>
      </c>
      <c r="H55" s="381" t="n"/>
      <c r="I55" s="379" t="n"/>
      <c r="J55" s="239">
        <f>ROUND(E55*(J14+J16),2)</f>
        <v/>
      </c>
      <c r="K55" s="271" t="n"/>
    </row>
    <row r="56" ht="13.9" customFormat="1" customHeight="1" s="350">
      <c r="A56" s="377" t="n"/>
      <c r="B56" s="377" t="n"/>
      <c r="C56" s="376" t="inlineStr">
        <is>
          <t>Сметная прибыль</t>
        </is>
      </c>
      <c r="D56" s="377" t="inlineStr">
        <is>
          <t>%</t>
        </is>
      </c>
      <c r="E56" s="270">
        <f>ROUND(G56/(G14+G16),2)</f>
        <v/>
      </c>
      <c r="F56" s="379" t="n"/>
      <c r="G56" s="239" t="n">
        <v>32141.07</v>
      </c>
      <c r="H56" s="381" t="n"/>
      <c r="I56" s="379" t="n"/>
      <c r="J56" s="239">
        <f>ROUND(E56*(J14+J16),2)</f>
        <v/>
      </c>
      <c r="K56" s="271" t="n"/>
    </row>
    <row r="57" ht="13.9" customFormat="1" customHeight="1" s="350">
      <c r="A57" s="377" t="n"/>
      <c r="B57" s="377" t="n"/>
      <c r="C57" s="376" t="inlineStr">
        <is>
          <t>Итого СМР (с НР и СП)</t>
        </is>
      </c>
      <c r="D57" s="377" t="n"/>
      <c r="E57" s="378" t="n"/>
      <c r="F57" s="379" t="n"/>
      <c r="G57" s="239">
        <f>G14+G28+G53+G55+G56</f>
        <v/>
      </c>
      <c r="H57" s="381" t="n"/>
      <c r="I57" s="379" t="n"/>
      <c r="J57" s="239">
        <f>J14+J28+J53+J55+J56</f>
        <v/>
      </c>
      <c r="L57" s="272" t="n"/>
    </row>
    <row r="58" ht="13.9" customFormat="1" customHeight="1" s="350">
      <c r="A58" s="377" t="n"/>
      <c r="B58" s="377" t="n"/>
      <c r="C58" s="376" t="inlineStr">
        <is>
          <t>ВСЕГО СМР + ОБОРУДОВАНИЕ</t>
        </is>
      </c>
      <c r="D58" s="377" t="n"/>
      <c r="E58" s="378" t="n"/>
      <c r="F58" s="379" t="n"/>
      <c r="G58" s="239">
        <f>G57+G34</f>
        <v/>
      </c>
      <c r="H58" s="381" t="n"/>
      <c r="I58" s="379" t="n"/>
      <c r="J58" s="239">
        <f>J57+J34</f>
        <v/>
      </c>
      <c r="L58" s="271" t="n"/>
    </row>
    <row r="59" ht="13.9" customFormat="1" customHeight="1" s="350">
      <c r="A59" s="377" t="n"/>
      <c r="B59" s="377" t="n"/>
      <c r="C59" s="376" t="inlineStr">
        <is>
          <t>ИТОГО ПОКАЗАТЕЛЬ НА ЕД. ИЗМ.</t>
        </is>
      </c>
      <c r="D59" s="377" t="inlineStr">
        <is>
          <t>ед.</t>
        </is>
      </c>
      <c r="E59" s="273" t="n">
        <v>16</v>
      </c>
      <c r="F59" s="379" t="n"/>
      <c r="G59" s="239">
        <f>G58/E59</f>
        <v/>
      </c>
      <c r="H59" s="381" t="n"/>
      <c r="I59" s="379" t="n"/>
      <c r="J59" s="239">
        <f>J58/E59</f>
        <v/>
      </c>
      <c r="L59" s="271" t="n"/>
    </row>
    <row r="63" ht="13.9" customFormat="1" customHeight="1" s="350">
      <c r="A63" s="348" t="n"/>
    </row>
    <row r="64" ht="13.9" customFormat="1" customHeight="1" s="350">
      <c r="A64" s="340" t="inlineStr">
        <is>
          <t>Составил ______________________      Е. М. Добровольская</t>
        </is>
      </c>
    </row>
    <row r="65" ht="13.9" customFormat="1" customHeight="1" s="350">
      <c r="A65" s="351" t="inlineStr">
        <is>
          <t xml:space="preserve">                         (подпись, инициалы, фамилия)</t>
        </is>
      </c>
    </row>
    <row r="66" ht="13.9" customFormat="1" customHeight="1" s="350">
      <c r="A66" s="340" t="n"/>
    </row>
    <row r="67" ht="13.9" customFormat="1" customHeight="1" s="350">
      <c r="A67" s="340" t="inlineStr">
        <is>
          <t>Проверил ______________________        А.В. Костянецкая</t>
        </is>
      </c>
    </row>
    <row r="68" ht="13.9" customFormat="1" customHeight="1" s="350">
      <c r="A68" s="351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8" sqref="C28"/>
    </sheetView>
  </sheetViews>
  <sheetFormatPr baseColWidth="8" defaultRowHeight="15"/>
  <cols>
    <col width="5.7109375" customWidth="1" style="339" min="1" max="1"/>
    <col width="14.85546875" customWidth="1" style="339" min="2" max="2"/>
    <col width="41.85546875" customWidth="1" style="339" min="3" max="3"/>
    <col width="9.7109375" customWidth="1" style="339" min="4" max="4"/>
    <col width="13.5703125" customWidth="1" style="339" min="5" max="5"/>
    <col width="12.42578125" customWidth="1" style="339" min="6" max="6"/>
    <col width="14.140625" customWidth="1" style="339" min="7" max="7"/>
  </cols>
  <sheetData>
    <row r="1">
      <c r="A1" s="396" t="inlineStr">
        <is>
          <t>Приложение №6</t>
        </is>
      </c>
    </row>
    <row r="2">
      <c r="A2" s="396" t="n"/>
      <c r="B2" s="396" t="n"/>
      <c r="C2" s="396" t="n"/>
      <c r="D2" s="396" t="n"/>
      <c r="E2" s="396" t="n"/>
      <c r="F2" s="396" t="n"/>
      <c r="G2" s="396" t="n"/>
    </row>
    <row r="3" ht="24.75" customHeight="1" s="339">
      <c r="A3" s="352" t="inlineStr">
        <is>
          <t>Расчет стоимости оборудования</t>
        </is>
      </c>
    </row>
    <row r="4" ht="24.75" customHeight="1" s="339">
      <c r="A4" s="352" t="n"/>
      <c r="B4" s="352" t="n"/>
      <c r="C4" s="352" t="n"/>
      <c r="D4" s="352" t="n"/>
      <c r="E4" s="352" t="n"/>
      <c r="F4" s="352" t="n"/>
      <c r="G4" s="352" t="n"/>
    </row>
    <row r="5" ht="25.5" customHeight="1" s="339">
      <c r="A5" s="355" t="inlineStr">
        <is>
          <t xml:space="preserve">Наименование разрабатываемого показателя УНЦ - </t>
        </is>
      </c>
      <c r="D5" s="355" t="inlineStr">
        <is>
          <t>Ячейка выключателя ВУ 110 кВ без учета здания ЗРУ номинальный ток отключения 50 кА</t>
        </is>
      </c>
    </row>
    <row r="6">
      <c r="A6" s="340" t="n"/>
      <c r="B6" s="340" t="n"/>
      <c r="C6" s="340" t="n"/>
      <c r="D6" s="340" t="n"/>
      <c r="E6" s="340" t="n"/>
      <c r="F6" s="340" t="n"/>
      <c r="G6" s="340" t="n"/>
    </row>
    <row r="7" ht="30" customHeight="1" s="339">
      <c r="A7" s="397" t="inlineStr">
        <is>
          <t>№ пп.</t>
        </is>
      </c>
      <c r="B7" s="397" t="inlineStr">
        <is>
          <t>Код ресурса</t>
        </is>
      </c>
      <c r="C7" s="397" t="inlineStr">
        <is>
          <t>Наименование</t>
        </is>
      </c>
      <c r="D7" s="397" t="inlineStr">
        <is>
          <t>Ед. изм.</t>
        </is>
      </c>
      <c r="E7" s="377" t="inlineStr">
        <is>
          <t>Кол-во единиц по проектным данным</t>
        </is>
      </c>
      <c r="F7" s="397" t="inlineStr">
        <is>
          <t>Сметная стоимость в ценах на 01.01.2000 (руб.)</t>
        </is>
      </c>
      <c r="G7" s="448" t="n"/>
    </row>
    <row r="8">
      <c r="A8" s="450" t="n"/>
      <c r="B8" s="450" t="n"/>
      <c r="C8" s="450" t="n"/>
      <c r="D8" s="450" t="n"/>
      <c r="E8" s="450" t="n"/>
      <c r="F8" s="377" t="inlineStr">
        <is>
          <t>на ед. изм.</t>
        </is>
      </c>
      <c r="G8" s="377" t="inlineStr">
        <is>
          <t>общая</t>
        </is>
      </c>
    </row>
    <row r="9">
      <c r="A9" s="377" t="n">
        <v>1</v>
      </c>
      <c r="B9" s="377" t="n">
        <v>2</v>
      </c>
      <c r="C9" s="377" t="n">
        <v>3</v>
      </c>
      <c r="D9" s="377" t="n">
        <v>4</v>
      </c>
      <c r="E9" s="377" t="n">
        <v>5</v>
      </c>
      <c r="F9" s="377" t="n">
        <v>6</v>
      </c>
      <c r="G9" s="377" t="n">
        <v>7</v>
      </c>
    </row>
    <row r="10" ht="15" customHeight="1" s="339">
      <c r="A10" s="226" t="n"/>
      <c r="B10" s="376" t="inlineStr">
        <is>
          <t>ИНЖЕНЕРНОЕ ОБОРУДОВАНИЕ</t>
        </is>
      </c>
      <c r="C10" s="447" t="n"/>
      <c r="D10" s="447" t="n"/>
      <c r="E10" s="447" t="n"/>
      <c r="F10" s="447" t="n"/>
      <c r="G10" s="448" t="n"/>
    </row>
    <row r="11" ht="20.25" customHeight="1" s="339">
      <c r="A11" s="377" t="n"/>
      <c r="B11" s="372" t="n"/>
      <c r="C11" s="376" t="inlineStr">
        <is>
          <t>ИТОГО ИНЖЕНЕРНОЕ ОБОРУДОВАНИЕ</t>
        </is>
      </c>
      <c r="D11" s="372" t="n"/>
      <c r="E11" s="148" t="n"/>
      <c r="F11" s="379" t="n"/>
      <c r="G11" s="379" t="n">
        <v>0</v>
      </c>
    </row>
    <row r="12" ht="15" customHeight="1" s="339">
      <c r="A12" s="377" t="n"/>
      <c r="B12" s="162" t="inlineStr">
        <is>
          <t>ТЕХНОЛОГИЧЕСКОЕ ОБОРУДОВАНИЕ</t>
        </is>
      </c>
      <c r="C12" s="453" t="n"/>
      <c r="D12" s="453" t="n"/>
      <c r="E12" s="453" t="n"/>
      <c r="F12" s="453" t="n"/>
      <c r="G12" s="454" t="n"/>
    </row>
    <row r="13">
      <c r="A13" s="377" t="n">
        <v>1</v>
      </c>
      <c r="B13" s="323" t="inlineStr">
        <is>
          <t>БЦ.4_1.378</t>
        </is>
      </c>
      <c r="C13" s="376" t="inlineStr">
        <is>
          <t>Ячейка выключателя 110 кВ 3150/50</t>
        </is>
      </c>
      <c r="D13" s="377" t="inlineStr">
        <is>
          <t>шт.</t>
        </is>
      </c>
      <c r="E13" s="244" t="n">
        <v>16</v>
      </c>
      <c r="F13" s="239">
        <f>'Прил.5 Расчет СМР и ОБ'!F31</f>
        <v/>
      </c>
      <c r="G13" s="239">
        <f>ROUND(E13*F13,2)</f>
        <v/>
      </c>
    </row>
    <row r="14" ht="25.5" customHeight="1" s="339">
      <c r="A14" s="377" t="n">
        <v>3</v>
      </c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9" t="n"/>
      <c r="G14" s="239">
        <f>SUM(G13:G13)</f>
        <v/>
      </c>
    </row>
    <row r="15" ht="19.5" customHeight="1" s="339">
      <c r="A15" s="377" t="n">
        <v>4</v>
      </c>
      <c r="B15" s="376" t="n"/>
      <c r="C15" s="376" t="inlineStr">
        <is>
          <t>Всего по разделу «Оборудование»</t>
        </is>
      </c>
      <c r="D15" s="376" t="n"/>
      <c r="E15" s="269" t="n"/>
      <c r="F15" s="379" t="n"/>
      <c r="G15" s="239">
        <f>G11+G14</f>
        <v/>
      </c>
    </row>
    <row r="16">
      <c r="A16" s="348" t="n"/>
      <c r="B16" s="349" t="n"/>
      <c r="C16" s="348" t="n"/>
      <c r="D16" s="348" t="n"/>
      <c r="E16" s="348" t="n"/>
      <c r="F16" s="348" t="n"/>
      <c r="G16" s="348" t="n"/>
    </row>
    <row r="17" s="339">
      <c r="A17" s="340" t="inlineStr">
        <is>
          <t>Составил ______________________      Е. М. Добровольская</t>
        </is>
      </c>
      <c r="B17" s="350" t="n"/>
      <c r="C17" s="350" t="n"/>
      <c r="D17" s="348" t="n"/>
      <c r="E17" s="348" t="n"/>
      <c r="F17" s="348" t="n"/>
      <c r="G17" s="348" t="n"/>
    </row>
    <row r="18" s="339">
      <c r="A18" s="351" t="inlineStr">
        <is>
          <t xml:space="preserve">                         (подпись, инициалы, фамилия)</t>
        </is>
      </c>
      <c r="B18" s="350" t="n"/>
      <c r="C18" s="350" t="n"/>
      <c r="D18" s="348" t="n"/>
      <c r="E18" s="348" t="n"/>
      <c r="F18" s="348" t="n"/>
      <c r="G18" s="348" t="n"/>
    </row>
    <row r="19" s="339">
      <c r="A19" s="340" t="n"/>
      <c r="B19" s="350" t="n"/>
      <c r="C19" s="350" t="n"/>
      <c r="D19" s="348" t="n"/>
      <c r="E19" s="348" t="n"/>
      <c r="F19" s="348" t="n"/>
      <c r="G19" s="348" t="n"/>
    </row>
    <row r="20" s="339">
      <c r="A20" s="340" t="inlineStr">
        <is>
          <t>Проверил ______________________        А.В. Костянецкая</t>
        </is>
      </c>
      <c r="B20" s="350" t="n"/>
      <c r="C20" s="350" t="n"/>
      <c r="D20" s="348" t="n"/>
      <c r="E20" s="348" t="n"/>
      <c r="F20" s="348" t="n"/>
      <c r="G20" s="348" t="n"/>
    </row>
    <row r="21" s="339">
      <c r="A21" s="351" t="inlineStr">
        <is>
          <t xml:space="preserve">                        (подпись, инициалы, фамилия)</t>
        </is>
      </c>
      <c r="B21" s="350" t="n"/>
      <c r="C21" s="350" t="n"/>
      <c r="D21" s="348" t="n"/>
      <c r="E21" s="348" t="n"/>
      <c r="F21" s="348" t="n"/>
      <c r="G21" s="348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1.85546875" customWidth="1" style="339" min="1" max="1"/>
    <col width="29.7109375" customWidth="1" style="339" min="2" max="2"/>
    <col width="35" customWidth="1" style="339" min="3" max="3"/>
    <col width="27.5703125" customWidth="1" style="339" min="4" max="4"/>
    <col width="24.85546875" customWidth="1" style="339" min="5" max="5"/>
    <col width="8.85546875" customWidth="1" style="339" min="6" max="6"/>
  </cols>
  <sheetData>
    <row r="1">
      <c r="B1" s="340" t="n"/>
      <c r="C1" s="340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39">
      <c r="A3" s="352" t="inlineStr">
        <is>
          <t>Расчет показателя УНЦ</t>
        </is>
      </c>
    </row>
    <row r="4" ht="24.75" customHeight="1" s="339">
      <c r="A4" s="352" t="n"/>
      <c r="B4" s="352" t="n"/>
      <c r="C4" s="352" t="n"/>
      <c r="D4" s="352" t="n"/>
    </row>
    <row r="5" ht="63" customHeight="1" s="339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</f>
        <v/>
      </c>
    </row>
    <row r="6" ht="19.9" customHeight="1" s="339">
      <c r="A6" s="355" t="inlineStr">
        <is>
          <t>Единица измерения  — 1 ячейка</t>
        </is>
      </c>
      <c r="D6" s="355" t="n"/>
    </row>
    <row r="7">
      <c r="A7" s="340" t="n"/>
      <c r="B7" s="340" t="n"/>
      <c r="C7" s="340" t="n"/>
      <c r="D7" s="340" t="n"/>
    </row>
    <row r="8" ht="14.45" customHeight="1" s="339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 ht="15" customHeight="1" s="339">
      <c r="A9" s="450" t="n"/>
      <c r="B9" s="450" t="n"/>
      <c r="C9" s="450" t="n"/>
      <c r="D9" s="450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55.5" customHeight="1" s="339">
      <c r="A11" s="377" t="inlineStr">
        <is>
          <t>В5-01-1</t>
        </is>
      </c>
      <c r="B11" s="377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347" t="n"/>
    </row>
    <row r="12">
      <c r="A12" s="348" t="n"/>
      <c r="B12" s="349" t="n"/>
      <c r="C12" s="348" t="n"/>
      <c r="D12" s="348" t="n"/>
    </row>
    <row r="13">
      <c r="A13" s="340" t="inlineStr">
        <is>
          <t>Составил ______________________      Е. М. Добровольская</t>
        </is>
      </c>
      <c r="B13" s="350" t="n"/>
      <c r="C13" s="350" t="n"/>
      <c r="D13" s="348" t="n"/>
    </row>
    <row r="14">
      <c r="A14" s="351" t="inlineStr">
        <is>
          <t xml:space="preserve">                         (подпись, инициалы, фамилия)</t>
        </is>
      </c>
      <c r="B14" s="350" t="n"/>
      <c r="C14" s="350" t="n"/>
      <c r="D14" s="348" t="n"/>
    </row>
    <row r="15">
      <c r="A15" s="340" t="n"/>
      <c r="B15" s="350" t="n"/>
      <c r="C15" s="350" t="n"/>
      <c r="D15" s="348" t="n"/>
    </row>
    <row r="16">
      <c r="A16" s="340" t="inlineStr">
        <is>
          <t>Проверил ______________________        А.В. Костянецкая</t>
        </is>
      </c>
      <c r="B16" s="350" t="n"/>
      <c r="C16" s="350" t="n"/>
      <c r="D16" s="348" t="n"/>
    </row>
    <row r="17">
      <c r="A17" s="351" t="inlineStr">
        <is>
          <t xml:space="preserve">                        (подпись, инициалы, фамилия)</t>
        </is>
      </c>
      <c r="B17" s="350" t="n"/>
      <c r="C17" s="350" t="n"/>
      <c r="D17" s="34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8" sqref="C28"/>
    </sheetView>
  </sheetViews>
  <sheetFormatPr baseColWidth="8" defaultRowHeight="15"/>
  <cols>
    <col width="40.7109375" customWidth="1" style="339" min="2" max="2"/>
    <col width="37" customWidth="1" style="339" min="3" max="3"/>
    <col width="32" customWidth="1" style="339" min="4" max="4"/>
  </cols>
  <sheetData>
    <row r="4" ht="15.6" customHeight="1" s="339">
      <c r="B4" s="360" t="inlineStr">
        <is>
          <t>Приложение № 10</t>
        </is>
      </c>
    </row>
    <row r="5" ht="18" customHeight="1" s="339">
      <c r="B5" s="196" t="n"/>
    </row>
    <row r="6" ht="15.6" customHeight="1" s="339">
      <c r="B6" s="365" t="inlineStr">
        <is>
          <t>Используемые индексы изменений сметной стоимости и нормы сопутствующих затрат</t>
        </is>
      </c>
    </row>
    <row r="7" ht="18" customHeight="1" s="339">
      <c r="B7" s="279" t="n"/>
    </row>
    <row r="8" ht="46.9" customHeight="1" s="339">
      <c r="B8" s="367" t="inlineStr">
        <is>
          <t>Наименование индекса / норм сопутствующих затрат</t>
        </is>
      </c>
      <c r="C8" s="367" t="inlineStr">
        <is>
          <t>Дата применения и обоснование индекса / норм сопутствующих затрат</t>
        </is>
      </c>
      <c r="D8" s="367" t="inlineStr">
        <is>
          <t>Размер индекса / норма сопутствующих затрат</t>
        </is>
      </c>
    </row>
    <row r="9" ht="15.6" customHeight="1" s="339">
      <c r="B9" s="367" t="n">
        <v>1</v>
      </c>
      <c r="C9" s="367" t="n">
        <v>2</v>
      </c>
      <c r="D9" s="367" t="n">
        <v>3</v>
      </c>
    </row>
    <row r="10" ht="45" customHeight="1" s="339">
      <c r="B10" s="367" t="inlineStr">
        <is>
          <t xml:space="preserve">Индекс изменения сметной стоимости на 1 квартал 2023 года. ОЗП </t>
        </is>
      </c>
      <c r="C10" s="367" t="inlineStr">
        <is>
          <t>Письмо Минстроя России от 30.03.2023г. №17106-ИФ/09  прил.1</t>
        </is>
      </c>
      <c r="D10" s="367" t="n">
        <v>44.29</v>
      </c>
    </row>
    <row r="11" ht="29.25" customHeight="1" s="339">
      <c r="B11" s="367" t="inlineStr">
        <is>
          <t>Индекс изменения сметной стоимости на 1 квартал 2023 года. ЭМ</t>
        </is>
      </c>
      <c r="C11" s="367" t="inlineStr">
        <is>
          <t>Письмо Минстроя России от 30.03.2023г. №17106-ИФ/09  прил.1</t>
        </is>
      </c>
      <c r="D11" s="367" t="n">
        <v>13.47</v>
      </c>
    </row>
    <row r="12" ht="29.25" customHeight="1" s="339">
      <c r="B12" s="367" t="inlineStr">
        <is>
          <t>Индекс изменения сметной стоимости на 1 квартал 2023 года. МАТ</t>
        </is>
      </c>
      <c r="C12" s="367" t="inlineStr">
        <is>
          <t>Письмо Минстроя России от 30.03.2023г. №17106-ИФ/09  прил.1</t>
        </is>
      </c>
      <c r="D12" s="367" t="n">
        <v>8.039999999999999</v>
      </c>
    </row>
    <row r="13" ht="30.75" customHeight="1" s="339">
      <c r="B13" s="367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7" t="n">
        <v>6.26</v>
      </c>
    </row>
    <row r="14" ht="89.25" customHeight="1" s="339">
      <c r="B14" s="367" t="inlineStr">
        <is>
          <t>Временные здания и сооружения</t>
        </is>
      </c>
      <c r="C14" s="3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39">
      <c r="B15" s="367" t="inlineStr">
        <is>
          <t>Дополнительные затраты при производстве строительно-монтажных работ в зимнее время</t>
        </is>
      </c>
      <c r="C15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34.5" customHeight="1" s="339">
      <c r="B16" s="367" t="inlineStr">
        <is>
          <t>Пусконаладочные работы</t>
        </is>
      </c>
      <c r="C16" s="367" t="n"/>
      <c r="D16" s="367" t="inlineStr">
        <is>
          <t>Расчет</t>
        </is>
      </c>
    </row>
    <row r="17" ht="31.5" customHeight="1" s="339">
      <c r="B17" s="367" t="inlineStr">
        <is>
          <t>Строительный контроль</t>
        </is>
      </c>
      <c r="C17" s="367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39">
      <c r="B18" s="367" t="inlineStr">
        <is>
          <t>Авторский надзор - 0,2%</t>
        </is>
      </c>
      <c r="C18" s="367" t="inlineStr">
        <is>
          <t>Приказ от 4.08.2020 № 421/пр п.173</t>
        </is>
      </c>
      <c r="D18" s="209" t="n">
        <v>0.002</v>
      </c>
    </row>
    <row r="19" ht="24" customHeight="1" s="339">
      <c r="B19" s="367" t="inlineStr">
        <is>
          <t>Непредвиденные расходы</t>
        </is>
      </c>
      <c r="C19" s="367" t="inlineStr">
        <is>
          <t>Приказ от 4.08.2020 № 421/пр п.179</t>
        </is>
      </c>
      <c r="D19" s="209" t="n">
        <v>0.03</v>
      </c>
    </row>
    <row r="20" ht="18" customHeight="1" s="339">
      <c r="B20" s="279" t="n"/>
    </row>
    <row r="21" ht="18" customHeight="1" s="339">
      <c r="B21" s="279" t="n"/>
    </row>
    <row r="22" ht="18" customHeight="1" s="339">
      <c r="B22" s="279" t="n"/>
    </row>
    <row r="23" ht="18" customHeight="1" s="339">
      <c r="B23" s="279" t="n"/>
    </row>
    <row r="26">
      <c r="B26" s="340" t="inlineStr">
        <is>
          <t>Составил ______________________    Е. М. Добровольская</t>
        </is>
      </c>
      <c r="C26" s="350" t="n"/>
    </row>
    <row r="27">
      <c r="B27" s="351" t="inlineStr">
        <is>
          <t xml:space="preserve">                         (подпись, инициалы, фамилия)</t>
        </is>
      </c>
      <c r="C27" s="350" t="n"/>
    </row>
    <row r="28">
      <c r="B28" s="340" t="n"/>
      <c r="C28" s="350" t="n"/>
    </row>
    <row r="29">
      <c r="B29" s="340" t="inlineStr">
        <is>
          <t>Проверил ______________________        А.В. Костянецкая</t>
        </is>
      </c>
      <c r="C29" s="350" t="n"/>
    </row>
    <row r="30">
      <c r="B30" s="351" t="inlineStr">
        <is>
          <t xml:space="preserve">                        (подпись, инициалы, фамилия)</t>
        </is>
      </c>
      <c r="C30" s="35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39" min="1" max="1"/>
    <col width="44.85546875" customWidth="1" style="339" min="2" max="2"/>
    <col width="13" customWidth="1" style="339" min="3" max="3"/>
    <col width="22.85546875" customWidth="1" style="339" min="4" max="4"/>
    <col width="21.5703125" customWidth="1" style="339" min="5" max="5"/>
    <col width="43.85546875" customWidth="1" style="339" min="6" max="6"/>
    <col width="9.140625" customWidth="1" style="339" min="7" max="7"/>
  </cols>
  <sheetData>
    <row r="2" ht="15.6" customHeight="1" s="339">
      <c r="A2" s="4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9">
      <c r="A4" s="179" t="inlineStr">
        <is>
          <t>Составлен в уровне цен на 01.01.2023 г.</t>
        </is>
      </c>
    </row>
    <row r="5">
      <c r="A5" s="427" t="inlineStr">
        <is>
          <t>№ пп.</t>
        </is>
      </c>
      <c r="B5" s="427" t="inlineStr">
        <is>
          <t>Наименование элемента</t>
        </is>
      </c>
      <c r="C5" s="427" t="inlineStr">
        <is>
          <t>Обозначение</t>
        </is>
      </c>
      <c r="D5" s="427" t="inlineStr">
        <is>
          <t>Формула</t>
        </is>
      </c>
      <c r="E5" s="427" t="inlineStr">
        <is>
          <t>Величина элемента</t>
        </is>
      </c>
      <c r="F5" s="427" t="inlineStr">
        <is>
          <t>Наименования обосновывающих документов</t>
        </is>
      </c>
    </row>
    <row r="6">
      <c r="A6" s="427" t="n">
        <v>1</v>
      </c>
      <c r="B6" s="427" t="n">
        <v>2</v>
      </c>
      <c r="C6" s="427" t="n">
        <v>3</v>
      </c>
      <c r="D6" s="427" t="n">
        <v>4</v>
      </c>
      <c r="E6" s="427" t="n">
        <v>5</v>
      </c>
      <c r="F6" s="427" t="n">
        <v>6</v>
      </c>
    </row>
    <row r="7" ht="86.45" customHeight="1" s="339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6" t="inlineStr">
        <is>
          <t>С1ср</t>
        </is>
      </c>
      <c r="D7" s="426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39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26" t="inlineStr">
        <is>
          <t>tср</t>
        </is>
      </c>
      <c r="D8" s="426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26" t="inlineStr">
        <is>
          <t>Кув</t>
        </is>
      </c>
      <c r="D9" s="426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26" t="n"/>
      <c r="D10" s="426" t="n"/>
      <c r="E10" s="189" t="n">
        <v>4</v>
      </c>
      <c r="F10" s="207" t="inlineStr">
        <is>
          <t>РТМ</t>
        </is>
      </c>
      <c r="G10" s="188" t="n"/>
    </row>
    <row r="11" ht="57.6" customHeight="1" s="339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26" t="inlineStr">
        <is>
          <t>КТ</t>
        </is>
      </c>
      <c r="D11" s="426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39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6" t="inlineStr">
        <is>
          <t>Кинф</t>
        </is>
      </c>
      <c r="D12" s="426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39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6" t="inlineStr">
        <is>
          <t>ФОТр.тек.</t>
        </is>
      </c>
      <c r="D13" s="426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2025-01-24T11:55:16Z</dcterms:modified>
  <cp:lastModifiedBy>Danil</cp:lastModifiedBy>
  <cp:lastPrinted>2023-11-27T09:01:34Z</cp:lastPrinted>
</cp:coreProperties>
</file>