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justify" vertical="center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38.45" customHeight="1" s="324">
      <c r="B7" s="356" t="inlineStr">
        <is>
          <t>Наименование разрабатываемого показателя УНЦ - ШПДС 0-3-0 Шкаф с преобразователями дискретных сигналов (количество контролируемых КА с трехфазным приводом– 3)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 xml:space="preserve">ШПДС 0-3-0 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62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4">
      <c r="B10" s="460" t="n"/>
      <c r="C10" s="460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4">
      <c r="B11" s="461" t="n"/>
      <c r="C11" s="461" t="n"/>
      <c r="D11" s="461" t="n"/>
      <c r="E11" s="46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78.75" customHeight="1" s="324">
      <c r="B12" s="342" t="n"/>
      <c r="C12" s="342" t="inlineStr">
        <is>
          <t>ШПДС 0-3-0 Шкаф с преобразователями дискретных сигналов (количество контролируемых КА с трехфазным приводом– 3)</t>
        </is>
      </c>
      <c r="D12" s="342" t="n"/>
      <c r="E12" s="342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2" t="n"/>
      <c r="J12" s="463">
        <f>F12+H12</f>
        <v/>
      </c>
    </row>
    <row r="13" ht="15" customHeight="1" s="324">
      <c r="B13" s="365" t="inlineStr">
        <is>
          <t>Всего по объекту:</t>
        </is>
      </c>
      <c r="C13" s="464" t="n"/>
      <c r="D13" s="464" t="n"/>
      <c r="E13" s="465" t="n"/>
      <c r="F13" s="345" t="n"/>
      <c r="G13" s="345" t="n"/>
      <c r="H13" s="345" t="n"/>
      <c r="I13" s="345" t="n"/>
      <c r="J13" s="345" t="n"/>
    </row>
    <row r="14">
      <c r="B14" s="366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36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68" t="n"/>
    </row>
    <row r="5">
      <c r="A5" s="356" t="n"/>
    </row>
    <row r="6" ht="33.6" customHeight="1" s="324">
      <c r="A6" s="367" t="inlineStr">
        <is>
          <t>Наименование разрабатываемого показателя УНЦ -  ШПДС 0-3-0 Шкаф с преобразователями дискретных сигналов (количество контролируемых КА с трехфазным приводом– 3)</t>
        </is>
      </c>
    </row>
    <row r="7" ht="14.25" customHeight="1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 ht="14.25" customHeight="1" s="324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9" t="n"/>
    </row>
    <row r="10" ht="40.5" customHeight="1" s="324">
      <c r="A10" s="461" t="n"/>
      <c r="B10" s="461" t="n"/>
      <c r="C10" s="461" t="n"/>
      <c r="D10" s="461" t="n"/>
      <c r="E10" s="461" t="n"/>
      <c r="F10" s="461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185.888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0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6.8</v>
      </c>
      <c r="G18" s="244" t="n"/>
      <c r="H18" s="265" t="n">
        <v>85.34999999999999</v>
      </c>
    </row>
    <row r="19" customFormat="1" s="315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4">
      <c r="A20" s="402" t="n">
        <v>6</v>
      </c>
      <c r="B20" s="374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2" t="n">
        <v>7</v>
      </c>
      <c r="B21" s="374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2" t="n">
        <v>8</v>
      </c>
      <c r="B22" s="374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4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2" t="n">
        <v>10</v>
      </c>
      <c r="B24" s="374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9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45.6" customHeight="1" s="324">
      <c r="A26" s="245" t="n">
        <v>11</v>
      </c>
      <c r="B26" s="369" t="n"/>
      <c r="C26" s="277" t="inlineStr">
        <is>
          <t>Прайс из СД ОП</t>
        </is>
      </c>
      <c r="D26" s="288" t="inlineStr">
        <is>
          <t>ШПДС 0-3-0 Шкаф с преобразователями дискретных сигналов (количество контролируемых КА с трехфазным приводом– 3)</t>
        </is>
      </c>
      <c r="E26" s="277" t="inlineStr">
        <is>
          <t>шт</t>
        </is>
      </c>
      <c r="F26" s="277" t="n">
        <v>1</v>
      </c>
      <c r="G26" s="293" t="n">
        <v>391373.8</v>
      </c>
      <c r="H26" s="269">
        <f>ROUND(F26*G26,2)</f>
        <v/>
      </c>
      <c r="I26" s="247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4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4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4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4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4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4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4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4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4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4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4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4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4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4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4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4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4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4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4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4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4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4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4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4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4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4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7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25.5" customHeight="1" s="324">
      <c r="B7" s="376" t="inlineStr">
        <is>
          <t>Наименование разрабатываемого показателя УНЦ — ШПДС 0-3-0 Шкаф с преобразователями дискретных сигналов (количество контролируемых КА с трехфазным приводом– 3)</t>
        </is>
      </c>
    </row>
    <row r="8">
      <c r="B8" s="377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455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454" t="n"/>
      <c r="E29" s="456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454" t="n"/>
      <c r="E30" s="456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454" t="n"/>
      <c r="E31" s="456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4" t="n"/>
      <c r="E32" s="456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4" t="n"/>
      <c r="E33" s="456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7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8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2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ШПДС 0-3-0 Шкаф с преобразователями дискретных сигналов (количество контролируемых КА с трехфазным приводом– 3)</t>
        </is>
      </c>
    </row>
    <row r="7" ht="12.75" customFormat="1" customHeight="1" s="323">
      <c r="A7" s="350" t="inlineStr">
        <is>
          <t>Единица измерения  — 1 ед.</t>
        </is>
      </c>
      <c r="I7" s="376" t="n"/>
      <c r="J7" s="376" t="n"/>
    </row>
    <row r="8" ht="13.5" customFormat="1" customHeight="1" s="323">
      <c r="A8" s="350" t="n"/>
    </row>
    <row r="9" ht="27" customHeight="1" s="324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2" t="n"/>
      <c r="L9" s="322" t="n"/>
      <c r="M9" s="322" t="n"/>
      <c r="N9" s="322" t="n"/>
    </row>
    <row r="10" ht="28.5" customHeight="1" s="324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2" t="n"/>
      <c r="L10" s="322" t="n"/>
      <c r="M10" s="322" t="n"/>
      <c r="N10" s="322" t="n"/>
    </row>
    <row r="11" s="324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2" t="n"/>
      <c r="L11" s="322" t="n"/>
      <c r="M11" s="322" t="n"/>
      <c r="N11" s="322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4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2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2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3" t="n">
        <v>6.8</v>
      </c>
      <c r="F16" s="196">
        <f>G16/E16</f>
        <v/>
      </c>
      <c r="G16" s="196">
        <f>Прил.3!H17</f>
        <v/>
      </c>
      <c r="H16" s="38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2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2">
      <c r="A19" s="384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4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4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3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4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4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2" t="n"/>
      <c r="L28" s="322" t="n"/>
    </row>
    <row r="29" ht="57.6" customFormat="1" customHeight="1" s="322">
      <c r="A29" s="384" t="n">
        <v>8</v>
      </c>
      <c r="B29" s="384" t="inlineStr">
        <is>
          <t>БЦ.34.20</t>
        </is>
      </c>
      <c r="C29" s="308" t="inlineStr">
        <is>
          <t>ШПДС 0-3-0 Шкаф с преобразователями дискретных сигналов (количество контролируемых КА с трехфазным приводом– 3)</t>
        </is>
      </c>
      <c r="D29" s="384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2450000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3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4" t="n"/>
      <c r="B31" s="384" t="n"/>
      <c r="C31" s="308" t="inlineStr">
        <is>
          <t>Итого прочее оборудование</t>
        </is>
      </c>
      <c r="D31" s="273" t="n"/>
      <c r="E31" s="473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3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2">
      <c r="A35" s="379" t="n"/>
      <c r="B35" s="378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2">
      <c r="A36" s="384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4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4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4" t="n"/>
      <c r="B39" s="204" t="n"/>
      <c r="C39" s="310" t="inlineStr">
        <is>
          <t>Итого основные материалы</t>
        </is>
      </c>
      <c r="D39" s="395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4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4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4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4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4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4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4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4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4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4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4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4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4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4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4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4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4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4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4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4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4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4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4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4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4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4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4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4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4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4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4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4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4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4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4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4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4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4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4" t="n"/>
      <c r="B64" s="384" t="n"/>
      <c r="C64" s="308" t="inlineStr">
        <is>
          <t>Итого прочие материалы</t>
        </is>
      </c>
      <c r="D64" s="384" t="n"/>
      <c r="E64" s="473" t="n"/>
      <c r="F64" s="386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4" t="n"/>
      <c r="B65" s="384" t="n"/>
      <c r="C65" s="309" t="inlineStr">
        <is>
          <t>Итого по разделу «Материалы»</t>
        </is>
      </c>
      <c r="D65" s="384" t="n"/>
      <c r="E65" s="385" t="n"/>
      <c r="F65" s="386" t="n"/>
      <c r="G65" s="196">
        <f>G39+G64</f>
        <v/>
      </c>
      <c r="H65" s="387">
        <f>G65/$G$65</f>
        <v/>
      </c>
      <c r="I65" s="196" t="n"/>
      <c r="J65" s="196">
        <f>J39+J64</f>
        <v/>
      </c>
    </row>
    <row r="66" ht="14.25" customFormat="1" customHeight="1" s="322">
      <c r="A66" s="384" t="n"/>
      <c r="B66" s="384" t="n"/>
      <c r="C66" s="308" t="inlineStr">
        <is>
          <t>ИТОГО ПО РМ</t>
        </is>
      </c>
      <c r="D66" s="384" t="n"/>
      <c r="E66" s="385" t="n"/>
      <c r="F66" s="386" t="n"/>
      <c r="G66" s="196">
        <f>G14+G26+G65</f>
        <v/>
      </c>
      <c r="H66" s="387" t="n"/>
      <c r="I66" s="196" t="n"/>
      <c r="J66" s="196">
        <f>J14+J26+J65</f>
        <v/>
      </c>
    </row>
    <row r="67" ht="14.25" customFormat="1" customHeight="1" s="322">
      <c r="A67" s="384" t="n"/>
      <c r="B67" s="384" t="n"/>
      <c r="C67" s="308" t="inlineStr">
        <is>
          <t>Накладные расходы</t>
        </is>
      </c>
      <c r="D67" s="298">
        <f>ROUND(G67/(G$16+$G$14),2)</f>
        <v/>
      </c>
      <c r="E67" s="385" t="n"/>
      <c r="F67" s="386" t="n"/>
      <c r="G67" s="196" t="n">
        <v>1772.16</v>
      </c>
      <c r="H67" s="387" t="n"/>
      <c r="I67" s="196" t="n"/>
      <c r="J67" s="196">
        <f>ROUND(D67*(J14+J16),2)</f>
        <v/>
      </c>
    </row>
    <row r="68" ht="14.25" customFormat="1" customHeight="1" s="322">
      <c r="A68" s="384" t="n"/>
      <c r="B68" s="384" t="n"/>
      <c r="C68" s="308" t="inlineStr">
        <is>
          <t>Сметная прибыль</t>
        </is>
      </c>
      <c r="D68" s="298">
        <f>ROUND(G68/(G$14+G$16),2)</f>
        <v/>
      </c>
      <c r="E68" s="385" t="n"/>
      <c r="F68" s="386" t="n"/>
      <c r="G68" s="196" t="n">
        <v>930.08</v>
      </c>
      <c r="H68" s="387" t="n"/>
      <c r="I68" s="196" t="n"/>
      <c r="J68" s="196">
        <f>ROUND(D68*(J14+J16),2)</f>
        <v/>
      </c>
    </row>
    <row r="69" ht="14.25" customFormat="1" customHeight="1" s="322">
      <c r="A69" s="384" t="n"/>
      <c r="B69" s="384" t="n"/>
      <c r="C69" s="308" t="inlineStr">
        <is>
          <t>Итого СМР (с НР и СП)</t>
        </is>
      </c>
      <c r="D69" s="384" t="n"/>
      <c r="E69" s="385" t="n"/>
      <c r="F69" s="386" t="n"/>
      <c r="G69" s="196">
        <f>G14+G26+G65+G67+G68</f>
        <v/>
      </c>
      <c r="H69" s="387" t="n"/>
      <c r="I69" s="196" t="n"/>
      <c r="J69" s="196">
        <f>J14+J26+J65+J67+J68</f>
        <v/>
      </c>
    </row>
    <row r="70" ht="14.25" customFormat="1" customHeight="1" s="322">
      <c r="A70" s="384" t="n"/>
      <c r="B70" s="384" t="n"/>
      <c r="C70" s="308" t="inlineStr">
        <is>
          <t>ВСЕГО СМР + ОБОРУДОВАНИЕ</t>
        </is>
      </c>
      <c r="D70" s="384" t="n"/>
      <c r="E70" s="385" t="n"/>
      <c r="F70" s="386" t="n"/>
      <c r="G70" s="196">
        <f>G69+G32</f>
        <v/>
      </c>
      <c r="H70" s="387" t="n"/>
      <c r="I70" s="196" t="n"/>
      <c r="J70" s="196">
        <f>J69+J32</f>
        <v/>
      </c>
    </row>
    <row r="71" ht="34.5" customFormat="1" customHeight="1" s="322">
      <c r="A71" s="384" t="n"/>
      <c r="B71" s="384" t="n"/>
      <c r="C71" s="308" t="inlineStr">
        <is>
          <t>ИТОГО ПОКАЗАТЕЛЬ НА ЕД. ИЗМ.</t>
        </is>
      </c>
      <c r="D71" s="384" t="inlineStr">
        <is>
          <t>1 ед.</t>
        </is>
      </c>
      <c r="E71" s="479" t="n">
        <v>1</v>
      </c>
      <c r="F71" s="386" t="n"/>
      <c r="G71" s="196">
        <f>G70/E71</f>
        <v/>
      </c>
      <c r="H71" s="387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7" t="inlineStr">
        <is>
          <t>Приложение №6</t>
        </is>
      </c>
    </row>
    <row r="2" ht="21.75" customHeight="1" s="324">
      <c r="A2" s="397" t="n"/>
      <c r="B2" s="397" t="n"/>
      <c r="C2" s="397" t="n"/>
      <c r="D2" s="397" t="n"/>
      <c r="E2" s="397" t="n"/>
      <c r="F2" s="397" t="n"/>
      <c r="G2" s="397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ШПДС 0-3-0 Шкаф с преобразователями дискретных сигналов (количество контролируемых КА с трехфазным приводом– 3)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4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4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54" customHeight="1" s="324">
      <c r="A12" s="384" t="n">
        <v>1</v>
      </c>
      <c r="B12" s="272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4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4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8.75" customHeight="1" s="324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84.75" customHeight="1" s="324">
      <c r="A11" s="360" t="inlineStr">
        <is>
          <t>Д3-10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2" zoomScale="115" zoomScaleNormal="85" zoomScaleSheetLayoutView="115" workbookViewId="0">
      <selection activeCell="C23" sqref="C2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2025-01-24T11:55:39Z</dcterms:modified>
  <cp:lastModifiedBy>Nikolay Ivanov</cp:lastModifiedBy>
  <cp:lastPrinted>2023-11-24T13:26:21Z</cp:lastPrinted>
</cp:coreProperties>
</file>