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0" applyAlignment="1" pivotButton="0" quotePrefix="0" xfId="0">
      <alignment vertical="center"/>
    </xf>
    <xf numFmtId="0" fontId="1" fillId="0" borderId="10" applyAlignment="1" pivotButton="0" quotePrefix="0" xfId="0">
      <alignment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5">
      <c r="B5" s="357" t="n"/>
    </row>
    <row r="6" ht="18.75" customHeight="1" s="325">
      <c r="B6" s="241" t="n"/>
      <c r="C6" s="241" t="n"/>
      <c r="D6" s="241" t="n"/>
    </row>
    <row r="7" ht="38.45" customHeight="1" s="325">
      <c r="B7" s="356" t="inlineStr">
        <is>
          <t>Наименование разрабатываемого показателя УНЦ -ШПДС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</row>
    <row r="8" ht="31.5" customHeight="1" s="325">
      <c r="B8" s="356" t="inlineStr">
        <is>
          <t>Сопоставимый уровень цен: 4 кв. 2021 г.</t>
        </is>
      </c>
    </row>
    <row r="9" ht="15.75" customHeight="1" s="325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5">
      <c r="B12" s="360" t="n">
        <v>1</v>
      </c>
      <c r="C12" s="214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214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214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214" t="inlineStr">
        <is>
          <t>Мощность объекта</t>
        </is>
      </c>
      <c r="D15" s="360" t="n">
        <v>1</v>
      </c>
    </row>
    <row r="16" ht="77.45" customHeight="1" s="325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0-3-3</t>
        </is>
      </c>
    </row>
    <row r="17" ht="79.5" customHeight="1" s="325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5">
      <c r="B19" s="218" t="inlineStr">
        <is>
          <t>6.2</t>
        </is>
      </c>
      <c r="C19" s="214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5">
      <c r="B20" s="218" t="inlineStr">
        <is>
          <t>6.3</t>
        </is>
      </c>
      <c r="C20" s="214" t="inlineStr">
        <is>
          <t>пусконаладочные работы</t>
        </is>
      </c>
      <c r="D20" s="255" t="n"/>
    </row>
    <row r="21" ht="35.25" customHeight="1" s="325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5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5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5">
      <c r="B25" s="360" t="n">
        <v>10</v>
      </c>
      <c r="C25" s="214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313" t="n"/>
    </row>
    <row r="28">
      <c r="B28" s="327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54" t="inlineStr">
        <is>
          <t>Приложение № 2</t>
        </is>
      </c>
      <c r="K3" s="313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40.5" customHeight="1" s="325">
      <c r="B6" s="362">
        <f>'Прил.1 Сравнит табл'!B7:D7</f>
        <v/>
      </c>
      <c r="K6" s="313" t="n"/>
    </row>
    <row r="7">
      <c r="B7" s="356">
        <f>'Прил.1 Сравнит табл'!B9:D9</f>
        <v/>
      </c>
    </row>
    <row r="8" ht="18.75" customHeight="1" s="325">
      <c r="B8" s="243" t="n"/>
    </row>
    <row r="9" ht="15.75" customHeight="1" s="325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25">
      <c r="B10" s="462" t="n"/>
      <c r="C10" s="462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60" t="n"/>
      <c r="H10" s="460" t="n"/>
      <c r="I10" s="460" t="n"/>
      <c r="J10" s="461" t="n"/>
    </row>
    <row r="11" ht="31.5" customHeight="1" s="325">
      <c r="B11" s="463" t="n"/>
      <c r="C11" s="463" t="n"/>
      <c r="D11" s="463" t="n"/>
      <c r="E11" s="463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94.5" customHeight="1" s="325">
      <c r="B12" s="342" t="n"/>
      <c r="C12" s="342" t="inlineStr">
        <is>
          <t>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  <c r="D12" s="342" t="n"/>
      <c r="E12" s="342" t="n"/>
      <c r="F12" s="464">
        <f>((Прил.3!H12+Прил.3!H17)*30.43+Прил.3!H19*11.34+Прил.3!H27*7.77)/1000</f>
        <v/>
      </c>
      <c r="G12" s="461" t="n"/>
      <c r="H12" s="465">
        <f>Прил.3!H25*5.71/1000</f>
        <v/>
      </c>
      <c r="I12" s="342" t="n"/>
      <c r="J12" s="465">
        <f>F12+H12</f>
        <v/>
      </c>
    </row>
    <row r="13" ht="15" customHeight="1" s="325">
      <c r="B13" s="365" t="inlineStr">
        <is>
          <t>Всего по объекту:</t>
        </is>
      </c>
      <c r="C13" s="466" t="n"/>
      <c r="D13" s="466" t="n"/>
      <c r="E13" s="467" t="n"/>
      <c r="F13" s="345" t="n"/>
      <c r="G13" s="345" t="n"/>
      <c r="H13" s="345" t="n"/>
      <c r="I13" s="345" t="n"/>
      <c r="J13" s="345" t="n"/>
    </row>
    <row r="14">
      <c r="B14" s="366" t="inlineStr">
        <is>
          <t>Всего по объекту в сопоставимом уровне цен 4 кв. 2021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242" t="n"/>
      <c r="J14" s="469">
        <f>J12</f>
        <v/>
      </c>
    </row>
    <row r="15" ht="15" customHeight="1" s="325"/>
    <row r="16" ht="15" customHeight="1" s="325"/>
    <row r="17" ht="15" customHeight="1" s="325"/>
    <row r="18" ht="15" customHeight="1" s="325">
      <c r="C18" s="324" t="inlineStr">
        <is>
          <t>Составил ______________________     А.Р. Маркова</t>
        </is>
      </c>
      <c r="D18" s="323" t="n"/>
      <c r="E18" s="323" t="n"/>
    </row>
    <row r="19" ht="15" customHeight="1" s="325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5">
      <c r="C20" s="324" t="n"/>
      <c r="D20" s="323" t="n"/>
      <c r="E20" s="323" t="n"/>
    </row>
    <row r="21" ht="15" customHeight="1" s="325">
      <c r="C21" s="324" t="inlineStr">
        <is>
          <t>Проверил ______________________        А.В. Костянецкая</t>
        </is>
      </c>
      <c r="D21" s="323" t="n"/>
      <c r="E21" s="323" t="n"/>
    </row>
    <row r="22" ht="15" customHeight="1" s="325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313" min="8" max="8"/>
    <col width="9.140625" customWidth="1" style="327" min="9" max="10"/>
    <col width="15" customWidth="1" style="327" min="11" max="11"/>
    <col width="9.140625" customWidth="1" style="327" min="12" max="12"/>
    <col width="11.28515625" customWidth="1" style="327" min="13" max="13"/>
    <col width="9.140625" customWidth="1" style="327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5">
      <c r="A4" s="252" t="n"/>
      <c r="B4" s="252" t="n"/>
      <c r="C4" s="374" t="n"/>
    </row>
    <row r="5">
      <c r="A5" s="356" t="n"/>
    </row>
    <row r="6" ht="33.6" customHeight="1" s="325">
      <c r="A6" s="362" t="inlineStr">
        <is>
          <t>Наименование разрабатываемого показателя УНЦ -  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</row>
    <row r="7" s="325">
      <c r="A7" s="221" t="n"/>
      <c r="B7" s="221" t="n"/>
      <c r="C7" s="278" t="n"/>
      <c r="D7" s="282" t="n"/>
      <c r="E7" s="278" t="n"/>
      <c r="F7" s="278" t="n"/>
      <c r="G7" s="282" t="n"/>
      <c r="H7" s="313" t="n"/>
      <c r="I7" s="327" t="n"/>
      <c r="J7" s="327" t="n"/>
      <c r="K7" s="327" t="n"/>
      <c r="L7" s="327" t="n"/>
      <c r="M7" s="327" t="n"/>
      <c r="N7" s="327" t="n"/>
    </row>
    <row r="8">
      <c r="A8" s="221" t="n"/>
      <c r="B8" s="221" t="n"/>
      <c r="D8" s="282" t="n"/>
      <c r="G8" s="282" t="n"/>
    </row>
    <row r="9" ht="38.25" customHeight="1" s="325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61" t="n"/>
    </row>
    <row r="10" ht="40.5" customHeight="1" s="325">
      <c r="A10" s="463" t="n"/>
      <c r="B10" s="463" t="n"/>
      <c r="C10" s="463" t="n"/>
      <c r="D10" s="463" t="n"/>
      <c r="E10" s="463" t="n"/>
      <c r="F10" s="463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6">
      <c r="A12" s="371" t="inlineStr">
        <is>
          <t>Затраты труда рабочих</t>
        </is>
      </c>
      <c r="B12" s="460" t="n"/>
      <c r="C12" s="460" t="n"/>
      <c r="D12" s="460" t="n"/>
      <c r="E12" s="461" t="n"/>
      <c r="F12" s="470" t="n">
        <v>185.888</v>
      </c>
      <c r="G12" s="286" t="n"/>
      <c r="H12" s="471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2" t="n"/>
    </row>
    <row r="14">
      <c r="A14" s="401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2" t="n"/>
    </row>
    <row r="15">
      <c r="A15" s="401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2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2" t="n"/>
    </row>
    <row r="17">
      <c r="A17" s="367" t="inlineStr">
        <is>
          <t>Затраты труда машинистов</t>
        </is>
      </c>
      <c r="B17" s="460" t="n"/>
      <c r="C17" s="460" t="n"/>
      <c r="D17" s="460" t="n"/>
      <c r="E17" s="461" t="n"/>
      <c r="F17" s="283" t="n"/>
      <c r="G17" s="224" t="n"/>
      <c r="H17" s="471">
        <f>H18</f>
        <v/>
      </c>
    </row>
    <row r="18">
      <c r="A18" s="401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6.8</v>
      </c>
      <c r="G18" s="244" t="n"/>
      <c r="H18" s="265" t="n">
        <v>85.34999999999999</v>
      </c>
    </row>
    <row r="19" customFormat="1" s="316">
      <c r="A19" s="368" t="inlineStr">
        <is>
          <t>Машины и механизмы</t>
        </is>
      </c>
      <c r="B19" s="460" t="n"/>
      <c r="C19" s="460" t="n"/>
      <c r="D19" s="460" t="n"/>
      <c r="E19" s="461" t="n"/>
      <c r="F19" s="283" t="n"/>
      <c r="G19" s="224" t="n"/>
      <c r="H19" s="471">
        <f>SUM(H20:H24)</f>
        <v/>
      </c>
    </row>
    <row r="20" ht="25.5" customHeight="1" s="325">
      <c r="A20" s="401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6">
      <c r="A21" s="401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5">
      <c r="A22" s="401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5">
      <c r="A24" s="401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5">
      <c r="A25" s="367" t="inlineStr">
        <is>
          <t>Оборудование</t>
        </is>
      </c>
      <c r="B25" s="460" t="n"/>
      <c r="C25" s="460" t="n"/>
      <c r="D25" s="460" t="n"/>
      <c r="E25" s="461" t="n"/>
      <c r="F25" s="285" t="n"/>
      <c r="G25" s="286" t="n"/>
      <c r="H25" s="471">
        <f>SUM(H26:H26)</f>
        <v/>
      </c>
    </row>
    <row r="26" ht="45.6" customHeight="1" s="325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  <c r="E26" s="277" t="inlineStr">
        <is>
          <t>шт</t>
        </is>
      </c>
      <c r="F26" s="277" t="n">
        <v>1</v>
      </c>
      <c r="G26" s="293" t="n">
        <v>463258.79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60" t="n"/>
      <c r="C27" s="460" t="n"/>
      <c r="D27" s="460" t="n"/>
      <c r="E27" s="461" t="n"/>
      <c r="F27" s="283" t="n"/>
      <c r="G27" s="224" t="n"/>
      <c r="H27" s="471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5">
      <c r="A30" s="245" t="n">
        <v>14</v>
      </c>
      <c r="B30" s="372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5">
      <c r="A31" s="245" t="n">
        <v>15</v>
      </c>
      <c r="B31" s="372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5">
      <c r="A32" s="245" t="n">
        <v>16</v>
      </c>
      <c r="B32" s="372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5">
      <c r="A33" s="245" t="n">
        <v>17</v>
      </c>
      <c r="B33" s="372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5">
      <c r="A37" s="245" t="n">
        <v>21</v>
      </c>
      <c r="B37" s="372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2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5">
      <c r="A40" s="245" t="n">
        <v>24</v>
      </c>
      <c r="B40" s="372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2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5">
      <c r="A42" s="245" t="n">
        <v>26</v>
      </c>
      <c r="B42" s="372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7" t="inlineStr">
        <is>
          <t>Составил ______________________     А.Р. Маркова</t>
        </is>
      </c>
    </row>
    <row r="56">
      <c r="B56" s="313" t="inlineStr">
        <is>
          <t xml:space="preserve">                         (подпись, инициалы, фамилия)</t>
        </is>
      </c>
    </row>
    <row r="58">
      <c r="B58" s="327" t="inlineStr">
        <is>
          <t>Проверил ______________________        А.В. Костянецкая</t>
        </is>
      </c>
    </row>
    <row r="59">
      <c r="B59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6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7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.6" customHeight="1" s="325">
      <c r="B7" s="375" t="inlineStr">
        <is>
          <t>Наименование разрабатываемого показателя УНЦ — 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</row>
    <row r="8">
      <c r="B8" s="376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5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3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5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5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5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5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5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5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5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57">
        <f>C33/$C$40</f>
        <v/>
      </c>
    </row>
    <row r="34" ht="51" customHeight="1" s="325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6" t="n"/>
      <c r="E34" s="458">
        <f>C34/$C$40</f>
        <v/>
      </c>
      <c r="H34" s="247" t="n"/>
    </row>
    <row r="35" ht="76.5" customHeight="1" s="325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6" t="n"/>
      <c r="E35" s="458">
        <f>C35/$C$40</f>
        <v/>
      </c>
    </row>
    <row r="36" ht="25.5" customHeight="1" s="325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6" t="n"/>
      <c r="E36" s="458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6" t="n"/>
      <c r="E37" s="458">
        <f>C37/$C$40</f>
        <v/>
      </c>
      <c r="G37" s="292" t="n"/>
      <c r="L37" s="232" t="n"/>
    </row>
    <row r="38" ht="38.25" customHeight="1" s="325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6" t="n"/>
      <c r="E38" s="458">
        <f>C38/$C$40</f>
        <v/>
      </c>
    </row>
    <row r="39" ht="13.5" customHeight="1" s="325">
      <c r="B39" s="308" t="inlineStr">
        <is>
          <t>Непредвиденные расходы</t>
        </is>
      </c>
      <c r="C39" s="264">
        <f>ROUND(C38*3%,2)</f>
        <v/>
      </c>
      <c r="D39" s="456" t="n"/>
      <c r="E39" s="458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6" t="n"/>
      <c r="E40" s="458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6" t="n"/>
      <c r="E41" s="459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6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6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296" t="n"/>
      <c r="C2" s="299" t="n"/>
      <c r="D2" s="299" t="n"/>
      <c r="E2" s="299" t="n"/>
      <c r="F2" s="299" t="n"/>
      <c r="G2" s="323" t="n"/>
      <c r="H2" s="377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7" t="inlineStr">
        <is>
          <t>Расчет стоимости СМР и оборудования</t>
        </is>
      </c>
    </row>
    <row r="5" ht="12.75" customFormat="1" customHeight="1" s="324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83" t="n"/>
      <c r="C6" s="200" t="n"/>
      <c r="D6" s="383" t="inlineStr">
        <is>
          <t>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</row>
    <row r="7" ht="12.75" customFormat="1" customHeight="1" s="324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4">
      <c r="A8" s="350" t="n"/>
    </row>
    <row r="9" ht="27" customHeight="1" s="325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61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61" t="n"/>
      <c r="K9" s="323" t="n"/>
      <c r="L9" s="323" t="n"/>
      <c r="M9" s="323" t="n"/>
      <c r="N9" s="323" t="n"/>
    </row>
    <row r="10" ht="28.5" customHeight="1" s="325">
      <c r="A10" s="463" t="n"/>
      <c r="B10" s="463" t="n"/>
      <c r="C10" s="463" t="n"/>
      <c r="D10" s="463" t="n"/>
      <c r="E10" s="463" t="n"/>
      <c r="F10" s="380" t="inlineStr">
        <is>
          <t>на ед. изм.</t>
        </is>
      </c>
      <c r="G10" s="380" t="inlineStr">
        <is>
          <t>общая</t>
        </is>
      </c>
      <c r="H10" s="463" t="n"/>
      <c r="I10" s="380" t="inlineStr">
        <is>
          <t>на ед. изм.</t>
        </is>
      </c>
      <c r="J10" s="380" t="inlineStr">
        <is>
          <t>общая</t>
        </is>
      </c>
      <c r="K10" s="323" t="n"/>
      <c r="L10" s="323" t="n"/>
      <c r="M10" s="323" t="n"/>
      <c r="N10" s="323" t="n"/>
    </row>
    <row r="11" s="325">
      <c r="A11" s="380" t="n">
        <v>1</v>
      </c>
      <c r="B11" s="380" t="n">
        <v>2</v>
      </c>
      <c r="C11" s="308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81" t="n">
        <v>9</v>
      </c>
      <c r="J11" s="381" t="n">
        <v>10</v>
      </c>
      <c r="K11" s="323" t="n"/>
      <c r="L11" s="323" t="n"/>
      <c r="M11" s="323" t="n"/>
      <c r="N11" s="323" t="n"/>
    </row>
    <row r="12">
      <c r="A12" s="380" t="n"/>
      <c r="B12" s="367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190" t="n"/>
      <c r="J12" s="190" t="n"/>
    </row>
    <row r="13" ht="25.5" customHeight="1" s="325">
      <c r="A13" s="380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74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0" t="n"/>
      <c r="B14" s="380" t="n"/>
      <c r="C14" s="30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74">
        <f>SUM(E13:E13)</f>
        <v/>
      </c>
      <c r="F14" s="196" t="n"/>
      <c r="G14" s="196">
        <f>SUM(G13:G13)</f>
        <v/>
      </c>
      <c r="H14" s="391" t="n">
        <v>1</v>
      </c>
      <c r="I14" s="190" t="n"/>
      <c r="J14" s="196">
        <f>SUM(J13:J13)</f>
        <v/>
      </c>
    </row>
    <row r="15" ht="14.25" customFormat="1" customHeight="1" s="323">
      <c r="A15" s="380" t="n"/>
      <c r="B15" s="388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190" t="n"/>
      <c r="J15" s="190" t="n"/>
    </row>
    <row r="16" ht="14.25" customFormat="1" customHeight="1" s="323">
      <c r="A16" s="380" t="n">
        <v>2</v>
      </c>
      <c r="B16" s="380" t="n">
        <v>2</v>
      </c>
      <c r="C16" s="308" t="inlineStr">
        <is>
          <t>Затраты труда машинистов</t>
        </is>
      </c>
      <c r="D16" s="380" t="inlineStr">
        <is>
          <t>чел.-ч.</t>
        </is>
      </c>
      <c r="E16" s="475" t="n">
        <v>6.8</v>
      </c>
      <c r="F16" s="196">
        <f>G16/E16</f>
        <v/>
      </c>
      <c r="G16" s="196">
        <f>Прил.3!H17</f>
        <v/>
      </c>
      <c r="H16" s="391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80" t="n"/>
      <c r="B17" s="367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190" t="n"/>
      <c r="J17" s="190" t="n"/>
    </row>
    <row r="18" ht="14.25" customFormat="1" customHeight="1" s="323">
      <c r="A18" s="380" t="n"/>
      <c r="B18" s="388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0" t="n"/>
      <c r="J18" s="190" t="n"/>
    </row>
    <row r="19" ht="25.5" customFormat="1" customHeight="1" s="323">
      <c r="A19" s="380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6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80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6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80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6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80" t="n"/>
      <c r="B22" s="380" t="n"/>
      <c r="C22" s="308" t="inlineStr">
        <is>
          <t>Итого основные машины и механизмы</t>
        </is>
      </c>
      <c r="D22" s="380" t="n"/>
      <c r="E22" s="475" t="n"/>
      <c r="F22" s="196" t="n"/>
      <c r="G22" s="196">
        <f>SUM(G19:G21)</f>
        <v/>
      </c>
      <c r="H22" s="391">
        <f>G22/G26</f>
        <v/>
      </c>
      <c r="I22" s="191" t="n"/>
      <c r="J22" s="196">
        <f>SUM(J19:J21)</f>
        <v/>
      </c>
    </row>
    <row r="23" hidden="1" outlineLevel="1" ht="25.5" customFormat="1" customHeight="1" s="323">
      <c r="A23" s="380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6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3">
      <c r="A24" s="380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6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3">
      <c r="A25" s="380" t="n"/>
      <c r="B25" s="380" t="n"/>
      <c r="C25" s="308" t="inlineStr">
        <is>
          <t>Итого прочие машины и механизмы</t>
        </is>
      </c>
      <c r="D25" s="380" t="n"/>
      <c r="E25" s="389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0" t="n"/>
      <c r="B26" s="380" t="n"/>
      <c r="C26" s="309" t="inlineStr">
        <is>
          <t>Итого по разделу «Машины и механизмы»</t>
        </is>
      </c>
      <c r="D26" s="380" t="n"/>
      <c r="E26" s="389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0" t="n"/>
      <c r="B27" s="367" t="inlineStr">
        <is>
          <t>Оборудование</t>
        </is>
      </c>
      <c r="C27" s="460" t="n"/>
      <c r="D27" s="460" t="n"/>
      <c r="E27" s="460" t="n"/>
      <c r="F27" s="460" t="n"/>
      <c r="G27" s="460" t="n"/>
      <c r="H27" s="461" t="n"/>
      <c r="I27" s="190" t="n"/>
      <c r="J27" s="190" t="n"/>
    </row>
    <row r="28">
      <c r="A28" s="380" t="n"/>
      <c r="B28" s="388" t="inlineStr">
        <is>
          <t>Основное оборудование</t>
        </is>
      </c>
      <c r="C28" s="460" t="n"/>
      <c r="D28" s="460" t="n"/>
      <c r="E28" s="460" t="n"/>
      <c r="F28" s="460" t="n"/>
      <c r="G28" s="460" t="n"/>
      <c r="H28" s="461" t="n"/>
      <c r="I28" s="190" t="n"/>
      <c r="J28" s="190" t="n"/>
      <c r="K28" s="323" t="n"/>
      <c r="L28" s="323" t="n"/>
    </row>
    <row r="29" ht="73.15000000000001" customFormat="1" customHeight="1" s="323">
      <c r="A29" s="380" t="n">
        <v>8</v>
      </c>
      <c r="B29" s="380" t="inlineStr">
        <is>
          <t>БЦ.34.21</t>
        </is>
      </c>
      <c r="C29" s="308" t="inlineStr">
        <is>
          <t>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  <c r="D29" s="380" t="inlineStr">
        <is>
          <t>шт</t>
        </is>
      </c>
      <c r="E29" s="475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2900000</v>
      </c>
      <c r="J29" s="196">
        <f>ROUND(I29*E29,2)</f>
        <v/>
      </c>
    </row>
    <row r="30">
      <c r="A30" s="380" t="n"/>
      <c r="B30" s="380" t="n"/>
      <c r="C30" s="308" t="inlineStr">
        <is>
          <t>Итого основное оборудование</t>
        </is>
      </c>
      <c r="D30" s="380" t="n"/>
      <c r="E30" s="475" t="n"/>
      <c r="F30" s="390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0" t="n"/>
      <c r="B31" s="380" t="n"/>
      <c r="C31" s="308" t="inlineStr">
        <is>
          <t>Итого прочее оборудование</t>
        </is>
      </c>
      <c r="D31" s="273" t="n"/>
      <c r="E31" s="475" t="n"/>
      <c r="F31" s="390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0" t="n"/>
      <c r="B32" s="380" t="n"/>
      <c r="C32" s="309" t="inlineStr">
        <is>
          <t>Итого по разделу «Оборудование»</t>
        </is>
      </c>
      <c r="D32" s="380" t="n"/>
      <c r="E32" s="389" t="n"/>
      <c r="F32" s="390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5">
      <c r="A33" s="380" t="n"/>
      <c r="B33" s="380" t="n"/>
      <c r="C33" s="308" t="inlineStr">
        <is>
          <t>в том числе технологическое оборудование</t>
        </is>
      </c>
      <c r="D33" s="380" t="n"/>
      <c r="E33" s="475" t="n"/>
      <c r="F33" s="390" t="n"/>
      <c r="G33" s="196">
        <f>'Прил.6 Расчет ОБ'!G13</f>
        <v/>
      </c>
      <c r="H33" s="391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0" t="n"/>
      <c r="B34" s="367" t="inlineStr">
        <is>
          <t>Материалы</t>
        </is>
      </c>
      <c r="C34" s="460" t="n"/>
      <c r="D34" s="460" t="n"/>
      <c r="E34" s="460" t="n"/>
      <c r="F34" s="460" t="n"/>
      <c r="G34" s="460" t="n"/>
      <c r="H34" s="461" t="n"/>
      <c r="I34" s="190" t="n"/>
      <c r="J34" s="190" t="n"/>
    </row>
    <row r="35" ht="14.25" customFormat="1" customHeight="1" s="323">
      <c r="A35" s="381" t="n"/>
      <c r="B35" s="384" t="inlineStr">
        <is>
          <t>Основные материалы</t>
        </is>
      </c>
      <c r="C35" s="477" t="n"/>
      <c r="D35" s="477" t="n"/>
      <c r="E35" s="477" t="n"/>
      <c r="F35" s="477" t="n"/>
      <c r="G35" s="477" t="n"/>
      <c r="H35" s="478" t="n"/>
      <c r="I35" s="203" t="n"/>
      <c r="J35" s="203" t="n"/>
    </row>
    <row r="36" ht="14.25" customFormat="1" customHeight="1" s="323">
      <c r="A36" s="380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6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3">
      <c r="A37" s="380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9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3">
      <c r="A38" s="380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9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3">
      <c r="A39" s="380" t="n"/>
      <c r="B39" s="204" t="n"/>
      <c r="C39" s="310" t="inlineStr">
        <is>
          <t>Итого основные материалы</t>
        </is>
      </c>
      <c r="D39" s="382" t="n"/>
      <c r="E39" s="480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3">
      <c r="A40" s="380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6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3">
      <c r="A41" s="380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6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3">
      <c r="A42" s="380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6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3">
      <c r="A43" s="380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6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3">
      <c r="A44" s="380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6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3">
      <c r="A45" s="380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6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3">
      <c r="A46" s="380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6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3">
      <c r="A47" s="380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6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3">
      <c r="A48" s="380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6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3">
      <c r="A49" s="380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6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3">
      <c r="A50" s="380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6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3">
      <c r="A51" s="380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6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3">
      <c r="A52" s="380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6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3">
      <c r="A53" s="380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6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3">
      <c r="A54" s="380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6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3">
      <c r="A55" s="380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6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3">
      <c r="A56" s="380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6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3">
      <c r="A57" s="380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6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3">
      <c r="A58" s="380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6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3">
      <c r="A59" s="380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6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3">
      <c r="A60" s="380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6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3">
      <c r="A61" s="380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6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3">
      <c r="A62" s="380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6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3">
      <c r="A63" s="380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6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3">
      <c r="A64" s="380" t="n"/>
      <c r="B64" s="380" t="n"/>
      <c r="C64" s="308" t="inlineStr">
        <is>
          <t>Итого прочие материалы</t>
        </is>
      </c>
      <c r="D64" s="380" t="n"/>
      <c r="E64" s="475" t="n"/>
      <c r="F64" s="390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3">
      <c r="A65" s="380" t="n"/>
      <c r="B65" s="380" t="n"/>
      <c r="C65" s="309" t="inlineStr">
        <is>
          <t>Итого по разделу «Материалы»</t>
        </is>
      </c>
      <c r="D65" s="380" t="n"/>
      <c r="E65" s="389" t="n"/>
      <c r="F65" s="390" t="n"/>
      <c r="G65" s="196">
        <f>G39+G64</f>
        <v/>
      </c>
      <c r="H65" s="391">
        <f>G65/$G$65</f>
        <v/>
      </c>
      <c r="I65" s="196" t="n"/>
      <c r="J65" s="196">
        <f>J39+J64</f>
        <v/>
      </c>
    </row>
    <row r="66" ht="14.25" customFormat="1" customHeight="1" s="323">
      <c r="A66" s="380" t="n"/>
      <c r="B66" s="380" t="n"/>
      <c r="C66" s="308" t="inlineStr">
        <is>
          <t>ИТОГО ПО РМ</t>
        </is>
      </c>
      <c r="D66" s="380" t="n"/>
      <c r="E66" s="389" t="n"/>
      <c r="F66" s="390" t="n"/>
      <c r="G66" s="196">
        <f>G14+G26+G65</f>
        <v/>
      </c>
      <c r="H66" s="391" t="n"/>
      <c r="I66" s="196" t="n"/>
      <c r="J66" s="196">
        <f>J14+J26+J65</f>
        <v/>
      </c>
    </row>
    <row r="67" ht="14.25" customFormat="1" customHeight="1" s="323">
      <c r="A67" s="380" t="n"/>
      <c r="B67" s="380" t="n"/>
      <c r="C67" s="308" t="inlineStr">
        <is>
          <t>Накладные расходы</t>
        </is>
      </c>
      <c r="D67" s="298">
        <f>ROUND(G67/(G$16+$G$14),2)</f>
        <v/>
      </c>
      <c r="E67" s="389" t="n"/>
      <c r="F67" s="390" t="n"/>
      <c r="G67" s="196" t="n">
        <v>1772.16</v>
      </c>
      <c r="H67" s="391" t="n"/>
      <c r="I67" s="196" t="n"/>
      <c r="J67" s="196">
        <f>ROUND(D67*(J14+J16),2)</f>
        <v/>
      </c>
    </row>
    <row r="68" ht="14.25" customFormat="1" customHeight="1" s="323">
      <c r="A68" s="380" t="n"/>
      <c r="B68" s="380" t="n"/>
      <c r="C68" s="308" t="inlineStr">
        <is>
          <t>Сметная прибыль</t>
        </is>
      </c>
      <c r="D68" s="298">
        <f>ROUND(G68/(G$14+G$16),2)</f>
        <v/>
      </c>
      <c r="E68" s="389" t="n"/>
      <c r="F68" s="390" t="n"/>
      <c r="G68" s="196" t="n">
        <v>930.08</v>
      </c>
      <c r="H68" s="391" t="n"/>
      <c r="I68" s="196" t="n"/>
      <c r="J68" s="196">
        <f>ROUND(D68*(J14+J16),2)</f>
        <v/>
      </c>
    </row>
    <row r="69" ht="14.25" customFormat="1" customHeight="1" s="323">
      <c r="A69" s="380" t="n"/>
      <c r="B69" s="380" t="n"/>
      <c r="C69" s="308" t="inlineStr">
        <is>
          <t>Итого СМР (с НР и СП)</t>
        </is>
      </c>
      <c r="D69" s="380" t="n"/>
      <c r="E69" s="389" t="n"/>
      <c r="F69" s="390" t="n"/>
      <c r="G69" s="196">
        <f>G14+G26+G65+G67+G68</f>
        <v/>
      </c>
      <c r="H69" s="391" t="n"/>
      <c r="I69" s="196" t="n"/>
      <c r="J69" s="196">
        <f>J14+J26+J65+J67+J68</f>
        <v/>
      </c>
    </row>
    <row r="70" ht="14.25" customFormat="1" customHeight="1" s="323">
      <c r="A70" s="380" t="n"/>
      <c r="B70" s="380" t="n"/>
      <c r="C70" s="308" t="inlineStr">
        <is>
          <t>ВСЕГО СМР + ОБОРУДОВАНИЕ</t>
        </is>
      </c>
      <c r="D70" s="380" t="n"/>
      <c r="E70" s="389" t="n"/>
      <c r="F70" s="390" t="n"/>
      <c r="G70" s="196">
        <f>G69+G32</f>
        <v/>
      </c>
      <c r="H70" s="391" t="n"/>
      <c r="I70" s="196" t="n"/>
      <c r="J70" s="196">
        <f>J69+J32</f>
        <v/>
      </c>
    </row>
    <row r="71" ht="34.5" customFormat="1" customHeight="1" s="323">
      <c r="A71" s="380" t="n"/>
      <c r="B71" s="380" t="n"/>
      <c r="C71" s="308" t="inlineStr">
        <is>
          <t>ИТОГО ПОКАЗАТЕЛЬ НА ЕД. ИЗМ.</t>
        </is>
      </c>
      <c r="D71" s="380" t="inlineStr">
        <is>
          <t>1 ед.</t>
        </is>
      </c>
      <c r="E71" s="481" t="n">
        <v>1</v>
      </c>
      <c r="F71" s="390" t="n"/>
      <c r="G71" s="196">
        <f>G70/E71</f>
        <v/>
      </c>
      <c r="H71" s="391" t="n"/>
      <c r="I71" s="196" t="n"/>
      <c r="J71" s="196">
        <f>J70/E71</f>
        <v/>
      </c>
    </row>
    <row r="73" ht="14.25" customFormat="1" customHeight="1" s="323">
      <c r="A73" s="324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3">
      <c r="A74" s="322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4" t="n"/>
      <c r="B75" s="296" t="n"/>
      <c r="C75" s="299" t="n"/>
      <c r="D75" s="299" t="n"/>
      <c r="E75" s="299" t="n"/>
      <c r="F75" s="299" t="n"/>
    </row>
    <row r="76" ht="14.25" customFormat="1" customHeight="1" s="323">
      <c r="A76" s="324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3">
      <c r="A77" s="322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96" t="inlineStr">
        <is>
          <t>Приложение №6</t>
        </is>
      </c>
    </row>
    <row r="2" ht="21.75" customHeight="1" s="325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ШПДС 0-3-3 Шкаф с преобразователями дискретных сигналов (количество контролируемых КА с трехфазным приводом – 3, КА с пофазным приводом – 3)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5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5">
      <c r="A9" s="308" t="n"/>
      <c r="B9" s="388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25">
      <c r="A10" s="380" t="n"/>
      <c r="B10" s="367" t="n"/>
      <c r="C10" s="388" t="inlineStr">
        <is>
          <t>ИТОГО ИНЖЕНЕРНОЕ ОБОРУДОВАНИЕ</t>
        </is>
      </c>
      <c r="D10" s="367" t="n"/>
      <c r="E10" s="143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67.15000000000001" customHeight="1" s="325">
      <c r="A12" s="380" t="n">
        <v>1</v>
      </c>
      <c r="B12" s="272">
        <f>'Прил.5 Расчет СМР и ОБ'!B29</f>
        <v/>
      </c>
      <c r="C12" s="388">
        <f>'Прил.5 Расчет СМР и ОБ'!C29</f>
        <v/>
      </c>
      <c r="D12" s="380">
        <f>'Прил.5 Расчет СМР и ОБ'!D29</f>
        <v/>
      </c>
      <c r="E12" s="475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5">
      <c r="A13" s="380" t="n"/>
      <c r="B13" s="388" t="n"/>
      <c r="C13" s="388" t="inlineStr">
        <is>
          <t>ИТОГО ТЕХНОЛОГИЧЕСКОЕ ОБОРУДОВАНИЕ</t>
        </is>
      </c>
      <c r="D13" s="388" t="n"/>
      <c r="E13" s="400" t="n"/>
      <c r="F13" s="390" t="n"/>
      <c r="G13" s="196">
        <f>SUM(G12:G12)</f>
        <v/>
      </c>
    </row>
    <row r="14" ht="19.5" customHeight="1" s="325">
      <c r="A14" s="380" t="n"/>
      <c r="B14" s="388" t="n"/>
      <c r="C14" s="388" t="inlineStr">
        <is>
          <t>Всего по разделу «Оборудование»</t>
        </is>
      </c>
      <c r="D14" s="388" t="n"/>
      <c r="E14" s="400" t="n"/>
      <c r="F14" s="390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324" t="inlineStr">
        <is>
          <t>Составил ______________________    А.Р. Маркова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5" min="1" max="1"/>
    <col width="16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16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74.25" customHeight="1" s="325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3" t="n"/>
      <c r="B9" s="463" t="n"/>
      <c r="C9" s="463" t="n"/>
      <c r="D9" s="463" t="n"/>
    </row>
    <row r="10" ht="15.75" customHeight="1" s="325">
      <c r="A10" s="360" t="n">
        <v>1</v>
      </c>
      <c r="B10" s="360" t="n">
        <v>2</v>
      </c>
      <c r="C10" s="360" t="n">
        <v>3</v>
      </c>
      <c r="D10" s="360" t="n">
        <v>4</v>
      </c>
    </row>
    <row r="11" ht="76.5" customHeight="1" s="325">
      <c r="A11" s="360" t="inlineStr">
        <is>
          <t>Д3-11</t>
        </is>
      </c>
      <c r="B11" s="360" t="inlineStr">
        <is>
          <t>УНЦ ШПС</t>
        </is>
      </c>
      <c r="C11" s="319">
        <f>D5</f>
        <v/>
      </c>
      <c r="D11" s="333">
        <f>'Прил.4 РМ'!C41/1000</f>
        <v/>
      </c>
    </row>
    <row r="13">
      <c r="A13" s="324" t="inlineStr">
        <is>
          <t>Составил ______________________    А.Р. Маркова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zoomScale="60" zoomScaleNormal="85" workbookViewId="0">
      <selection activeCell="Q28" sqref="Q28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4" t="inlineStr">
        <is>
          <t>Приложение № 10</t>
        </is>
      </c>
    </row>
    <row r="5" ht="18.75" customHeight="1" s="325">
      <c r="B5" s="167" t="n"/>
    </row>
    <row r="6" ht="15.75" customHeight="1" s="325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5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5">
      <c r="B10" s="360" t="n">
        <v>1</v>
      </c>
      <c r="C10" s="360" t="n">
        <v>2</v>
      </c>
      <c r="D10" s="360" t="n">
        <v>3</v>
      </c>
    </row>
    <row r="11" ht="45" customHeight="1" s="325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5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5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5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5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5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5">
      <c r="B17" s="360" t="n"/>
      <c r="C17" s="360" t="n"/>
      <c r="D17" s="170" t="n"/>
    </row>
    <row r="18" ht="31.5" customHeight="1" s="325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5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5">
      <c r="B21" s="243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324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27" sqref="A27:XFD27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0" t="n"/>
      <c r="D10" s="360" t="n"/>
      <c r="E10" s="482" t="n">
        <v>3.8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3" t="n">
        <v>1.308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4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4" t="n">
        <v>1.139</v>
      </c>
      <c r="F12" s="4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451" t="inlineStr">
        <is>
          <t>1.7</t>
        </is>
      </c>
      <c r="B13" s="452" t="inlineStr">
        <is>
          <t>Размер средств на оплату труда рабочих-строителей в текущем уровне цен (ФОТр.тек.), руб/чел.-ч</t>
        </is>
      </c>
      <c r="C13" s="453" t="inlineStr">
        <is>
          <t>ФОТр.тек.</t>
        </is>
      </c>
      <c r="D13" s="453" t="inlineStr">
        <is>
          <t>(С1ср/tср*КТ*Т*Кув)*Кинф</t>
        </is>
      </c>
      <c r="E13" s="454">
        <f>((E7*E9/E8)*E11)*E12</f>
        <v/>
      </c>
      <c r="F13" s="4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2025-01-24T11:55:40Z</dcterms:modified>
  <cp:lastModifiedBy>Nikolay Ivanov</cp:lastModifiedBy>
  <cp:lastPrinted>2023-11-24T13:30:27Z</cp:lastPrinted>
</cp:coreProperties>
</file>