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48.6" customHeight="1" s="324">
      <c r="B7" s="356" t="inlineStr">
        <is>
          <t>Наименование разрабатываемого показателя УНЦ - 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2-3-3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26" customHeight="1" s="324">
      <c r="B12" s="342" t="n"/>
      <c r="C12" s="342" t="inlineStr">
        <is>
          <t>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7" t="n"/>
    </row>
    <row r="5">
      <c r="A5" s="356" t="n"/>
    </row>
    <row r="6" ht="33.6" customHeight="1" s="324">
      <c r="A6" s="366" t="inlineStr">
        <is>
          <t>Наименование разрабатываемого показателя УНЦ - 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4" customHeight="1" s="324">
      <c r="A24" s="401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8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63.75" customHeight="1" s="324">
      <c r="A26" s="245" t="n">
        <v>11</v>
      </c>
      <c r="B26" s="368" t="n"/>
      <c r="C26" s="277" t="inlineStr">
        <is>
          <t>Прайс из СД ОП</t>
        </is>
      </c>
      <c r="D26" s="288" t="inlineStr">
        <is>
          <t>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  <c r="E26" s="277" t="inlineStr">
        <is>
          <t>шт</t>
        </is>
      </c>
      <c r="F26" s="277" t="n">
        <v>1</v>
      </c>
      <c r="G26" s="293" t="n">
        <v>551118.21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3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3.25" customHeight="1" s="324">
      <c r="A30" s="245" t="n">
        <v>14</v>
      </c>
      <c r="B30" s="373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3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2.5" customHeight="1" s="324">
      <c r="A32" s="245" t="n">
        <v>16</v>
      </c>
      <c r="B32" s="373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3.25" customHeight="1" s="324">
      <c r="A33" s="245" t="n">
        <v>17</v>
      </c>
      <c r="B33" s="373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3.25" customHeight="1" s="324">
      <c r="A37" s="245" t="n">
        <v>21</v>
      </c>
      <c r="B37" s="373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3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4.75" customHeight="1" s="324">
      <c r="A40" s="245" t="n">
        <v>24</v>
      </c>
      <c r="B40" s="373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3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3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 ht="12.75" customHeight="1" s="324">
      <c r="A43" s="245" t="n">
        <v>27</v>
      </c>
      <c r="B43" s="373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 ht="14.25" customHeight="1" s="324">
      <c r="A47" s="245" t="n">
        <v>31</v>
      </c>
      <c r="B47" s="373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8" sqref="E58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75" t="inlineStr">
        <is>
          <t>Наименование разрабатываемого показателя УНЦ — 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4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  <rowBreaks count="1" manualBreakCount="1">
    <brk id="40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4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8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2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3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3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82.90000000000001" customFormat="1" customHeight="1" s="322">
      <c r="A29" s="383" t="n">
        <v>8</v>
      </c>
      <c r="B29" s="383" t="inlineStr">
        <is>
          <t>БЦ.34.31</t>
        </is>
      </c>
      <c r="C29" s="308" t="inlineStr">
        <is>
          <t>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  <c r="D29" s="383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3450000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2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3" t="n"/>
      <c r="E31" s="472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2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3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3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3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3" t="n"/>
      <c r="B39" s="204" t="n"/>
      <c r="C39" s="310" t="inlineStr">
        <is>
          <t>Итого основные материалы</t>
        </is>
      </c>
      <c r="D39" s="394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3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3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3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3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3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3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3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3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3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3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3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3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3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3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3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3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3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3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3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3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3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3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3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3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3" t="n"/>
      <c r="B64" s="383" t="n"/>
      <c r="C64" s="308" t="inlineStr">
        <is>
          <t>Итого прочие материалы</t>
        </is>
      </c>
      <c r="D64" s="383" t="n"/>
      <c r="E64" s="472" t="n"/>
      <c r="F64" s="385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3" t="n"/>
      <c r="B65" s="383" t="n"/>
      <c r="C65" s="309" t="inlineStr">
        <is>
          <t>Итого по разделу «Материалы»</t>
        </is>
      </c>
      <c r="D65" s="383" t="n"/>
      <c r="E65" s="384" t="n"/>
      <c r="F65" s="385" t="n"/>
      <c r="G65" s="196">
        <f>G39+G64</f>
        <v/>
      </c>
      <c r="H65" s="386">
        <f>G65/$G$65</f>
        <v/>
      </c>
      <c r="I65" s="196" t="n"/>
      <c r="J65" s="196">
        <f>J39+J64</f>
        <v/>
      </c>
    </row>
    <row r="66" ht="14.25" customFormat="1" customHeight="1" s="322">
      <c r="A66" s="383" t="n"/>
      <c r="B66" s="383" t="n"/>
      <c r="C66" s="308" t="inlineStr">
        <is>
          <t>ИТОГО ПО РМ</t>
        </is>
      </c>
      <c r="D66" s="383" t="n"/>
      <c r="E66" s="384" t="n"/>
      <c r="F66" s="385" t="n"/>
      <c r="G66" s="196">
        <f>G14+G26+G65</f>
        <v/>
      </c>
      <c r="H66" s="386" t="n"/>
      <c r="I66" s="196" t="n"/>
      <c r="J66" s="196">
        <f>J14+J26+J65</f>
        <v/>
      </c>
    </row>
    <row r="67" ht="14.25" customFormat="1" customHeight="1" s="322">
      <c r="A67" s="383" t="n"/>
      <c r="B67" s="383" t="n"/>
      <c r="C67" s="308" t="inlineStr">
        <is>
          <t>Накладные расходы</t>
        </is>
      </c>
      <c r="D67" s="298">
        <f>ROUND(G67/(G$16+$G$14),2)</f>
        <v/>
      </c>
      <c r="E67" s="384" t="n"/>
      <c r="F67" s="385" t="n"/>
      <c r="G67" s="196" t="n">
        <v>1772.16</v>
      </c>
      <c r="H67" s="386" t="n"/>
      <c r="I67" s="196" t="n"/>
      <c r="J67" s="196">
        <f>ROUND(D67*(J14+J16),2)</f>
        <v/>
      </c>
    </row>
    <row r="68" ht="14.25" customFormat="1" customHeight="1" s="322">
      <c r="A68" s="383" t="n"/>
      <c r="B68" s="383" t="n"/>
      <c r="C68" s="308" t="inlineStr">
        <is>
          <t>Сметная прибыль</t>
        </is>
      </c>
      <c r="D68" s="298">
        <f>ROUND(G68/(G$14+G$16),2)</f>
        <v/>
      </c>
      <c r="E68" s="384" t="n"/>
      <c r="F68" s="385" t="n"/>
      <c r="G68" s="196" t="n">
        <v>930.08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Итого СМР (с НР и СП)</t>
        </is>
      </c>
      <c r="D69" s="383" t="n"/>
      <c r="E69" s="384" t="n"/>
      <c r="F69" s="385" t="n"/>
      <c r="G69" s="196">
        <f>G14+G26+G65+G67+G68</f>
        <v/>
      </c>
      <c r="H69" s="386" t="n"/>
      <c r="I69" s="196" t="n"/>
      <c r="J69" s="196">
        <f>J14+J26+J65+J67+J68</f>
        <v/>
      </c>
    </row>
    <row r="70" ht="14.25" customFormat="1" customHeight="1" s="322">
      <c r="A70" s="383" t="n"/>
      <c r="B70" s="383" t="n"/>
      <c r="C70" s="308" t="inlineStr">
        <is>
          <t>ВСЕГО СМР + ОБОРУДОВАНИЕ</t>
        </is>
      </c>
      <c r="D70" s="383" t="n"/>
      <c r="E70" s="384" t="n"/>
      <c r="F70" s="385" t="n"/>
      <c r="G70" s="196">
        <f>G69+G32</f>
        <v/>
      </c>
      <c r="H70" s="386" t="n"/>
      <c r="I70" s="196" t="n"/>
      <c r="J70" s="196">
        <f>J69+J32</f>
        <v/>
      </c>
    </row>
    <row r="71" ht="34.5" customFormat="1" customHeight="1" s="322">
      <c r="A71" s="383" t="n"/>
      <c r="B71" s="383" t="n"/>
      <c r="C71" s="308" t="inlineStr">
        <is>
          <t>ИТОГО ПОКАЗАТЕЛЬ НА ЕД. ИЗМ.</t>
        </is>
      </c>
      <c r="D71" s="383" t="inlineStr">
        <is>
          <t>1 ед.</t>
        </is>
      </c>
      <c r="E71" s="478" t="n">
        <v>1</v>
      </c>
      <c r="F71" s="385" t="n"/>
      <c r="G71" s="196">
        <f>G70/E71</f>
        <v/>
      </c>
      <c r="H71" s="386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9.45" customHeight="1" s="324">
      <c r="A4" s="350" t="inlineStr">
        <is>
          <t>Наименование разрабатываемого показателя УНЦ — ШПДС 2-3-3 Шкаф с преобразователями дискретных сигналов (контролирует выключатель с пофазным приводом, количество контролируемых КА с трехфазным приводом – 3, КА с пофазным приводом 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4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85.90000000000001" customHeight="1" s="324">
      <c r="A12" s="383" t="n">
        <v>1</v>
      </c>
      <c r="B12" s="272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4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Д3-21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7" sqref="A27:XFD2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2025-01-24T11:55:44Z</dcterms:modified>
  <cp:lastModifiedBy>Nikolay Ivanov</cp:lastModifiedBy>
  <cp:lastPrinted>2023-11-26T06:52:00Z</cp:lastPrinted>
</cp:coreProperties>
</file>