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2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2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0" fontId="1" fillId="0" borderId="5" applyAlignment="1" pivotButton="0" quotePrefix="0" xfId="0">
      <alignment vertical="center" wrapText="1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2" fontId="15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2" fontId="20" fillId="0" borderId="1" applyAlignment="1" pivotButton="0" quotePrefix="0" xfId="0">
      <alignment horizontal="center" vertical="center" wrapText="1"/>
    </xf>
    <xf numFmtId="172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51.6" customHeight="1" s="324">
      <c r="B7" s="356" t="inlineStr">
        <is>
          <t>Наименование разрабатываемого показателя УНЦ - ШПДС МО 0-14 Шкаф с преобразователями дискретных сигналов для контроля маслонаполненного оборудования (1 устройство ПАС с тремя входами (2*I, 1*U))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МО 0-14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94.5" customHeight="1" s="324">
      <c r="B12" s="342" t="n"/>
      <c r="C12" s="342" t="inlineStr">
        <is>
          <t>ШПДС МО 0-14 Шкаф с преобразователями дискретных сигналов для контроля маслонаполненного оборудования (1 устройство ПАС с тремя входами (2*I, 1*U))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67" t="n"/>
    </row>
    <row r="5">
      <c r="A5" s="356" t="n"/>
    </row>
    <row r="6" ht="33.6" customHeight="1" s="324">
      <c r="A6" s="366" t="inlineStr">
        <is>
          <t>Наименование разрабатываемого показателя УНЦ -  ШПДС МО 0-14 Шкаф с преобразователями дискретных сигналов для контроля маслонаполненного оборудования (1 устройство ПАС с тремя входами (2*I, 1*U))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2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131.853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104.19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8.343</v>
      </c>
      <c r="G15" s="276" t="n">
        <v>9.76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8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4.8</v>
      </c>
      <c r="G18" s="244" t="n"/>
      <c r="H18" s="265" t="n">
        <v>60.25</v>
      </c>
    </row>
    <row r="19" customFormat="1" s="315">
      <c r="A19" s="369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3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2.4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3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2.4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3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22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3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22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1" t="n">
        <v>10</v>
      </c>
      <c r="B24" s="373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8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50.25" customHeight="1" s="324">
      <c r="A26" s="245" t="n">
        <v>11</v>
      </c>
      <c r="B26" s="368" t="n"/>
      <c r="C26" s="277" t="inlineStr">
        <is>
          <t>Прайс из СД ОП</t>
        </is>
      </c>
      <c r="D26" s="288" t="inlineStr">
        <is>
          <t>ШПДС МО 0-14 Шкаф с преобразователями дискретных сигналов для контроля маслонаполненного оборудования (1 устройство ПАС с тремя входами (2*I, 1*U))</t>
        </is>
      </c>
      <c r="E26" s="277" t="inlineStr">
        <is>
          <t>шт</t>
        </is>
      </c>
      <c r="F26" s="277" t="n">
        <v>1</v>
      </c>
      <c r="G26" s="293" t="n">
        <v>575079.87</v>
      </c>
      <c r="H26" s="269">
        <f>ROUND(F26*G26,2)</f>
        <v/>
      </c>
      <c r="I26" s="247" t="n"/>
    </row>
    <row r="27">
      <c r="A27" s="369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3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0.51</v>
      </c>
      <c r="G28" s="276" t="n">
        <v>37014.51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3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5.5" customHeight="1" s="324">
      <c r="A30" s="245" t="n">
        <v>14</v>
      </c>
      <c r="B30" s="373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4">
      <c r="A31" s="245" t="n">
        <v>15</v>
      </c>
      <c r="B31" s="373" t="n"/>
      <c r="C31" s="277" t="inlineStr">
        <is>
          <t>24.3.01.02-0002</t>
        </is>
      </c>
      <c r="D31" s="276" t="inlineStr">
        <is>
          <t>Трубы гибкие гофрированные из самозатухающего ПВХ легкие с протяжкой, диаметр 25 мм</t>
        </is>
      </c>
      <c r="E31" s="277" t="inlineStr">
        <is>
          <t>м</t>
        </is>
      </c>
      <c r="F31" s="277" t="n">
        <v>103</v>
      </c>
      <c r="G31" s="276" t="n">
        <v>3.43</v>
      </c>
      <c r="H31" s="269">
        <f>ROUND(F31*G31,2)</f>
        <v/>
      </c>
      <c r="I31" s="247" t="n"/>
      <c r="J31" s="254" t="n"/>
    </row>
    <row r="32" ht="25.5" customHeight="1" s="324">
      <c r="A32" s="245" t="n">
        <v>16</v>
      </c>
      <c r="B32" s="373" t="n"/>
      <c r="C32" s="277" t="inlineStr">
        <is>
          <t>07.2.07.04-0007</t>
        </is>
      </c>
      <c r="D32" s="276" t="inlineStr">
        <is>
          <t>Конструкции стальные индивидуальные решетчатые сварные, масса до 0,1 т</t>
        </is>
      </c>
      <c r="E32" s="277" t="inlineStr">
        <is>
          <t>т</t>
        </is>
      </c>
      <c r="F32" s="277" t="n">
        <v>0.03</v>
      </c>
      <c r="G32" s="276" t="n">
        <v>11500</v>
      </c>
      <c r="H32" s="269">
        <f>ROUND(F32*G32,2)</f>
        <v/>
      </c>
      <c r="I32" s="247" t="n"/>
      <c r="J32" s="254" t="n"/>
    </row>
    <row r="33" ht="25.5" customHeight="1" s="324">
      <c r="A33" s="245" t="n">
        <v>17</v>
      </c>
      <c r="B33" s="373" t="n"/>
      <c r="C33" s="277" t="inlineStr">
        <is>
          <t>10.3.02.03-0011</t>
        </is>
      </c>
      <c r="D33" s="276" t="inlineStr">
        <is>
          <t>Припои оловянно-свинцовые бессурьмянистые, марка ПОС30</t>
        </is>
      </c>
      <c r="E33" s="277" t="inlineStr">
        <is>
          <t>т</t>
        </is>
      </c>
      <c r="F33" s="277" t="n">
        <v>0.0036</v>
      </c>
      <c r="G33" s="276" t="n">
        <v>68027.78</v>
      </c>
      <c r="H33" s="269">
        <f>ROUND(F33*G33,2)</f>
        <v/>
      </c>
      <c r="I33" s="247" t="n"/>
      <c r="J33" s="254" t="n"/>
    </row>
    <row r="34">
      <c r="A34" s="245" t="n">
        <v>18</v>
      </c>
      <c r="B34" s="373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0.0072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3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0.4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3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0.9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4">
      <c r="A37" s="245" t="n">
        <v>21</v>
      </c>
      <c r="B37" s="373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24.82344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3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2.45</v>
      </c>
      <c r="G38" s="276" t="n">
        <v>6.9</v>
      </c>
      <c r="H38" s="269">
        <f>ROUND(F38*G38,2)</f>
        <v/>
      </c>
      <c r="I38" s="247" t="n"/>
      <c r="J38" s="254" t="n"/>
    </row>
    <row r="39" ht="25.5" customHeight="1" s="324">
      <c r="A39" s="245" t="n">
        <v>23</v>
      </c>
      <c r="B39" s="373" t="n"/>
      <c r="C39" s="277" t="inlineStr">
        <is>
          <t>01.7.06.05-0041</t>
        </is>
      </c>
      <c r="D39" s="276" t="inlineStr">
        <is>
          <t>Лента изоляционная прорезиненная односторонняя, ширина 20 мм, толщина 0,25-0,35 мм</t>
        </is>
      </c>
      <c r="E39" s="277" t="inlineStr">
        <is>
          <t>кг</t>
        </is>
      </c>
      <c r="F39" s="277" t="n">
        <v>0.52</v>
      </c>
      <c r="G39" s="276" t="n">
        <v>30.25</v>
      </c>
      <c r="H39" s="269">
        <f>ROUND(F39*G39,2)</f>
        <v/>
      </c>
      <c r="I39" s="247" t="n"/>
      <c r="J39" s="254" t="n"/>
    </row>
    <row r="40">
      <c r="A40" s="245" t="n">
        <v>24</v>
      </c>
      <c r="B40" s="373" t="n"/>
      <c r="C40" s="277" t="inlineStr">
        <is>
          <t>01.7.15.07-0152</t>
        </is>
      </c>
      <c r="D40" s="276" t="inlineStr">
        <is>
          <t>Дюбели с шурупом, размер 6x35 мм</t>
        </is>
      </c>
      <c r="E40" s="277" t="inlineStr">
        <is>
          <t>100 шт</t>
        </is>
      </c>
      <c r="F40" s="277" t="n">
        <v>1.75</v>
      </c>
      <c r="G40" s="276" t="n">
        <v>8</v>
      </c>
      <c r="H40" s="269">
        <f>ROUND(F40*G40,2)</f>
        <v/>
      </c>
      <c r="I40" s="247" t="n"/>
      <c r="J40" s="254" t="n"/>
    </row>
    <row r="41">
      <c r="A41" s="245" t="n">
        <v>25</v>
      </c>
      <c r="B41" s="373" t="n"/>
      <c r="C41" s="277" t="inlineStr">
        <is>
          <t>01.7.15.14-0165</t>
        </is>
      </c>
      <c r="D41" s="276" t="inlineStr">
        <is>
          <t>Шурупы с полукруглой головкой 4x40 мм</t>
        </is>
      </c>
      <c r="E41" s="277" t="inlineStr">
        <is>
          <t>т</t>
        </is>
      </c>
      <c r="F41" s="277" t="n">
        <v>0.0011</v>
      </c>
      <c r="G41" s="276" t="n">
        <v>12454.55</v>
      </c>
      <c r="H41" s="269">
        <f>ROUND(F41*G41,2)</f>
        <v/>
      </c>
      <c r="I41" s="247" t="n"/>
      <c r="J41" s="254" t="n"/>
    </row>
    <row r="42" ht="25.5" customHeight="1" s="324">
      <c r="A42" s="245" t="n">
        <v>26</v>
      </c>
      <c r="B42" s="373" t="n"/>
      <c r="C42" s="277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7.2e-05</v>
      </c>
      <c r="G42" s="276" t="n">
        <v>114305.56</v>
      </c>
      <c r="H42" s="269">
        <f>ROUND(F42*G42,2)</f>
        <v/>
      </c>
      <c r="I42" s="247" t="n"/>
      <c r="J42" s="254" t="n"/>
    </row>
    <row r="43">
      <c r="A43" s="245" t="n">
        <v>27</v>
      </c>
      <c r="B43" s="373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3" t="n"/>
      <c r="C44" s="277" t="inlineStr">
        <is>
          <t>01.7.11.07-0034</t>
        </is>
      </c>
      <c r="D44" s="276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3" t="n"/>
      <c r="C45" s="277" t="inlineStr">
        <is>
          <t>20.2.02.01-0013</t>
        </is>
      </c>
      <c r="D45" s="276" t="inlineStr">
        <is>
          <t>Втулки, диаметр 28 мм</t>
        </is>
      </c>
      <c r="E45" s="277" t="inlineStr">
        <is>
          <t>1000 шт</t>
        </is>
      </c>
      <c r="F45" s="277" t="n">
        <v>0.0122</v>
      </c>
      <c r="G45" s="276" t="n">
        <v>176.23</v>
      </c>
      <c r="H45" s="269">
        <f>ROUND(F45*G45,2)</f>
        <v/>
      </c>
      <c r="I45" s="247" t="n"/>
      <c r="J45" s="254" t="n"/>
    </row>
    <row r="46">
      <c r="A46" s="245" t="n">
        <v>30</v>
      </c>
      <c r="B46" s="373" t="n"/>
      <c r="C46" s="277" t="inlineStr">
        <is>
          <t>14.4.02.09-0001</t>
        </is>
      </c>
      <c r="D46" s="276" t="inlineStr">
        <is>
          <t>Краска</t>
        </is>
      </c>
      <c r="E46" s="277" t="inlineStr">
        <is>
          <t>кг</t>
        </is>
      </c>
      <c r="F46" s="277" t="n">
        <v>0.07000000000000001</v>
      </c>
      <c r="G46" s="276" t="n">
        <v>28.57</v>
      </c>
      <c r="H46" s="269">
        <f>ROUND(F46*G46,2)</f>
        <v/>
      </c>
      <c r="I46" s="247" t="n"/>
      <c r="J46" s="254" t="n"/>
    </row>
    <row r="47">
      <c r="A47" s="245" t="n">
        <v>31</v>
      </c>
      <c r="B47" s="373" t="n"/>
      <c r="C47" s="277" t="inlineStr">
        <is>
          <t>01.7.07.20-0002</t>
        </is>
      </c>
      <c r="D47" s="276" t="inlineStr">
        <is>
          <t>Тальк молотый, сорт I</t>
        </is>
      </c>
      <c r="E47" s="277" t="inlineStr">
        <is>
          <t>т</t>
        </is>
      </c>
      <c r="F47" s="277" t="n">
        <v>0.00105</v>
      </c>
      <c r="G47" s="276" t="n">
        <v>1819.05</v>
      </c>
      <c r="H47" s="269">
        <f>ROUND(F47*G47,2)</f>
        <v/>
      </c>
      <c r="I47" s="247" t="n"/>
      <c r="J47" s="254" t="n"/>
    </row>
    <row r="48">
      <c r="A48" s="245" t="n">
        <v>32</v>
      </c>
      <c r="B48" s="373" t="n"/>
      <c r="C48" s="277" t="inlineStr">
        <is>
          <t>01.3.01.05-0009</t>
        </is>
      </c>
      <c r="D48" s="276" t="inlineStr">
        <is>
          <t>Парафин нефтяной твердый Т-1</t>
        </is>
      </c>
      <c r="E48" s="277" t="inlineStr">
        <is>
          <t>т</t>
        </is>
      </c>
      <c r="F48" s="277" t="n">
        <v>0.0002</v>
      </c>
      <c r="G48" s="276" t="n">
        <v>8000</v>
      </c>
      <c r="H48" s="269">
        <f>ROUND(F48*G48,2)</f>
        <v/>
      </c>
      <c r="I48" s="247" t="n"/>
      <c r="J48" s="254" t="n"/>
    </row>
    <row r="49">
      <c r="A49" s="245" t="n">
        <v>33</v>
      </c>
      <c r="B49" s="373" t="n"/>
      <c r="C49" s="277" t="inlineStr">
        <is>
          <t>24.3.01.01-0002</t>
        </is>
      </c>
      <c r="D49" s="276" t="inlineStr">
        <is>
          <t>Трубка полихлорвиниловая</t>
        </is>
      </c>
      <c r="E49" s="277" t="inlineStr">
        <is>
          <t>кг</t>
        </is>
      </c>
      <c r="F49" s="277" t="n">
        <v>0.036</v>
      </c>
      <c r="G49" s="276" t="n">
        <v>35.83</v>
      </c>
      <c r="H49" s="269">
        <f>ROUND(F49*G49,2)</f>
        <v/>
      </c>
      <c r="I49" s="247" t="n"/>
      <c r="J49" s="254" t="n"/>
    </row>
    <row r="50">
      <c r="A50" s="245" t="n">
        <v>34</v>
      </c>
      <c r="B50" s="373" t="n"/>
      <c r="C50" s="277" t="inlineStr">
        <is>
          <t>01.3.01.07-0009</t>
        </is>
      </c>
      <c r="D50" s="276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0.0261</v>
      </c>
      <c r="G50" s="276" t="n">
        <v>39.08</v>
      </c>
      <c r="H50" s="269">
        <f>ROUND(F50*G50,2)</f>
        <v/>
      </c>
      <c r="I50" s="247" t="n"/>
      <c r="J50" s="254" t="n"/>
    </row>
    <row r="51">
      <c r="A51" s="245" t="n">
        <v>35</v>
      </c>
      <c r="B51" s="373" t="n"/>
      <c r="C51" s="277" t="inlineStr">
        <is>
          <t>01.7.15.03-0042</t>
        </is>
      </c>
      <c r="D51" s="276" t="inlineStr">
        <is>
          <t>Болты с гайками и шайбами строительные</t>
        </is>
      </c>
      <c r="E51" s="277" t="inlineStr">
        <is>
          <t>кг</t>
        </is>
      </c>
      <c r="F51" s="277" t="n">
        <v>0.06</v>
      </c>
      <c r="G51" s="276" t="n">
        <v>9</v>
      </c>
      <c r="H51" s="269">
        <f>ROUND(F51*G51,2)</f>
        <v/>
      </c>
      <c r="I51" s="247" t="n"/>
      <c r="J51" s="254" t="n"/>
    </row>
    <row r="52">
      <c r="A52" s="245" t="n">
        <v>36</v>
      </c>
      <c r="B52" s="373" t="n"/>
      <c r="C52" s="277" t="inlineStr">
        <is>
          <t>01.3.05.17-0002</t>
        </is>
      </c>
      <c r="D52" s="276" t="inlineStr">
        <is>
          <t>Канифоль сосновая</t>
        </is>
      </c>
      <c r="E52" s="277" t="inlineStr">
        <is>
          <t>кг</t>
        </is>
      </c>
      <c r="F52" s="277" t="n">
        <v>0.0171</v>
      </c>
      <c r="G52" s="276" t="n">
        <v>28.07</v>
      </c>
      <c r="H52" s="269">
        <f>ROUND(F52*G52,2)</f>
        <v/>
      </c>
      <c r="I52" s="247" t="n"/>
      <c r="J52" s="254" t="n"/>
    </row>
    <row r="53">
      <c r="A53" s="245" t="n">
        <v>37</v>
      </c>
      <c r="B53" s="373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1.8e-05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E52" sqref="E52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" customHeight="1" s="324">
      <c r="B7" s="375" t="inlineStr">
        <is>
          <t>Наименование разрабатываемого показателя УНЦ — ШПДС МО 0-14 Шкаф с преобразователями дискретных сигналов для контроля маслонаполненного оборудования (1 устройство ПАС с тремя входами (2*I, 1*U))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454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453" t="n"/>
      <c r="E29" s="455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453" t="n"/>
      <c r="E30" s="455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453" t="n"/>
      <c r="E31" s="455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453" t="n"/>
      <c r="E32" s="455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3" t="n"/>
      <c r="E33" s="455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8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91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95" t="n"/>
      <c r="C6" s="200" t="n"/>
      <c r="D6" s="395" t="inlineStr">
        <is>
          <t>ШПДС МО 0-14 Шкаф с преобразователями дискретных сигналов для контроля маслонаполненного оборудования (1 устройство ПАС с тремя входами (2*I, 1*U))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8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3" t="inlineStr">
        <is>
          <t>на ед. изм.</t>
        </is>
      </c>
      <c r="G10" s="383" t="inlineStr">
        <is>
          <t>общая</t>
        </is>
      </c>
      <c r="H10" s="460" t="n"/>
      <c r="I10" s="383" t="inlineStr">
        <is>
          <t>на ед. изм.</t>
        </is>
      </c>
      <c r="J10" s="383" t="inlineStr">
        <is>
          <t>общая</t>
        </is>
      </c>
      <c r="K10" s="322" t="n"/>
      <c r="L10" s="322" t="n"/>
      <c r="M10" s="322" t="n"/>
      <c r="N10" s="322" t="n"/>
    </row>
    <row r="11" s="324">
      <c r="A11" s="383" t="n">
        <v>1</v>
      </c>
      <c r="B11" s="383" t="n">
        <v>2</v>
      </c>
      <c r="C11" s="308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22" t="n"/>
      <c r="L11" s="322" t="n"/>
      <c r="M11" s="322" t="n"/>
      <c r="N11" s="322" t="n"/>
    </row>
    <row r="12">
      <c r="A12" s="383" t="n"/>
      <c r="B12" s="368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3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3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3" t="n"/>
      <c r="B14" s="383" t="n"/>
      <c r="C14" s="309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86" t="n">
        <v>1</v>
      </c>
      <c r="I14" s="190" t="n"/>
      <c r="J14" s="196">
        <f>SUM(J13:J13)</f>
        <v/>
      </c>
    </row>
    <row r="15" ht="14.25" customFormat="1" customHeight="1" s="322">
      <c r="A15" s="383" t="n"/>
      <c r="B15" s="382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3" t="n">
        <v>2</v>
      </c>
      <c r="B16" s="383" t="n">
        <v>2</v>
      </c>
      <c r="C16" s="308" t="inlineStr">
        <is>
          <t>Затраты труда машинистов</t>
        </is>
      </c>
      <c r="D16" s="383" t="inlineStr">
        <is>
          <t>чел.-ч.</t>
        </is>
      </c>
      <c r="E16" s="472" t="n">
        <v>4.8</v>
      </c>
      <c r="F16" s="196">
        <f>G16/E16</f>
        <v/>
      </c>
      <c r="G16" s="196">
        <f>Прил.3!H17</f>
        <v/>
      </c>
      <c r="H16" s="386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3" t="n"/>
      <c r="B17" s="368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3" t="n"/>
      <c r="B18" s="382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3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2.4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3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2.4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3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22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3" t="n"/>
      <c r="B22" s="383" t="n"/>
      <c r="C22" s="308" t="inlineStr">
        <is>
          <t>Итого основные машины и механизмы</t>
        </is>
      </c>
      <c r="D22" s="383" t="n"/>
      <c r="E22" s="472" t="n"/>
      <c r="F22" s="196" t="n"/>
      <c r="G22" s="196">
        <f>SUM(G19:G21)</f>
        <v/>
      </c>
      <c r="H22" s="386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3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22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3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3" t="n"/>
      <c r="B25" s="383" t="n"/>
      <c r="C25" s="308" t="inlineStr">
        <is>
          <t>Итого прочие машины и механизмы</t>
        </is>
      </c>
      <c r="D25" s="383" t="n"/>
      <c r="E25" s="384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3" t="n"/>
      <c r="B26" s="383" t="n"/>
      <c r="C26" s="309" t="inlineStr">
        <is>
          <t>Итого по разделу «Машины и механизмы»</t>
        </is>
      </c>
      <c r="D26" s="383" t="n"/>
      <c r="E26" s="384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3" t="n"/>
      <c r="B27" s="368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3" t="n"/>
      <c r="B28" s="382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72.59999999999999" customFormat="1" customHeight="1" s="322">
      <c r="A29" s="383" t="n">
        <v>8</v>
      </c>
      <c r="B29" s="383" t="inlineStr">
        <is>
          <t>БЦ.34.40</t>
        </is>
      </c>
      <c r="C29" s="308" t="inlineStr">
        <is>
          <t>ШПДС МО 0-14 Шкаф с преобразователями дискретных сигналов для контроля маслонаполненного оборудования (1 устройство ПАС с тремя входами (2*I, 1*U))</t>
        </is>
      </c>
      <c r="D29" s="383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3600000</v>
      </c>
      <c r="J29" s="196">
        <f>ROUND(I29*E29,2)</f>
        <v/>
      </c>
    </row>
    <row r="30">
      <c r="A30" s="383" t="n"/>
      <c r="B30" s="383" t="n"/>
      <c r="C30" s="308" t="inlineStr">
        <is>
          <t>Итого основное оборудование</t>
        </is>
      </c>
      <c r="D30" s="383" t="n"/>
      <c r="E30" s="472" t="n"/>
      <c r="F30" s="385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3" t="n"/>
      <c r="B31" s="383" t="n"/>
      <c r="C31" s="308" t="inlineStr">
        <is>
          <t>Итого прочее оборудование</t>
        </is>
      </c>
      <c r="D31" s="273" t="n"/>
      <c r="E31" s="472" t="n"/>
      <c r="F31" s="385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3" t="n"/>
      <c r="B32" s="383" t="n"/>
      <c r="C32" s="309" t="inlineStr">
        <is>
          <t>Итого по разделу «Оборудование»</t>
        </is>
      </c>
      <c r="D32" s="383" t="n"/>
      <c r="E32" s="384" t="n"/>
      <c r="F32" s="385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3" t="n"/>
      <c r="B33" s="383" t="n"/>
      <c r="C33" s="308" t="inlineStr">
        <is>
          <t>в том числе технологическое оборудование</t>
        </is>
      </c>
      <c r="D33" s="383" t="n"/>
      <c r="E33" s="472" t="n"/>
      <c r="F33" s="385" t="n"/>
      <c r="G33" s="196">
        <f>'Прил.6 Расчет ОБ'!G13</f>
        <v/>
      </c>
      <c r="H33" s="386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3" t="n"/>
      <c r="B34" s="368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78" t="n"/>
      <c r="B35" s="377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3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6" t="n">
        <v>37014.51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2">
      <c r="A37" s="383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0.51</v>
      </c>
      <c r="F37" s="276" t="n">
        <v>37014.51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2">
      <c r="A38" s="383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ht="14.25" customFormat="1" customHeight="1" s="322">
      <c r="A39" s="383" t="n"/>
      <c r="B39" s="204" t="n"/>
      <c r="C39" s="310" t="inlineStr">
        <is>
          <t>Итого основные материалы</t>
        </is>
      </c>
      <c r="D39" s="394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outlineLevel="1" ht="38.25" customFormat="1" customHeight="1" s="322">
      <c r="A40" s="383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outlineLevel="1" ht="43.15" customFormat="1" customHeight="1" s="322">
      <c r="A41" s="383" t="n">
        <v>11</v>
      </c>
      <c r="B41" s="274" t="inlineStr">
        <is>
          <t>24.3.01.02-0002</t>
        </is>
      </c>
      <c r="C41" s="275" t="inlineStr">
        <is>
          <t>Трубы гибкие гофрированные из самозатухающего ПВХ легкие с протяжкой, диаметр 25 мм</t>
        </is>
      </c>
      <c r="D41" s="274" t="inlineStr">
        <is>
          <t>м</t>
        </is>
      </c>
      <c r="E41" s="473" t="n">
        <v>103</v>
      </c>
      <c r="F41" s="275" t="n">
        <v>3.43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outlineLevel="1" ht="25.5" customFormat="1" customHeight="1" s="322">
      <c r="A42" s="383" t="n">
        <v>12</v>
      </c>
      <c r="B42" s="274" t="inlineStr">
        <is>
          <t>07.2.07.04-0007</t>
        </is>
      </c>
      <c r="C42" s="275" t="inlineStr">
        <is>
          <t>Конструкции стальные индивидуальные решетчатые сварные, масса до 0,1 т</t>
        </is>
      </c>
      <c r="D42" s="274" t="inlineStr">
        <is>
          <t>т</t>
        </is>
      </c>
      <c r="E42" s="473" t="n">
        <v>0.03</v>
      </c>
      <c r="F42" s="275" t="n">
        <v>11500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outlineLevel="1" ht="25.5" customFormat="1" customHeight="1" s="322">
      <c r="A43" s="383" t="n">
        <v>13</v>
      </c>
      <c r="B43" s="274" t="inlineStr">
        <is>
          <t>10.3.02.03-0011</t>
        </is>
      </c>
      <c r="C43" s="275" t="inlineStr">
        <is>
          <t>Припои оловянно-свинцовые бессурьмянистые, марка ПОС30</t>
        </is>
      </c>
      <c r="D43" s="274" t="inlineStr">
        <is>
          <t>т</t>
        </is>
      </c>
      <c r="E43" s="473" t="n">
        <v>0.0036</v>
      </c>
      <c r="F43" s="275" t="n">
        <v>68027.78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outlineLevel="1" ht="14.25" customFormat="1" customHeight="1" s="322">
      <c r="A44" s="383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0.0072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outlineLevel="1" ht="14.25" customFormat="1" customHeight="1" s="322">
      <c r="A45" s="383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0.4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outlineLevel="1" ht="14.25" customFormat="1" customHeight="1" s="322">
      <c r="A46" s="383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0.9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outlineLevel="1" ht="25.5" customFormat="1" customHeight="1" s="322">
      <c r="A47" s="383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24.82344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outlineLevel="1" ht="14.25" customFormat="1" customHeight="1" s="322">
      <c r="A48" s="383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2.45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outlineLevel="1" ht="38.25" customFormat="1" customHeight="1" s="322">
      <c r="A49" s="383" t="n">
        <v>19</v>
      </c>
      <c r="B49" s="274" t="inlineStr">
        <is>
          <t>01.7.06.05-0041</t>
        </is>
      </c>
      <c r="C49" s="275" t="inlineStr">
        <is>
          <t>Лента изоляционная прорезиненная односторонняя, ширина 20 мм, толщина 0,25-0,35 мм</t>
        </is>
      </c>
      <c r="D49" s="274" t="inlineStr">
        <is>
          <t>кг</t>
        </is>
      </c>
      <c r="E49" s="473" t="n">
        <v>0.52</v>
      </c>
      <c r="F49" s="275" t="n">
        <v>30.25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outlineLevel="1" ht="14.25" customFormat="1" customHeight="1" s="322">
      <c r="A50" s="383" t="n">
        <v>20</v>
      </c>
      <c r="B50" s="274" t="inlineStr">
        <is>
          <t>01.7.15.07-0152</t>
        </is>
      </c>
      <c r="C50" s="275" t="inlineStr">
        <is>
          <t>Дюбели с шурупом, размер 6x35 мм</t>
        </is>
      </c>
      <c r="D50" s="274" t="inlineStr">
        <is>
          <t>100 шт</t>
        </is>
      </c>
      <c r="E50" s="473" t="n">
        <v>1.75</v>
      </c>
      <c r="F50" s="275" t="n">
        <v>8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outlineLevel="1" ht="14.25" customFormat="1" customHeight="1" s="322">
      <c r="A51" s="383" t="n">
        <v>21</v>
      </c>
      <c r="B51" s="274" t="inlineStr">
        <is>
          <t>01.7.15.14-0165</t>
        </is>
      </c>
      <c r="C51" s="275" t="inlineStr">
        <is>
          <t>Шурупы с полукруглой головкой 4x40 мм</t>
        </is>
      </c>
      <c r="D51" s="274" t="inlineStr">
        <is>
          <t>т</t>
        </is>
      </c>
      <c r="E51" s="473" t="n">
        <v>0.0011</v>
      </c>
      <c r="F51" s="275" t="n">
        <v>12454.55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outlineLevel="1" ht="25.5" customFormat="1" customHeight="1" s="322">
      <c r="A52" s="383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3" t="n">
        <v>7.2e-05</v>
      </c>
      <c r="F52" s="275" t="n">
        <v>114305.56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outlineLevel="1" ht="14.25" customFormat="1" customHeight="1" s="322">
      <c r="A53" s="383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outlineLevel="1" ht="25.5" customFormat="1" customHeight="1" s="322">
      <c r="A54" s="383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3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outlineLevel="1" ht="14.25" customFormat="1" customHeight="1" s="322">
      <c r="A55" s="383" t="n">
        <v>25</v>
      </c>
      <c r="B55" s="274" t="inlineStr">
        <is>
          <t>20.2.02.01-0013</t>
        </is>
      </c>
      <c r="C55" s="275" t="inlineStr">
        <is>
          <t>Втулки, диаметр 28 мм</t>
        </is>
      </c>
      <c r="D55" s="274" t="inlineStr">
        <is>
          <t>1000 шт</t>
        </is>
      </c>
      <c r="E55" s="473" t="n">
        <v>0.0122</v>
      </c>
      <c r="F55" s="275" t="n">
        <v>176.23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outlineLevel="1" ht="14.25" customFormat="1" customHeight="1" s="322">
      <c r="A56" s="383" t="n">
        <v>26</v>
      </c>
      <c r="B56" s="274" t="inlineStr">
        <is>
          <t>14.4.02.09-0001</t>
        </is>
      </c>
      <c r="C56" s="275" t="inlineStr">
        <is>
          <t>Краска</t>
        </is>
      </c>
      <c r="D56" s="274" t="inlineStr">
        <is>
          <t>кг</t>
        </is>
      </c>
      <c r="E56" s="473" t="n">
        <v>0.07000000000000001</v>
      </c>
      <c r="F56" s="275" t="n">
        <v>28.57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outlineLevel="1" ht="30" customFormat="1" customHeight="1" s="322">
      <c r="A57" s="383" t="n">
        <v>27</v>
      </c>
      <c r="B57" s="274" t="inlineStr">
        <is>
          <t>01.7.07.20-0002</t>
        </is>
      </c>
      <c r="C57" s="275" t="inlineStr">
        <is>
          <t>Тальк молотый, сорт I</t>
        </is>
      </c>
      <c r="D57" s="274" t="inlineStr">
        <is>
          <t>т</t>
        </is>
      </c>
      <c r="E57" s="473" t="n">
        <v>0.00105</v>
      </c>
      <c r="F57" s="275" t="n">
        <v>1819.05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outlineLevel="1" ht="14.25" customFormat="1" customHeight="1" s="322">
      <c r="A58" s="383" t="n">
        <v>28</v>
      </c>
      <c r="B58" s="274" t="inlineStr">
        <is>
          <t>01.3.01.05-0009</t>
        </is>
      </c>
      <c r="C58" s="275" t="inlineStr">
        <is>
          <t>Парафин нефтяной твердый Т-1</t>
        </is>
      </c>
      <c r="D58" s="274" t="inlineStr">
        <is>
          <t>т</t>
        </is>
      </c>
      <c r="E58" s="473" t="n">
        <v>0.0002</v>
      </c>
      <c r="F58" s="275" t="n">
        <v>8000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outlineLevel="1" ht="14.25" customFormat="1" customHeight="1" s="322">
      <c r="A59" s="383" t="n">
        <v>29</v>
      </c>
      <c r="B59" s="274" t="inlineStr">
        <is>
          <t>24.3.01.01-0002</t>
        </is>
      </c>
      <c r="C59" s="275" t="inlineStr">
        <is>
          <t>Трубка полихлорвиниловая</t>
        </is>
      </c>
      <c r="D59" s="274" t="inlineStr">
        <is>
          <t>кг</t>
        </is>
      </c>
      <c r="E59" s="473" t="n">
        <v>0.036</v>
      </c>
      <c r="F59" s="275" t="n">
        <v>35.83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outlineLevel="1" ht="25.5" customFormat="1" customHeight="1" s="322">
      <c r="A60" s="383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3" t="n">
        <v>0.0261</v>
      </c>
      <c r="F60" s="275" t="n">
        <v>39.08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outlineLevel="1" ht="14.25" customFormat="1" customHeight="1" s="322">
      <c r="A61" s="383" t="n">
        <v>31</v>
      </c>
      <c r="B61" s="274" t="inlineStr">
        <is>
          <t>01.7.15.03-0042</t>
        </is>
      </c>
      <c r="C61" s="275" t="inlineStr">
        <is>
          <t>Болты с гайками и шайбами строительные</t>
        </is>
      </c>
      <c r="D61" s="274" t="inlineStr">
        <is>
          <t>кг</t>
        </is>
      </c>
      <c r="E61" s="473" t="n">
        <v>0.06</v>
      </c>
      <c r="F61" s="275" t="n">
        <v>9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outlineLevel="1" ht="14.25" customFormat="1" customHeight="1" s="322">
      <c r="A62" s="383" t="n">
        <v>32</v>
      </c>
      <c r="B62" s="274" t="inlineStr">
        <is>
          <t>01.3.05.17-0002</t>
        </is>
      </c>
      <c r="C62" s="275" t="inlineStr">
        <is>
          <t>Канифоль сосновая</t>
        </is>
      </c>
      <c r="D62" s="274" t="inlineStr">
        <is>
          <t>кг</t>
        </is>
      </c>
      <c r="E62" s="473" t="n">
        <v>0.0171</v>
      </c>
      <c r="F62" s="275" t="n">
        <v>28.07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outlineLevel="1" ht="14.25" customFormat="1" customHeight="1" s="322">
      <c r="A63" s="383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8" t="n">
        <v>1.8e-05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ht="14.25" customFormat="1" customHeight="1" s="322">
      <c r="A64" s="383" t="n"/>
      <c r="B64" s="383" t="n"/>
      <c r="C64" s="308" t="inlineStr">
        <is>
          <t>Итого прочие материалы</t>
        </is>
      </c>
      <c r="D64" s="383" t="n"/>
      <c r="E64" s="472" t="n"/>
      <c r="F64" s="385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3" t="n"/>
      <c r="B65" s="383" t="n"/>
      <c r="C65" s="309" t="inlineStr">
        <is>
          <t>Итого по разделу «Материалы»</t>
        </is>
      </c>
      <c r="D65" s="383" t="n"/>
      <c r="E65" s="384" t="n"/>
      <c r="F65" s="385" t="n"/>
      <c r="G65" s="196">
        <f>G39+G64</f>
        <v/>
      </c>
      <c r="H65" s="386">
        <f>G65/$G$65</f>
        <v/>
      </c>
      <c r="I65" s="196" t="n"/>
      <c r="J65" s="196">
        <f>J39+J64</f>
        <v/>
      </c>
    </row>
    <row r="66" ht="14.25" customFormat="1" customHeight="1" s="322">
      <c r="A66" s="383" t="n"/>
      <c r="B66" s="383" t="n"/>
      <c r="C66" s="308" t="inlineStr">
        <is>
          <t>ИТОГО ПО РМ</t>
        </is>
      </c>
      <c r="D66" s="383" t="n"/>
      <c r="E66" s="384" t="n"/>
      <c r="F66" s="385" t="n"/>
      <c r="G66" s="196">
        <f>G14+G26+G65</f>
        <v/>
      </c>
      <c r="H66" s="386" t="n"/>
      <c r="I66" s="196" t="n"/>
      <c r="J66" s="196">
        <f>J14+J26+J65</f>
        <v/>
      </c>
    </row>
    <row r="67" ht="14.25" customFormat="1" customHeight="1" s="322">
      <c r="A67" s="383" t="n"/>
      <c r="B67" s="383" t="n"/>
      <c r="C67" s="308" t="inlineStr">
        <is>
          <t>Накладные расходы</t>
        </is>
      </c>
      <c r="D67" s="298">
        <f>ROUND(G67/(G$16+$G$14),2)</f>
        <v/>
      </c>
      <c r="E67" s="384" t="n"/>
      <c r="F67" s="385" t="n"/>
      <c r="G67" s="196" t="n">
        <v>1256.68</v>
      </c>
      <c r="H67" s="386" t="n"/>
      <c r="I67" s="196" t="n"/>
      <c r="J67" s="196">
        <f>ROUND(D67*(J14+J16),2)</f>
        <v/>
      </c>
    </row>
    <row r="68" ht="14.25" customFormat="1" customHeight="1" s="322">
      <c r="A68" s="383" t="n"/>
      <c r="B68" s="383" t="n"/>
      <c r="C68" s="308" t="inlineStr">
        <is>
          <t>Сметная прибыль</t>
        </is>
      </c>
      <c r="D68" s="298">
        <f>ROUND(G68/(G$14+G$16),2)</f>
        <v/>
      </c>
      <c r="E68" s="384" t="n"/>
      <c r="F68" s="385" t="n"/>
      <c r="G68" s="196" t="n">
        <v>659.66</v>
      </c>
      <c r="H68" s="386" t="n"/>
      <c r="I68" s="196" t="n"/>
      <c r="J68" s="196">
        <f>ROUND(D68*(J14+J16),2)</f>
        <v/>
      </c>
    </row>
    <row r="69" ht="14.25" customFormat="1" customHeight="1" s="322">
      <c r="A69" s="383" t="n"/>
      <c r="B69" s="383" t="n"/>
      <c r="C69" s="308" t="inlineStr">
        <is>
          <t>Итого СМР (с НР и СП)</t>
        </is>
      </c>
      <c r="D69" s="383" t="n"/>
      <c r="E69" s="384" t="n"/>
      <c r="F69" s="385" t="n"/>
      <c r="G69" s="196">
        <f>G14+G26+G65+G67+G68</f>
        <v/>
      </c>
      <c r="H69" s="386" t="n"/>
      <c r="I69" s="196" t="n"/>
      <c r="J69" s="196">
        <f>J14+J26+J65+J67+J68</f>
        <v/>
      </c>
    </row>
    <row r="70" ht="14.25" customFormat="1" customHeight="1" s="322">
      <c r="A70" s="383" t="n"/>
      <c r="B70" s="383" t="n"/>
      <c r="C70" s="308" t="inlineStr">
        <is>
          <t>ВСЕГО СМР + ОБОРУДОВАНИЕ</t>
        </is>
      </c>
      <c r="D70" s="383" t="n"/>
      <c r="E70" s="384" t="n"/>
      <c r="F70" s="385" t="n"/>
      <c r="G70" s="196">
        <f>G69+G32</f>
        <v/>
      </c>
      <c r="H70" s="386" t="n"/>
      <c r="I70" s="196" t="n"/>
      <c r="J70" s="196">
        <f>J69+J32</f>
        <v/>
      </c>
    </row>
    <row r="71" ht="34.5" customFormat="1" customHeight="1" s="322">
      <c r="A71" s="383" t="n"/>
      <c r="B71" s="383" t="n"/>
      <c r="C71" s="308" t="inlineStr">
        <is>
          <t>ИТОГО ПОКАЗАТЕЛЬ НА ЕД. ИЗМ.</t>
        </is>
      </c>
      <c r="D71" s="383" t="inlineStr">
        <is>
          <t>1 ед.</t>
        </is>
      </c>
      <c r="E71" s="479" t="n">
        <v>1</v>
      </c>
      <c r="F71" s="385" t="n"/>
      <c r="G71" s="196">
        <f>G70/E71</f>
        <v/>
      </c>
      <c r="H71" s="386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J31" sqref="J31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5.5" customHeight="1" s="324">
      <c r="A4" s="350" t="inlineStr">
        <is>
          <t>Наименование разрабатываемого показателя УНЦ — ШПДС МО 0-14 Шкаф с преобразователями дискретных сигналов для контроля маслонаполненного оборудования (1 устройство ПАС с тремя входами (2*I, 1*U))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24">
      <c r="A9" s="308" t="n"/>
      <c r="B9" s="382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3" t="n"/>
      <c r="B10" s="368" t="n"/>
      <c r="C10" s="382" t="inlineStr">
        <is>
          <t>ИТОГО ИНЖЕНЕРНОЕ ОБОРУДОВАНИЕ</t>
        </is>
      </c>
      <c r="D10" s="368" t="n"/>
      <c r="E10" s="143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70.90000000000001" customHeight="1" s="324">
      <c r="A12" s="383" t="n">
        <v>1</v>
      </c>
      <c r="B12" s="272">
        <f>'Прил.5 Расчет СМР и ОБ'!B29</f>
        <v/>
      </c>
      <c r="C12" s="382">
        <f>'Прил.5 Расчет СМР и ОБ'!C29</f>
        <v/>
      </c>
      <c r="D12" s="383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3" t="n"/>
      <c r="B13" s="382" t="n"/>
      <c r="C13" s="382" t="inlineStr">
        <is>
          <t>ИТОГО ТЕХНОЛОГИЧЕСКОЕ ОБОРУДОВАНИЕ</t>
        </is>
      </c>
      <c r="D13" s="382" t="n"/>
      <c r="E13" s="400" t="n"/>
      <c r="F13" s="385" t="n"/>
      <c r="G13" s="196">
        <f>SUM(G12:G12)</f>
        <v/>
      </c>
    </row>
    <row r="14" ht="19.5" customHeight="1" s="324">
      <c r="A14" s="383" t="n"/>
      <c r="B14" s="382" t="n"/>
      <c r="C14" s="382" t="inlineStr">
        <is>
          <t>Всего по разделу «Оборудование»</t>
        </is>
      </c>
      <c r="D14" s="382" t="n"/>
      <c r="E14" s="400" t="n"/>
      <c r="F14" s="385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Д3-30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2025-01-24T11:55:49Z</dcterms:modified>
  <cp:lastModifiedBy>Nikolay Ivanov</cp:lastModifiedBy>
  <cp:lastPrinted>2023-11-26T07:24:35Z</cp:lastPrinted>
</cp:coreProperties>
</file>