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ОБ'!$A$1:$J$496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  <numFmt numFmtId="172" formatCode="_-* #,##0.00\ _₽_-;\-* #,##0.00\ _₽_-;_-* &quot;-&quot;??\ _₽_-;_-@_-"/>
    <numFmt numFmtId="173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10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2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0" fillId="5" borderId="0" pivotButton="0" quotePrefix="0" xfId="0"/>
    <xf numFmtId="0" fontId="0" fillId="5" borderId="0" applyAlignment="1" pivotButton="0" quotePrefix="0" xfId="0">
      <alignment vertical="top"/>
    </xf>
    <xf numFmtId="165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7" fontId="16" fillId="0" borderId="0" pivotButton="0" quotePrefix="0" xfId="0"/>
    <xf numFmtId="172" fontId="16" fillId="0" borderId="0" pivotButton="0" quotePrefix="0" xfId="0"/>
    <xf numFmtId="172" fontId="0" fillId="0" borderId="0" pivotButton="0" quotePrefix="0" xfId="0"/>
    <xf numFmtId="173" fontId="4" fillId="0" borderId="0" pivotButton="0" quotePrefix="0" xfId="0"/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65" fontId="4" fillId="0" borderId="0" pivotButton="0" quotePrefix="0" xfId="0"/>
    <xf numFmtId="4" fontId="4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173" fontId="4" fillId="0" borderId="0" pivotButton="0" quotePrefix="0" xfId="0"/>
    <xf numFmtId="172" fontId="16" fillId="0" borderId="0" pivotButton="0" quotePrefix="0" xfId="0"/>
    <xf numFmtId="172" fontId="0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145" zoomScaleNormal="100" zoomScaleSheetLayoutView="145" workbookViewId="0">
      <selection activeCell="D30" sqref="D30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68.28515625" customWidth="1" style="243" min="4" max="4"/>
    <col width="37.42578125" customWidth="1" style="243" min="5" max="5"/>
    <col width="9.140625" customWidth="1" style="243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34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77" t="n"/>
      <c r="C6" s="277" t="n"/>
      <c r="D6" s="277" t="n"/>
    </row>
    <row r="7" ht="64.5" customHeight="1" s="334">
      <c r="B7" s="356" t="inlineStr">
        <is>
          <t>Наименование разрабатываемого показателя УНЦ - Переходные пункты ВЛ-КЛ. Закрытый  110  кВ</t>
        </is>
      </c>
    </row>
    <row r="8" ht="31.5" customHeight="1" s="334">
      <c r="B8" s="244" t="inlineStr">
        <is>
          <t xml:space="preserve">Сопоставимый уровень цен: </t>
        </is>
      </c>
      <c r="C8" s="244" t="n"/>
      <c r="D8" s="317">
        <f>D22</f>
        <v/>
      </c>
    </row>
    <row r="9" ht="15.75" customHeight="1" s="334">
      <c r="B9" s="357" t="inlineStr">
        <is>
          <t>Единица измерения  — 1 ВЛ</t>
        </is>
      </c>
    </row>
    <row r="10">
      <c r="B10" s="357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2" t="n"/>
    </row>
    <row r="12" ht="63" customHeight="1" s="334">
      <c r="B12" s="363" t="n">
        <v>1</v>
      </c>
      <c r="C12" s="323" t="inlineStr">
        <is>
          <t>Наименование объекта-представителя</t>
        </is>
      </c>
      <c r="D12" s="301" t="inlineStr">
        <is>
          <t>КАБЛИРОВАНИЕ ВЛЭП-110 НА ТЕРРИТОРИИ АДМИНИСТРАТИВНО-ДЕЛОВОГО ЦЕНТРА ТРОИЦКОГО И НОВОМОСКОВСКОГО АДМИНИСТРАТИВНЫХ ОКРУГОВ ГОРОДА МОСКВЫ</t>
        </is>
      </c>
    </row>
    <row r="13">
      <c r="B13" s="363" t="n">
        <v>2</v>
      </c>
      <c r="C13" s="323" t="inlineStr">
        <is>
          <t>Наименование субъекта Российской Федерации</t>
        </is>
      </c>
      <c r="D13" s="301" t="inlineStr">
        <is>
          <t>Московская область</t>
        </is>
      </c>
    </row>
    <row r="14">
      <c r="B14" s="363" t="n">
        <v>3</v>
      </c>
      <c r="C14" s="323" t="inlineStr">
        <is>
          <t>Климатический район и подрайон</t>
        </is>
      </c>
      <c r="D14" s="302" t="inlineStr">
        <is>
          <t>IIВ</t>
        </is>
      </c>
    </row>
    <row r="15">
      <c r="B15" s="363" t="n">
        <v>4</v>
      </c>
      <c r="C15" s="323" t="inlineStr">
        <is>
          <t>Мощность объекта</t>
        </is>
      </c>
      <c r="D15" s="301" t="n">
        <v>2</v>
      </c>
    </row>
    <row r="16" ht="189" customHeight="1" s="334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1" t="inlineStr">
        <is>
          <t>Линейный ввод 110 кВ с твердой RIP изоляцией ГКЛПIV-90-126/2000
Разъединитель трехполюсный, наружной установки, с полимерной изоляцией, с двумя  комплектами заземляющих ножей, комплектно: с приводами  ПД-14-00УХЛ1 (для главных ножей); - 1 шт.  ПД-14-01УХЛ1 (для заземляющих ножей) - 2 шт.  и выносным блоком управления приводами БУ-3-14 - 1 шт.,  на номинальное напряжение 110 кВ, номинальный ток 2000 А,  ток термической стойкости 40 кА  РГНП-110/2000-40 УХЛ1 - 2 компл.
Ограничитель перенапряжений 110 кВ, номинальное рабочее  напряжение 96 кВ, максимальный взрывобезопасный   ток короткого замыкания 40 кА  ОПН-У-110/77-3 УХЛ1 - 6 шт.</t>
        </is>
      </c>
    </row>
    <row r="17" ht="63" customHeight="1" s="334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76" t="n"/>
    </row>
    <row r="18">
      <c r="B18" s="319" t="inlineStr">
        <is>
          <t>6.1</t>
        </is>
      </c>
      <c r="C18" s="323" t="inlineStr">
        <is>
          <t>строительно-монтажные работы</t>
        </is>
      </c>
      <c r="D18" s="318">
        <f>'Прил.2 Расч стоим'!F21+'Прил.2 Расч стоим'!G21</f>
        <v/>
      </c>
    </row>
    <row r="19">
      <c r="B19" s="319" t="inlineStr">
        <is>
          <t>6.2</t>
        </is>
      </c>
      <c r="C19" s="323" t="inlineStr">
        <is>
          <t>оборудование и инвентарь</t>
        </is>
      </c>
      <c r="D19" s="318">
        <f>'Прил.2 Расч стоим'!H21</f>
        <v/>
      </c>
    </row>
    <row r="20">
      <c r="B20" s="319" t="inlineStr">
        <is>
          <t>6.3</t>
        </is>
      </c>
      <c r="C20" s="323" t="inlineStr">
        <is>
          <t>пусконаладочные работы</t>
        </is>
      </c>
      <c r="D20" s="318" t="n"/>
    </row>
    <row r="21">
      <c r="B21" s="319" t="inlineStr">
        <is>
          <t>6.4</t>
        </is>
      </c>
      <c r="C21" s="250" t="inlineStr">
        <is>
          <t>прочие и лимитированные затраты</t>
        </is>
      </c>
      <c r="D21" s="318">
        <f>D18*3.3%+(D18*3.3%+D18)*1%</f>
        <v/>
      </c>
    </row>
    <row r="22">
      <c r="B22" s="363" t="n">
        <v>7</v>
      </c>
      <c r="C22" s="250" t="inlineStr">
        <is>
          <t>Сопоставимый уровень цен</t>
        </is>
      </c>
      <c r="D22" s="319" t="inlineStr">
        <is>
          <t>1 кв. 2015г</t>
        </is>
      </c>
      <c r="E22" s="248" t="n"/>
    </row>
    <row r="23" ht="78.75" customHeight="1" s="334">
      <c r="B23" s="363" t="n">
        <v>8</v>
      </c>
      <c r="C23" s="2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76" t="n"/>
    </row>
    <row r="24" ht="31.5" customHeight="1" s="334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48" t="n"/>
    </row>
    <row r="25">
      <c r="B25" s="363" t="n">
        <v>10</v>
      </c>
      <c r="C25" s="323" t="inlineStr">
        <is>
          <t>Примечание</t>
        </is>
      </c>
      <c r="D25" s="363" t="n"/>
    </row>
    <row r="26">
      <c r="B26" s="246" t="n"/>
      <c r="C26" s="245" t="n"/>
      <c r="D26" s="245" t="n"/>
    </row>
    <row r="27" ht="37.5" customHeight="1" s="334">
      <c r="B27" s="244" t="n"/>
    </row>
    <row r="28">
      <c r="B28" s="243" t="inlineStr">
        <is>
          <t>Составил ______________________    Е. М. Добровольская</t>
        </is>
      </c>
    </row>
    <row r="29">
      <c r="B29" s="244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2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7" zoomScaleNormal="70" workbookViewId="0">
      <selection activeCell="E17" sqref="E17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354" t="inlineStr">
        <is>
          <t>Приложение № 2</t>
        </is>
      </c>
      <c r="K3" s="244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3" t="n"/>
      <c r="C5" s="253" t="n"/>
      <c r="D5" s="253" t="n"/>
      <c r="E5" s="253" t="n"/>
      <c r="F5" s="253" t="n"/>
      <c r="G5" s="253" t="n"/>
      <c r="H5" s="253" t="n"/>
      <c r="I5" s="253" t="n"/>
      <c r="J5" s="253" t="n"/>
      <c r="K5" s="253" t="n"/>
    </row>
    <row r="6" ht="29.25" customHeight="1" s="334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34">
      <c r="B8" s="278" t="n"/>
    </row>
    <row r="9" ht="15.75" customHeight="1" s="334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34">
      <c r="B10" s="443" t="n"/>
      <c r="C10" s="443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2015 г., тыс. руб.</t>
        </is>
      </c>
      <c r="G10" s="441" t="n"/>
      <c r="H10" s="441" t="n"/>
      <c r="I10" s="441" t="n"/>
      <c r="J10" s="442" t="n"/>
    </row>
    <row r="11" ht="63.75" customHeight="1" s="334"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31.5" customHeight="1" s="334">
      <c r="B12" s="321" t="n">
        <v>1</v>
      </c>
      <c r="C12" s="364">
        <f>'Прил.1 Сравнит табл'!D16</f>
        <v/>
      </c>
      <c r="D12" s="322" t="inlineStr">
        <is>
          <t>02-03-01</t>
        </is>
      </c>
      <c r="E12" s="323" t="inlineStr">
        <is>
          <t>конструктивные решения ЗПП 110 кВ</t>
        </is>
      </c>
      <c r="F12" s="328" t="n">
        <v>9766.870000000001</v>
      </c>
      <c r="G12" s="328" t="n">
        <v>10.68</v>
      </c>
      <c r="H12" s="328" t="n"/>
      <c r="I12" s="328" t="n"/>
      <c r="J12" s="329">
        <f>SUM(F12:I12)</f>
        <v/>
      </c>
    </row>
    <row r="13" ht="31.5" customHeight="1" s="334">
      <c r="B13" s="321" t="n">
        <v>2</v>
      </c>
      <c r="C13" s="443" t="n"/>
      <c r="D13" s="322" t="inlineStr">
        <is>
          <t>02-03-02</t>
        </is>
      </c>
      <c r="E13" s="323" t="inlineStr">
        <is>
          <t>на пожарную сигнализацию</t>
        </is>
      </c>
      <c r="F13" s="328" t="n"/>
      <c r="G13" s="328" t="n">
        <v>345.28</v>
      </c>
      <c r="H13" s="328" t="n">
        <v>232.13</v>
      </c>
      <c r="I13" s="328" t="n"/>
      <c r="J13" s="329">
        <f>SUM(F13:I13)</f>
        <v/>
      </c>
    </row>
    <row r="14" ht="31.5" customHeight="1" s="334">
      <c r="B14" s="321" t="n">
        <v>3</v>
      </c>
      <c r="C14" s="443" t="n"/>
      <c r="D14" s="322" t="inlineStr">
        <is>
          <t>02-03-03</t>
        </is>
      </c>
      <c r="E14" s="323" t="inlineStr">
        <is>
          <t xml:space="preserve"> архитектурные решения</t>
        </is>
      </c>
      <c r="F14" s="328" t="n">
        <v>2362.5527</v>
      </c>
      <c r="G14" s="328" t="n"/>
      <c r="H14" s="328" t="n"/>
      <c r="I14" s="328" t="n"/>
      <c r="J14" s="329">
        <f>SUM(F14:I14)</f>
        <v/>
      </c>
    </row>
    <row r="15" ht="31.5" customHeight="1" s="334">
      <c r="B15" s="321" t="n">
        <v>4</v>
      </c>
      <c r="C15" s="443" t="n"/>
      <c r="D15" s="322" t="inlineStr">
        <is>
          <t>02-03-04</t>
        </is>
      </c>
      <c r="E15" s="323" t="inlineStr">
        <is>
          <t>Силовая сеть 0,4 кВ. ЗПП 110 кВ</t>
        </is>
      </c>
      <c r="F15" s="328" t="n"/>
      <c r="G15" s="328" t="n">
        <v>2013.84375</v>
      </c>
      <c r="H15" s="328" t="n">
        <v>325.45389</v>
      </c>
      <c r="I15" s="328" t="n"/>
      <c r="J15" s="329">
        <f>SUM(F15:I15)</f>
        <v/>
      </c>
    </row>
    <row r="16" ht="31.5" customHeight="1" s="334">
      <c r="A16" s="243" t="n"/>
      <c r="B16" s="321" t="n">
        <v>5</v>
      </c>
      <c r="C16" s="443" t="n"/>
      <c r="D16" s="322" t="inlineStr">
        <is>
          <t>02-03-05</t>
        </is>
      </c>
      <c r="E16" s="323" t="inlineStr">
        <is>
          <t>Внутреннее освещение ЗПП 110 кВ</t>
        </is>
      </c>
      <c r="F16" s="328" t="n"/>
      <c r="G16" s="328" t="n">
        <v>644.9372</v>
      </c>
      <c r="H16" s="328" t="n">
        <v>199.05541</v>
      </c>
      <c r="I16" s="328" t="n"/>
      <c r="J16" s="329">
        <f>SUM(F16:I16)</f>
        <v/>
      </c>
      <c r="K16" s="243" t="n"/>
      <c r="L16" s="243" t="n"/>
    </row>
    <row r="17" ht="31.5" customHeight="1" s="334">
      <c r="A17" s="243" t="n"/>
      <c r="B17" s="321" t="n">
        <v>6</v>
      </c>
      <c r="C17" s="443" t="n"/>
      <c r="D17" s="322" t="inlineStr">
        <is>
          <t>02-03-06</t>
        </is>
      </c>
      <c r="E17" s="323" t="inlineStr">
        <is>
          <t xml:space="preserve"> ЗПП 110 кВ. Вторичная коммутация</t>
        </is>
      </c>
      <c r="F17" s="328" t="n"/>
      <c r="G17" s="328" t="n">
        <v>970.63991</v>
      </c>
      <c r="H17" s="328" t="n"/>
      <c r="I17" s="328" t="n"/>
      <c r="J17" s="329">
        <f>SUM(F17:I17)</f>
        <v/>
      </c>
      <c r="K17" s="243" t="n"/>
      <c r="L17" s="243" t="n"/>
    </row>
    <row r="18" ht="31.5" customHeight="1" s="334">
      <c r="A18" s="243" t="n"/>
      <c r="B18" s="321" t="n">
        <v>7</v>
      </c>
      <c r="C18" s="443" t="n"/>
      <c r="D18" s="322" t="inlineStr">
        <is>
          <t>02-03-08</t>
        </is>
      </c>
      <c r="E18" s="323" t="inlineStr">
        <is>
          <t>Электротехнические решения. ЗПП 110 кВ</t>
        </is>
      </c>
      <c r="F18" s="328" t="n">
        <v>17.91</v>
      </c>
      <c r="G18" s="328" t="n">
        <v>1951.61</v>
      </c>
      <c r="H18" s="328" t="n">
        <v>6117.21206</v>
      </c>
      <c r="I18" s="328" t="n"/>
      <c r="J18" s="329">
        <f>SUM(F18:I18)</f>
        <v/>
      </c>
      <c r="K18" s="243" t="n"/>
      <c r="L18" s="243" t="n"/>
    </row>
    <row r="19" ht="31.5" customHeight="1" s="334">
      <c r="A19" s="243" t="n"/>
      <c r="B19" s="321" t="n">
        <v>8</v>
      </c>
      <c r="C19" s="443" t="n"/>
      <c r="D19" s="322" t="inlineStr">
        <is>
          <t>02-03-09</t>
        </is>
      </c>
      <c r="E19" s="323" t="inlineStr">
        <is>
          <t>на охранную сигнализацию</t>
        </is>
      </c>
      <c r="F19" s="328" t="n">
        <v>13.60992</v>
      </c>
      <c r="G19" s="328" t="n">
        <v>319.59465</v>
      </c>
      <c r="H19" s="328" t="n">
        <v>138.2278</v>
      </c>
      <c r="I19" s="328" t="n"/>
      <c r="J19" s="329">
        <f>SUM(F19:I19)</f>
        <v/>
      </c>
      <c r="K19" s="243" t="n"/>
      <c r="L19" s="243" t="n"/>
    </row>
    <row r="20" ht="31.5" customHeight="1" s="334">
      <c r="B20" s="321" t="n">
        <v>9</v>
      </c>
      <c r="C20" s="443" t="n"/>
      <c r="D20" s="322" t="inlineStr">
        <is>
          <t>02-03-10</t>
        </is>
      </c>
      <c r="E20" s="323" t="inlineStr">
        <is>
          <t xml:space="preserve"> устройство пожарного резервуара</t>
        </is>
      </c>
      <c r="F20" s="328" t="n">
        <v>2113.75039</v>
      </c>
      <c r="G20" s="328" t="n">
        <v>292.9253</v>
      </c>
      <c r="H20" s="328" t="n"/>
      <c r="I20" s="328" t="n"/>
      <c r="J20" s="329">
        <f>SUM(F20:I20)</f>
        <v/>
      </c>
    </row>
    <row r="21" ht="15" customHeight="1" s="334">
      <c r="B21" s="362" t="inlineStr">
        <is>
          <t>Всего по объекту:</t>
        </is>
      </c>
      <c r="C21" s="441" t="n"/>
      <c r="D21" s="441" t="n"/>
      <c r="E21" s="442" t="n"/>
      <c r="F21" s="331">
        <f>SUM(F12:F20)</f>
        <v/>
      </c>
      <c r="G21" s="331">
        <f>SUM(G12:G20)</f>
        <v/>
      </c>
      <c r="H21" s="331">
        <f>SUM(H12:H20)</f>
        <v/>
      </c>
      <c r="I21" s="331" t="n"/>
      <c r="J21" s="331">
        <f>SUM(F21:I21)</f>
        <v/>
      </c>
    </row>
    <row r="22" ht="15" customHeight="1" s="334">
      <c r="B22" s="362" t="inlineStr">
        <is>
          <t>Всего по объекту в сопоставимом уровне цен 1 кв. 2015г:</t>
        </is>
      </c>
      <c r="C22" s="441" t="n"/>
      <c r="D22" s="441" t="n"/>
      <c r="E22" s="442" t="n"/>
      <c r="F22" s="331">
        <f>F21</f>
        <v/>
      </c>
      <c r="G22" s="331">
        <f>G21</f>
        <v/>
      </c>
      <c r="H22" s="331">
        <f>H21</f>
        <v/>
      </c>
      <c r="I22" s="331">
        <f>'Прил.1 Сравнит табл'!D21</f>
        <v/>
      </c>
      <c r="J22" s="331">
        <f>SUM(F22:I22)</f>
        <v/>
      </c>
      <c r="K22" s="324" t="n"/>
    </row>
    <row r="23" ht="15" customHeight="1" s="334"/>
    <row r="24" ht="15" customHeight="1" s="334">
      <c r="C24" s="335" t="inlineStr">
        <is>
          <t>Составил ______________________     Е. М. Добровольская</t>
        </is>
      </c>
      <c r="D24" s="345" t="n"/>
      <c r="E24" s="345" t="n"/>
    </row>
    <row r="25" ht="15" customHeight="1" s="334">
      <c r="C25" s="346" t="inlineStr">
        <is>
          <t xml:space="preserve">                         (подпись, инициалы, фамилия)</t>
        </is>
      </c>
      <c r="D25" s="345" t="n"/>
      <c r="E25" s="345" t="n"/>
    </row>
    <row r="26" ht="15" customHeight="1" s="334">
      <c r="C26" s="335" t="n"/>
      <c r="D26" s="345" t="n"/>
      <c r="E26" s="345" t="n"/>
    </row>
    <row r="27" ht="15" customHeight="1" s="334">
      <c r="C27" s="335" t="inlineStr">
        <is>
          <t>Проверил ______________________        А.В. Костянецкая</t>
        </is>
      </c>
      <c r="D27" s="345" t="n"/>
      <c r="E27" s="345" t="n"/>
      <c r="G27" s="445" t="n"/>
      <c r="H27" s="445" t="n"/>
    </row>
    <row r="28" ht="15" customHeight="1" s="334">
      <c r="C28" s="346" t="inlineStr">
        <is>
          <t xml:space="preserve">                        (подпись, инициалы, фамилия)</t>
        </is>
      </c>
      <c r="D28" s="345" t="n"/>
      <c r="E28" s="345" t="n"/>
    </row>
    <row r="29" ht="15" customHeight="1" s="334"/>
    <row r="30" ht="15" customHeight="1" s="334"/>
    <row r="31" ht="15" customHeight="1" s="334"/>
    <row r="32" ht="15" customHeight="1" s="334"/>
    <row r="33" ht="15" customHeight="1" s="334"/>
    <row r="34" ht="15" customHeight="1" s="334"/>
  </sheetData>
  <mergeCells count="13">
    <mergeCell ref="B3:J3"/>
    <mergeCell ref="D10:D11"/>
    <mergeCell ref="B4:K4"/>
    <mergeCell ref="D9:J9"/>
    <mergeCell ref="F10:J10"/>
    <mergeCell ref="B21:E21"/>
    <mergeCell ref="C12:C20"/>
    <mergeCell ref="B7:K7"/>
    <mergeCell ref="B9:B11"/>
    <mergeCell ref="B6:K6"/>
    <mergeCell ref="E10:E11"/>
    <mergeCell ref="C9:C11"/>
    <mergeCell ref="B22:E22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476"/>
  <sheetViews>
    <sheetView view="pageBreakPreview" zoomScaleSheetLayoutView="100" workbookViewId="0">
      <selection activeCell="D182" sqref="D182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5.7109375" customWidth="1" style="243" min="8" max="8"/>
    <col width="9.140625" customWidth="1" style="243" min="9" max="9"/>
    <col width="15.85546875" customWidth="1" style="243" min="10" max="10"/>
    <col width="15" customWidth="1" style="243" min="11" max="11"/>
    <col width="12.42578125" customWidth="1" style="243" min="12" max="12"/>
    <col width="11" customWidth="1" style="334" min="13" max="13"/>
  </cols>
  <sheetData>
    <row r="1" s="334">
      <c r="A1" s="243" t="n"/>
      <c r="B1" s="243" t="n"/>
      <c r="C1" s="243" t="n"/>
      <c r="D1" s="243" t="n"/>
      <c r="E1" s="243" t="n"/>
      <c r="F1" s="243" t="n"/>
      <c r="G1" s="243" t="n"/>
      <c r="H1" s="243" t="n"/>
      <c r="I1" s="243" t="n"/>
      <c r="J1" s="243" t="n"/>
      <c r="K1" s="243" t="n"/>
      <c r="L1" s="243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34">
      <c r="A5" s="291" t="n"/>
      <c r="B5" s="291" t="n"/>
      <c r="C5" s="371" t="n"/>
    </row>
    <row r="6">
      <c r="A6" s="357" t="n"/>
    </row>
    <row r="7">
      <c r="A7" s="370" t="inlineStr">
        <is>
          <t>Наименование разрабатываемого показателя УНЦ -  Переходные пункты ВЛ-КЛ. Переходные пункты ВЛ-КЛ. Закрытый 110 кВ</t>
        </is>
      </c>
    </row>
    <row r="8">
      <c r="A8" s="370" t="n"/>
      <c r="B8" s="370" t="n"/>
      <c r="C8" s="370" t="n"/>
      <c r="D8" s="370" t="n"/>
      <c r="E8" s="370" t="n"/>
      <c r="F8" s="370" t="n"/>
      <c r="G8" s="370" t="n"/>
      <c r="H8" s="370" t="n"/>
    </row>
    <row r="9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2" t="n"/>
    </row>
    <row r="10">
      <c r="A10" s="444" t="n"/>
      <c r="B10" s="444" t="n"/>
      <c r="C10" s="444" t="n"/>
      <c r="D10" s="444" t="n"/>
      <c r="E10" s="444" t="n"/>
      <c r="F10" s="444" t="n"/>
      <c r="G10" s="363" t="inlineStr">
        <is>
          <t>на ед.изм.</t>
        </is>
      </c>
      <c r="H10" s="363" t="inlineStr">
        <is>
          <t>общая</t>
        </is>
      </c>
    </row>
    <row r="11">
      <c r="A11" s="260" t="n">
        <v>1</v>
      </c>
      <c r="B11" s="260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260" t="n">
        <v>6</v>
      </c>
      <c r="H11" s="260" t="n">
        <v>7</v>
      </c>
    </row>
    <row r="12" customFormat="1" s="256">
      <c r="A12" s="367" t="inlineStr">
        <is>
          <t>Затраты труда рабочих</t>
        </is>
      </c>
      <c r="B12" s="441" t="n"/>
      <c r="C12" s="441" t="n"/>
      <c r="D12" s="441" t="n"/>
      <c r="E12" s="442" t="n"/>
      <c r="F12" s="283">
        <f>SUM(F13:F13)</f>
        <v/>
      </c>
      <c r="G12" s="284" t="n"/>
      <c r="H12" s="283">
        <f>SUM(H13:H13)</f>
        <v/>
      </c>
    </row>
    <row r="13">
      <c r="A13" s="290" t="n">
        <v>1</v>
      </c>
      <c r="B13" s="259" t="n"/>
      <c r="C13" s="286" t="inlineStr">
        <is>
          <t>1-4-0</t>
        </is>
      </c>
      <c r="D13" s="287" t="inlineStr">
        <is>
          <t>Затраты труда рабочих (средний разряд работы 4,0)</t>
        </is>
      </c>
      <c r="E13" s="396" t="inlineStr">
        <is>
          <t>чел.-ч</t>
        </is>
      </c>
      <c r="F13" s="286" t="n">
        <v>15544.92</v>
      </c>
      <c r="G13" s="308" t="n">
        <v>9.619999999999999</v>
      </c>
      <c r="H13" s="282">
        <f>ROUND(F13*G13,2)</f>
        <v/>
      </c>
    </row>
    <row r="14">
      <c r="A14" s="366" t="inlineStr">
        <is>
          <t>Затраты труда машинистов</t>
        </is>
      </c>
      <c r="B14" s="441" t="n"/>
      <c r="C14" s="441" t="n"/>
      <c r="D14" s="441" t="n"/>
      <c r="E14" s="442" t="n"/>
      <c r="F14" s="367" t="n"/>
      <c r="G14" s="257" t="n"/>
      <c r="H14" s="283">
        <f>H15</f>
        <v/>
      </c>
    </row>
    <row r="15">
      <c r="A15" s="396" t="n">
        <v>2</v>
      </c>
      <c r="B15" s="368" t="n"/>
      <c r="C15" s="286" t="n">
        <v>2</v>
      </c>
      <c r="D15" s="287" t="inlineStr">
        <is>
          <t>Затраты труда машинистов</t>
        </is>
      </c>
      <c r="E15" s="396" t="inlineStr">
        <is>
          <t>чел.-ч</t>
        </is>
      </c>
      <c r="F15" s="298" t="n">
        <v>379.75</v>
      </c>
      <c r="G15" s="282" t="n">
        <v>0</v>
      </c>
      <c r="H15" s="308" t="n">
        <v>9870.809999999999</v>
      </c>
    </row>
    <row r="16" customFormat="1" s="256">
      <c r="A16" s="367" t="inlineStr">
        <is>
          <t>Машины и механизмы</t>
        </is>
      </c>
      <c r="B16" s="441" t="n"/>
      <c r="C16" s="441" t="n"/>
      <c r="D16" s="441" t="n"/>
      <c r="E16" s="442" t="n"/>
      <c r="F16" s="367" t="n"/>
      <c r="G16" s="257" t="n"/>
      <c r="H16" s="283">
        <f>SUM(H17:H72)</f>
        <v/>
      </c>
    </row>
    <row r="17">
      <c r="A17" s="396" t="n">
        <v>3</v>
      </c>
      <c r="B17" s="368" t="n"/>
      <c r="C17" s="286" t="inlineStr">
        <is>
          <t>91.14.03-002</t>
        </is>
      </c>
      <c r="D17" s="287" t="inlineStr">
        <is>
          <t>Автомобили-самосвалы, грузоподъемность до 10 т</t>
        </is>
      </c>
      <c r="E17" s="396" t="inlineStr">
        <is>
          <t>маш.-ч</t>
        </is>
      </c>
      <c r="F17" s="396" t="n">
        <v>184.36</v>
      </c>
      <c r="G17" s="308" t="n">
        <v>87.48999999999999</v>
      </c>
      <c r="H17" s="282">
        <f>ROUND(F17*G17,2)</f>
        <v/>
      </c>
      <c r="I17" s="293" t="n"/>
      <c r="J17" s="306" t="n"/>
      <c r="L17" s="293" t="n"/>
    </row>
    <row r="18" customFormat="1" s="256">
      <c r="A18" s="396" t="n">
        <v>4</v>
      </c>
      <c r="B18" s="368" t="n"/>
      <c r="C18" s="286" t="inlineStr">
        <is>
          <t>91.21.22-447</t>
        </is>
      </c>
      <c r="D18" s="287" t="inlineStr">
        <is>
          <t>Установки электрометаллизационные</t>
        </is>
      </c>
      <c r="E18" s="396" t="inlineStr">
        <is>
          <t>маш.час</t>
        </is>
      </c>
      <c r="F18" s="396" t="n">
        <v>183.06</v>
      </c>
      <c r="G18" s="308" t="n">
        <v>74.23999999999999</v>
      </c>
      <c r="H18" s="282">
        <f>ROUND(F18*G18,2)</f>
        <v/>
      </c>
      <c r="I18" s="293" t="n"/>
      <c r="L18" s="293" t="n"/>
    </row>
    <row r="19">
      <c r="A19" s="396" t="n">
        <v>5</v>
      </c>
      <c r="B19" s="368" t="n"/>
      <c r="C19" s="286" t="inlineStr">
        <is>
          <t>91.07.07-021</t>
        </is>
      </c>
      <c r="D19" s="287" t="inlineStr">
        <is>
          <t>Растворонасосы, производительность 6 м3/ч</t>
        </is>
      </c>
      <c r="E19" s="396" t="inlineStr">
        <is>
          <t>маш.-ч</t>
        </is>
      </c>
      <c r="F19" s="396" t="n">
        <v>7.33</v>
      </c>
      <c r="G19" s="308" t="n">
        <v>800.1</v>
      </c>
      <c r="H19" s="282">
        <f>ROUND(F19*G19,2)</f>
        <v/>
      </c>
      <c r="I19" s="293" t="n"/>
      <c r="L19" s="293" t="n"/>
    </row>
    <row r="20" ht="25.5" customHeight="1" s="334">
      <c r="A20" s="396" t="n">
        <v>6</v>
      </c>
      <c r="B20" s="368" t="n"/>
      <c r="C20" s="286" t="inlineStr">
        <is>
          <t>91.17.04-233</t>
        </is>
      </c>
      <c r="D20" s="287" t="inlineStr">
        <is>
          <t>Установки для сварки ручной дуговой (постоянного тока)</t>
        </is>
      </c>
      <c r="E20" s="396" t="inlineStr">
        <is>
          <t>маш.-ч</t>
        </is>
      </c>
      <c r="F20" s="396" t="n">
        <v>556.76</v>
      </c>
      <c r="G20" s="308" t="n">
        <v>8.1</v>
      </c>
      <c r="H20" s="282">
        <f>ROUND(F20*G20,2)</f>
        <v/>
      </c>
      <c r="I20" s="293" t="n"/>
      <c r="L20" s="293" t="n"/>
    </row>
    <row r="21" ht="25.5" customHeight="1" s="334">
      <c r="A21" s="396" t="n">
        <v>7</v>
      </c>
      <c r="B21" s="368" t="n"/>
      <c r="C21" s="286" t="inlineStr">
        <is>
          <t>91.01.05-110</t>
        </is>
      </c>
      <c r="D21" s="287" t="inlineStr">
        <is>
          <t>Экскаваторы одноковшовые на гусеничном ходу, емкость ковша 0,65 м3</t>
        </is>
      </c>
      <c r="E21" s="396" t="inlineStr">
        <is>
          <t>маш.-ч</t>
        </is>
      </c>
      <c r="F21" s="396" t="n">
        <v>18.47</v>
      </c>
      <c r="G21" s="308" t="n">
        <v>175.56</v>
      </c>
      <c r="H21" s="282">
        <f>ROUND(F21*G21,2)</f>
        <v/>
      </c>
      <c r="I21" s="293" t="n"/>
      <c r="L21" s="293" t="n"/>
    </row>
    <row r="22" ht="25.5" customHeight="1" s="334">
      <c r="A22" s="396" t="n">
        <v>8</v>
      </c>
      <c r="B22" s="368" t="n"/>
      <c r="C22" s="286" t="inlineStr">
        <is>
          <t>91.05.05-014</t>
        </is>
      </c>
      <c r="D22" s="287" t="inlineStr">
        <is>
          <t>Краны на автомобильном ходу, грузоподъемность 10 т</t>
        </is>
      </c>
      <c r="E22" s="396" t="inlineStr">
        <is>
          <t>маш.-ч</t>
        </is>
      </c>
      <c r="F22" s="396" t="n">
        <v>21.54</v>
      </c>
      <c r="G22" s="308" t="n">
        <v>111.99</v>
      </c>
      <c r="H22" s="282">
        <f>ROUND(F22*G22,2)</f>
        <v/>
      </c>
      <c r="I22" s="293" t="n"/>
      <c r="L22" s="293" t="n"/>
    </row>
    <row r="23" ht="25.5" customHeight="1" s="334">
      <c r="A23" s="396" t="n">
        <v>9</v>
      </c>
      <c r="B23" s="368" t="n"/>
      <c r="C23" s="286" t="inlineStr">
        <is>
          <t>91.21.01-013</t>
        </is>
      </c>
      <c r="D23" s="287" t="inlineStr">
        <is>
          <t>Агрегаты окрасочные высокого давления для окраски поверхностей конструкций, мощность 2 кВт</t>
        </is>
      </c>
      <c r="E23" s="396" t="inlineStr">
        <is>
          <t>маш.-ч</t>
        </is>
      </c>
      <c r="F23" s="396" t="n">
        <v>225.72</v>
      </c>
      <c r="G23" s="308" t="n">
        <v>9.74</v>
      </c>
      <c r="H23" s="282">
        <f>ROUND(F23*G23,2)</f>
        <v/>
      </c>
      <c r="I23" s="293" t="n"/>
    </row>
    <row r="24">
      <c r="A24" s="396" t="n">
        <v>10</v>
      </c>
      <c r="B24" s="368" t="n"/>
      <c r="C24" s="286" t="inlineStr">
        <is>
          <t>91.14.02-001</t>
        </is>
      </c>
      <c r="D24" s="287" t="inlineStr">
        <is>
          <t>Автомобили бортовые, грузоподъемность до 5 т</t>
        </is>
      </c>
      <c r="E24" s="396" t="inlineStr">
        <is>
          <t>маш.-ч</t>
        </is>
      </c>
      <c r="F24" s="396" t="n">
        <v>26.7</v>
      </c>
      <c r="G24" s="308" t="n">
        <v>65.70999999999999</v>
      </c>
      <c r="H24" s="282">
        <f>ROUND(F24*G24,2)</f>
        <v/>
      </c>
      <c r="I24" s="293" t="n"/>
    </row>
    <row r="25" ht="38.25" customHeight="1" s="334">
      <c r="A25" s="396" t="n">
        <v>11</v>
      </c>
      <c r="B25" s="368" t="n"/>
      <c r="C25" s="286" t="inlineStr">
        <is>
          <t>91.18.01-007</t>
        </is>
      </c>
      <c r="D25" s="28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396" t="inlineStr">
        <is>
          <t>маш.-ч</t>
        </is>
      </c>
      <c r="F25" s="396" t="n">
        <v>14.4</v>
      </c>
      <c r="G25" s="308" t="n">
        <v>90</v>
      </c>
      <c r="H25" s="282">
        <f>ROUND(F25*G25,2)</f>
        <v/>
      </c>
      <c r="I25" s="293" t="n"/>
    </row>
    <row r="26" ht="25.5" customHeight="1" s="334">
      <c r="A26" s="396" t="n">
        <v>12</v>
      </c>
      <c r="B26" s="368" t="n"/>
      <c r="C26" s="286" t="inlineStr">
        <is>
          <t>91.06.05-054</t>
        </is>
      </c>
      <c r="D26" s="287" t="inlineStr">
        <is>
          <t>Погрузчики одноковшовые универсальные фронтальные гусеничные, грузоподъемность 3 т</t>
        </is>
      </c>
      <c r="E26" s="396" t="inlineStr">
        <is>
          <t>маш.-ч</t>
        </is>
      </c>
      <c r="F26" s="396" t="n">
        <v>6.56</v>
      </c>
      <c r="G26" s="308" t="n">
        <v>175.91</v>
      </c>
      <c r="H26" s="282">
        <f>ROUND(F26*G26,2)</f>
        <v/>
      </c>
      <c r="I26" s="293" t="n"/>
    </row>
    <row r="27">
      <c r="A27" s="396" t="n">
        <v>13</v>
      </c>
      <c r="B27" s="368" t="n"/>
      <c r="C27" s="286" t="inlineStr">
        <is>
          <t>91.01.01-035</t>
        </is>
      </c>
      <c r="D27" s="287" t="inlineStr">
        <is>
          <t>Бульдозеры, мощность 79 кВт (108 л.с.)</t>
        </is>
      </c>
      <c r="E27" s="396" t="inlineStr">
        <is>
          <t>маш.-ч</t>
        </is>
      </c>
      <c r="F27" s="396" t="n">
        <v>13.23</v>
      </c>
      <c r="G27" s="308" t="n">
        <v>79.06999999999999</v>
      </c>
      <c r="H27" s="282">
        <f>ROUND(F27*G27,2)</f>
        <v/>
      </c>
      <c r="I27" s="293" t="n"/>
    </row>
    <row r="28" ht="25.5" customHeight="1" s="334">
      <c r="A28" s="396" t="n">
        <v>14</v>
      </c>
      <c r="B28" s="368" t="n"/>
      <c r="C28" s="286" t="inlineStr">
        <is>
          <t>91.01.05-068</t>
        </is>
      </c>
      <c r="D28" s="287" t="inlineStr">
        <is>
          <t>Экскаваторы на гусеничном ходу импортного производства, емкость ковша 1,0 м3</t>
        </is>
      </c>
      <c r="E28" s="396" t="inlineStr">
        <is>
          <t>маш.-ч</t>
        </is>
      </c>
      <c r="F28" s="396" t="n">
        <v>4.28</v>
      </c>
      <c r="G28" s="308" t="n">
        <v>237.68</v>
      </c>
      <c r="H28" s="282">
        <f>ROUND(F28*G28,2)</f>
        <v/>
      </c>
      <c r="I28" s="293" t="n"/>
    </row>
    <row r="29" ht="25.5" customHeight="1" s="334">
      <c r="A29" s="396" t="n">
        <v>15</v>
      </c>
      <c r="B29" s="368" t="n"/>
      <c r="C29" s="286" t="inlineStr">
        <is>
          <t>91.01.05-064</t>
        </is>
      </c>
      <c r="D29" s="287" t="inlineStr">
        <is>
          <t>Экскаваторы на гусеничном ходу импортного производства, емкость ковша 0,5 м3</t>
        </is>
      </c>
      <c r="E29" s="396" t="inlineStr">
        <is>
          <t>маш.-ч</t>
        </is>
      </c>
      <c r="F29" s="396" t="n">
        <v>4.98</v>
      </c>
      <c r="G29" s="308" t="n">
        <v>162.57</v>
      </c>
      <c r="H29" s="282">
        <f>ROUND(F29*G29,2)</f>
        <v/>
      </c>
    </row>
    <row r="30">
      <c r="A30" s="396" t="n">
        <v>16</v>
      </c>
      <c r="B30" s="368" t="n"/>
      <c r="C30" s="286" t="inlineStr">
        <is>
          <t>91.14.02-001</t>
        </is>
      </c>
      <c r="D30" s="287" t="inlineStr">
        <is>
          <t>Автомобили бортовые, грузоподъемность до 5 т</t>
        </is>
      </c>
      <c r="E30" s="396" t="inlineStr">
        <is>
          <t>маш.час</t>
        </is>
      </c>
      <c r="F30" s="396" t="n">
        <v>11.68</v>
      </c>
      <c r="G30" s="308" t="n">
        <v>65.70999999999999</v>
      </c>
      <c r="H30" s="282">
        <f>ROUND(F30*G30,2)</f>
        <v/>
      </c>
    </row>
    <row r="31">
      <c r="A31" s="396" t="n">
        <v>17</v>
      </c>
      <c r="B31" s="368" t="n"/>
      <c r="C31" s="286" t="inlineStr">
        <is>
          <t>91.17.04-091</t>
        </is>
      </c>
      <c r="D31" s="287" t="inlineStr">
        <is>
          <t>Горелки газовые инжекторные</t>
        </is>
      </c>
      <c r="E31" s="396" t="inlineStr">
        <is>
          <t>маш.-ч</t>
        </is>
      </c>
      <c r="F31" s="396" t="n">
        <v>51.89</v>
      </c>
      <c r="G31" s="308" t="n">
        <v>13.5</v>
      </c>
      <c r="H31" s="282">
        <f>ROUND(F31*G31,2)</f>
        <v/>
      </c>
    </row>
    <row r="32" ht="38.25" customHeight="1" s="334">
      <c r="A32" s="396" t="n">
        <v>18</v>
      </c>
      <c r="B32" s="368" t="n"/>
      <c r="C32" s="286" t="inlineStr">
        <is>
          <t>91.18.01-516</t>
        </is>
      </c>
      <c r="D32" s="287" t="inlineStr">
        <is>
          <t>Компрессоры с двигателем внутреннего сгорания прицепные, давление до 7 атм, производительность до 6 м3/мин</t>
        </is>
      </c>
      <c r="E32" s="396" t="inlineStr">
        <is>
          <t>маш.-ч</t>
        </is>
      </c>
      <c r="F32" s="396" t="n">
        <v>18.58</v>
      </c>
      <c r="G32" s="308" t="n">
        <v>36.9</v>
      </c>
      <c r="H32" s="282">
        <f>ROUND(F32*G32,2)</f>
        <v/>
      </c>
      <c r="J32" s="262" t="n"/>
      <c r="L32" s="293" t="n"/>
    </row>
    <row r="33" ht="25.5" customFormat="1" customHeight="1" s="256">
      <c r="A33" s="396" t="n">
        <v>19</v>
      </c>
      <c r="B33" s="368" t="n"/>
      <c r="C33" s="286" t="inlineStr">
        <is>
          <t>91.17.04-171</t>
        </is>
      </c>
      <c r="D33" s="287" t="inlineStr">
        <is>
          <t>Преобразователи сварочные номинальным сварочным током 315-500 А</t>
        </is>
      </c>
      <c r="E33" s="396" t="inlineStr">
        <is>
          <t>маш.-ч</t>
        </is>
      </c>
      <c r="F33" s="396" t="n">
        <v>50.51</v>
      </c>
      <c r="G33" s="308" t="n">
        <v>12.31</v>
      </c>
      <c r="H33" s="282">
        <f>ROUND(F33*G33,2)</f>
        <v/>
      </c>
      <c r="L33" s="293" t="n"/>
    </row>
    <row r="34">
      <c r="A34" s="396" t="n">
        <v>20</v>
      </c>
      <c r="B34" s="368" t="n"/>
      <c r="C34" s="286" t="inlineStr">
        <is>
          <t>91.07.07-041</t>
        </is>
      </c>
      <c r="D34" s="287" t="inlineStr">
        <is>
          <t>Растворонасосы, производительность 1 м3/ч</t>
        </is>
      </c>
      <c r="E34" s="396" t="inlineStr">
        <is>
          <t>маш.-ч</t>
        </is>
      </c>
      <c r="F34" s="396" t="n">
        <v>42.86</v>
      </c>
      <c r="G34" s="308" t="n">
        <v>14.15</v>
      </c>
      <c r="H34" s="282">
        <f>ROUND(F34*G34,2)</f>
        <v/>
      </c>
      <c r="L34" s="293" t="n"/>
    </row>
    <row r="35" ht="38.25" customHeight="1" s="334">
      <c r="A35" s="396" t="n">
        <v>21</v>
      </c>
      <c r="B35" s="368" t="n"/>
      <c r="C35" s="286" t="inlineStr">
        <is>
          <t>91.18.01-012</t>
        </is>
      </c>
      <c r="D35" s="287" t="inlineStr">
        <is>
          <t>Компрессоры передвижные с электродвигателем давление 600 кПа (6 ат), производительность до 3,5 м3/мин</t>
        </is>
      </c>
      <c r="E35" s="396" t="inlineStr">
        <is>
          <t>маш.-ч</t>
        </is>
      </c>
      <c r="F35" s="396" t="n">
        <v>15.87</v>
      </c>
      <c r="G35" s="308" t="n">
        <v>32.5</v>
      </c>
      <c r="H35" s="282">
        <f>ROUND(F35*G35,2)</f>
        <v/>
      </c>
      <c r="L35" s="293" t="n"/>
    </row>
    <row r="36" ht="25.5" customHeight="1" s="334">
      <c r="A36" s="396" t="n">
        <v>22</v>
      </c>
      <c r="B36" s="368" t="n"/>
      <c r="C36" s="286" t="inlineStr">
        <is>
          <t>91.21.19-028</t>
        </is>
      </c>
      <c r="D36" s="287" t="inlineStr">
        <is>
          <t>Станки плоско-шлифовальные с крестовым столом и горизонтальным шпинделем высокой точности</t>
        </is>
      </c>
      <c r="E36" s="396" t="inlineStr">
        <is>
          <t>маш.-ч</t>
        </is>
      </c>
      <c r="F36" s="396" t="n">
        <v>8.539999999999999</v>
      </c>
      <c r="G36" s="308" t="n">
        <v>52.02</v>
      </c>
      <c r="H36" s="282">
        <f>ROUND(F36*G36,2)</f>
        <v/>
      </c>
      <c r="I36" s="293" t="n"/>
      <c r="L36" s="293" t="n"/>
    </row>
    <row r="37" ht="25.5" customHeight="1" s="334">
      <c r="A37" s="396" t="n">
        <v>23</v>
      </c>
      <c r="B37" s="368" t="n"/>
      <c r="C37" s="286" t="inlineStr">
        <is>
          <t>91.01.05-087</t>
        </is>
      </c>
      <c r="D37" s="287" t="inlineStr">
        <is>
          <t>Экскаваторы одноковшовые дизельные на гусеничном ходу, емкость ковша 1,0 м3</t>
        </is>
      </c>
      <c r="E37" s="396" t="inlineStr">
        <is>
          <t>маш.-ч</t>
        </is>
      </c>
      <c r="F37" s="396" t="n">
        <v>3.37</v>
      </c>
      <c r="G37" s="308" t="n">
        <v>122.9</v>
      </c>
      <c r="H37" s="282">
        <f>ROUND(F37*G37,2)</f>
        <v/>
      </c>
      <c r="I37" s="293" t="n"/>
      <c r="L37" s="293" t="n"/>
    </row>
    <row r="38">
      <c r="A38" s="396" t="n">
        <v>24</v>
      </c>
      <c r="B38" s="368" t="n"/>
      <c r="C38" s="286" t="inlineStr">
        <is>
          <t>91.07.07-042</t>
        </is>
      </c>
      <c r="D38" s="287" t="inlineStr">
        <is>
          <t>Растворонасосы, производительность 3 м3/ч</t>
        </is>
      </c>
      <c r="E38" s="396" t="inlineStr">
        <is>
          <t>маш.-ч</t>
        </is>
      </c>
      <c r="F38" s="396" t="n">
        <v>23.07</v>
      </c>
      <c r="G38" s="308" t="n">
        <v>17.56</v>
      </c>
      <c r="H38" s="282">
        <f>ROUND(F38*G38,2)</f>
        <v/>
      </c>
      <c r="I38" s="293" t="n"/>
      <c r="L38" s="293" t="n"/>
    </row>
    <row r="39">
      <c r="A39" s="396" t="n">
        <v>25</v>
      </c>
      <c r="B39" s="368" t="n"/>
      <c r="C39" s="286" t="inlineStr">
        <is>
          <t>91.13.01-038</t>
        </is>
      </c>
      <c r="D39" s="287" t="inlineStr">
        <is>
          <t>Машины поливомоечные 6000 л</t>
        </is>
      </c>
      <c r="E39" s="396" t="inlineStr">
        <is>
          <t>маш.-ч</t>
        </is>
      </c>
      <c r="F39" s="396" t="n">
        <v>3.67</v>
      </c>
      <c r="G39" s="308" t="n">
        <v>110</v>
      </c>
      <c r="H39" s="282">
        <f>ROUND(F39*G39,2)</f>
        <v/>
      </c>
      <c r="I39" s="293" t="n"/>
      <c r="L39" s="293" t="n"/>
    </row>
    <row r="40">
      <c r="A40" s="396" t="n">
        <v>26</v>
      </c>
      <c r="B40" s="368" t="n"/>
      <c r="C40" s="286" t="inlineStr">
        <is>
          <t>91.06.05-011</t>
        </is>
      </c>
      <c r="D40" s="287" t="inlineStr">
        <is>
          <t>Погрузчики, грузоподъемность 5 т</t>
        </is>
      </c>
      <c r="E40" s="396" t="inlineStr">
        <is>
          <t>маш.-ч</t>
        </is>
      </c>
      <c r="F40" s="396" t="n">
        <v>3.61</v>
      </c>
      <c r="G40" s="308" t="n">
        <v>89.98999999999999</v>
      </c>
      <c r="H40" s="282">
        <f>ROUND(F40*G40,2)</f>
        <v/>
      </c>
      <c r="I40" s="293" t="n"/>
    </row>
    <row r="41" ht="25.5" customHeight="1" s="334">
      <c r="A41" s="396" t="n">
        <v>27</v>
      </c>
      <c r="B41" s="368" t="n"/>
      <c r="C41" s="286" t="inlineStr">
        <is>
          <t>91.17.04-034</t>
        </is>
      </c>
      <c r="D41" s="287" t="inlineStr">
        <is>
          <t>Агрегаты сварочные однопостовые для ручной электродуговой сварки</t>
        </is>
      </c>
      <c r="E41" s="396" t="inlineStr">
        <is>
          <t>маш.-ч</t>
        </is>
      </c>
      <c r="F41" s="396" t="n">
        <v>27.38</v>
      </c>
      <c r="G41" s="308" t="n">
        <v>11.77</v>
      </c>
      <c r="H41" s="282">
        <f>ROUND(F41*G41,2)</f>
        <v/>
      </c>
    </row>
    <row r="42" ht="25.5" customHeight="1" s="334">
      <c r="A42" s="396" t="n">
        <v>28</v>
      </c>
      <c r="B42" s="368" t="n"/>
      <c r="C42" s="286" t="inlineStr">
        <is>
          <t>91.01.05-105</t>
        </is>
      </c>
      <c r="D42" s="287" t="inlineStr">
        <is>
          <t>Экскаваторы одноковшовые дизельные на пневмоколесном ходу, емкость ковша 0,5 м3</t>
        </is>
      </c>
      <c r="E42" s="396" t="inlineStr">
        <is>
          <t>маш.-ч</t>
        </is>
      </c>
      <c r="F42" s="396" t="n">
        <v>2.22</v>
      </c>
      <c r="G42" s="308" t="n">
        <v>131.29</v>
      </c>
      <c r="H42" s="282">
        <f>ROUND(F42*G42,2)</f>
        <v/>
      </c>
    </row>
    <row r="43">
      <c r="A43" s="396" t="n">
        <v>29</v>
      </c>
      <c r="B43" s="368" t="n"/>
      <c r="C43" s="286" t="inlineStr">
        <is>
          <t>91.07.04-001</t>
        </is>
      </c>
      <c r="D43" s="287" t="inlineStr">
        <is>
          <t>Вибраторы глубинные</t>
        </is>
      </c>
      <c r="E43" s="396" t="inlineStr">
        <is>
          <t>маш.-ч</t>
        </is>
      </c>
      <c r="F43" s="396" t="n">
        <v>144.29</v>
      </c>
      <c r="G43" s="308" t="n">
        <v>1.9</v>
      </c>
      <c r="H43" s="282">
        <f>ROUND(F43*G43,2)</f>
        <v/>
      </c>
      <c r="J43" s="262" t="n"/>
      <c r="L43" s="293" t="n"/>
    </row>
    <row r="44" customFormat="1" s="256">
      <c r="A44" s="396" t="n">
        <v>30</v>
      </c>
      <c r="B44" s="368" t="n"/>
      <c r="C44" s="286" t="inlineStr">
        <is>
          <t>91.06.05-011</t>
        </is>
      </c>
      <c r="D44" s="287" t="inlineStr">
        <is>
          <t>Погрузчики, грузоподъемность 5 т</t>
        </is>
      </c>
      <c r="E44" s="396" t="inlineStr">
        <is>
          <t>маш.час</t>
        </is>
      </c>
      <c r="F44" s="396" t="n">
        <v>1.95</v>
      </c>
      <c r="G44" s="308" t="n">
        <v>89.98999999999999</v>
      </c>
      <c r="H44" s="282">
        <f>ROUND(F44*G44,2)</f>
        <v/>
      </c>
      <c r="L44" s="293" t="n"/>
    </row>
    <row r="45">
      <c r="A45" s="396" t="n">
        <v>31</v>
      </c>
      <c r="B45" s="368" t="n"/>
      <c r="C45" s="286" t="inlineStr">
        <is>
          <t>91.01.01-036</t>
        </is>
      </c>
      <c r="D45" s="287" t="inlineStr">
        <is>
          <t>Бульдозеры, мощность 96 кВт (130 л.с.)</t>
        </is>
      </c>
      <c r="E45" s="396" t="inlineStr">
        <is>
          <t>маш.-ч</t>
        </is>
      </c>
      <c r="F45" s="396" t="n">
        <v>1.78</v>
      </c>
      <c r="G45" s="308" t="n">
        <v>94.05</v>
      </c>
      <c r="H45" s="282">
        <f>ROUND(F45*G45,2)</f>
        <v/>
      </c>
      <c r="L45" s="293" t="n"/>
    </row>
    <row r="46" ht="25.5" customHeight="1" s="334">
      <c r="A46" s="396" t="n">
        <v>32</v>
      </c>
      <c r="B46" s="368" t="n"/>
      <c r="C46" s="286" t="inlineStr">
        <is>
          <t>91.06.03-055</t>
        </is>
      </c>
      <c r="D46" s="287" t="inlineStr">
        <is>
          <t>Лебедки электрические тяговым усилием 19,62 кН (2 т)</t>
        </is>
      </c>
      <c r="E46" s="396" t="inlineStr">
        <is>
          <t>маш.-ч</t>
        </is>
      </c>
      <c r="F46" s="396" t="n">
        <v>22.84</v>
      </c>
      <c r="G46" s="308" t="n">
        <v>6.66</v>
      </c>
      <c r="H46" s="282">
        <f>ROUND(F46*G46,2)</f>
        <v/>
      </c>
      <c r="L46" s="293" t="n"/>
    </row>
    <row r="47">
      <c r="A47" s="396" t="n">
        <v>33</v>
      </c>
      <c r="B47" s="368" t="n"/>
      <c r="C47" s="286" t="inlineStr">
        <is>
          <t>91.21.15-001</t>
        </is>
      </c>
      <c r="D47" s="287" t="inlineStr">
        <is>
          <t>Бензорезы</t>
        </is>
      </c>
      <c r="E47" s="396" t="inlineStr">
        <is>
          <t>маш.-ч</t>
        </is>
      </c>
      <c r="F47" s="396" t="n">
        <v>5.07</v>
      </c>
      <c r="G47" s="308" t="n">
        <v>29.68</v>
      </c>
      <c r="H47" s="282">
        <f>ROUND(F47*G47,2)</f>
        <v/>
      </c>
      <c r="I47" s="293" t="n"/>
      <c r="L47" s="293" t="n"/>
    </row>
    <row r="48">
      <c r="A48" s="396" t="n">
        <v>34</v>
      </c>
      <c r="B48" s="368" t="n"/>
      <c r="C48" s="286" t="inlineStr">
        <is>
          <t>91.17.04-031</t>
        </is>
      </c>
      <c r="D48" s="287" t="inlineStr">
        <is>
          <t>Агрегаты для сварки полиэтиленовых труб</t>
        </is>
      </c>
      <c r="E48" s="396" t="inlineStr">
        <is>
          <t>маш.-ч</t>
        </is>
      </c>
      <c r="F48" s="396" t="n">
        <v>1.16</v>
      </c>
      <c r="G48" s="308" t="n">
        <v>100.1</v>
      </c>
      <c r="H48" s="282">
        <f>ROUND(F48*G48,2)</f>
        <v/>
      </c>
      <c r="I48" s="293" t="n"/>
      <c r="L48" s="293" t="n"/>
    </row>
    <row r="49">
      <c r="A49" s="396" t="n">
        <v>35</v>
      </c>
      <c r="B49" s="368" t="n"/>
      <c r="C49" s="286" t="inlineStr">
        <is>
          <t>91.08.03-009</t>
        </is>
      </c>
      <c r="D49" s="287" t="inlineStr">
        <is>
          <t>Катки самоходные гладкие вибрационные, масса 2,2 т</t>
        </is>
      </c>
      <c r="E49" s="396" t="inlineStr">
        <is>
          <t>маш.-ч</t>
        </is>
      </c>
      <c r="F49" s="396" t="n">
        <v>0.98</v>
      </c>
      <c r="G49" s="308" t="n">
        <v>103.16</v>
      </c>
      <c r="H49" s="282">
        <f>ROUND(F49*G49,2)</f>
        <v/>
      </c>
      <c r="I49" s="293" t="n"/>
      <c r="L49" s="293" t="n"/>
    </row>
    <row r="50" ht="25.5" customHeight="1" s="334">
      <c r="A50" s="396" t="n">
        <v>36</v>
      </c>
      <c r="B50" s="368" t="n"/>
      <c r="C50" s="286" t="inlineStr">
        <is>
          <t>91.17.04-035</t>
        </is>
      </c>
      <c r="D50" s="287" t="inlineStr">
        <is>
          <t>Агрегаты сварочные передвижные с бензиновым двигателем, номинальный сварочный ток 250-400 А</t>
        </is>
      </c>
      <c r="E50" s="396" t="inlineStr">
        <is>
          <t>маш.-ч</t>
        </is>
      </c>
      <c r="F50" s="396" t="n">
        <v>5.4</v>
      </c>
      <c r="G50" s="308" t="n">
        <v>14</v>
      </c>
      <c r="H50" s="282">
        <f>ROUND(F50*G50,2)</f>
        <v/>
      </c>
      <c r="J50" s="262" t="n"/>
      <c r="L50" s="293" t="n"/>
    </row>
    <row r="51" customFormat="1" s="256">
      <c r="A51" s="396" t="n">
        <v>37</v>
      </c>
      <c r="B51" s="368" t="n"/>
      <c r="C51" s="286" t="inlineStr">
        <is>
          <t>91.17.03-021</t>
        </is>
      </c>
      <c r="D51" s="287" t="inlineStr">
        <is>
          <t>Печи нагревательные</t>
        </is>
      </c>
      <c r="E51" s="396" t="inlineStr">
        <is>
          <t>маш.-ч</t>
        </is>
      </c>
      <c r="F51" s="396" t="n">
        <v>2.85</v>
      </c>
      <c r="G51" s="308" t="n">
        <v>25.3</v>
      </c>
      <c r="H51" s="282">
        <f>ROUND(F51*G51,2)</f>
        <v/>
      </c>
      <c r="L51" s="293" t="n"/>
    </row>
    <row r="52" ht="25.5" customHeight="1" s="334">
      <c r="A52" s="396" t="n">
        <v>38</v>
      </c>
      <c r="B52" s="368" t="n"/>
      <c r="C52" s="286" t="inlineStr">
        <is>
          <t>91.06.03-063</t>
        </is>
      </c>
      <c r="D52" s="287" t="inlineStr">
        <is>
          <t>Лебедки электрические тяговым усилием до 49,05 кН (5 т)</t>
        </is>
      </c>
      <c r="E52" s="396" t="inlineStr">
        <is>
          <t>маш.-ч</t>
        </is>
      </c>
      <c r="F52" s="396" t="n">
        <v>8.630000000000001</v>
      </c>
      <c r="G52" s="308" t="n">
        <v>8.199999999999999</v>
      </c>
      <c r="H52" s="282">
        <f>ROUND(F52*G52,2)</f>
        <v/>
      </c>
      <c r="L52" s="293" t="n"/>
    </row>
    <row r="53">
      <c r="A53" s="396" t="n">
        <v>39</v>
      </c>
      <c r="B53" s="368" t="n"/>
      <c r="C53" s="286" t="inlineStr">
        <is>
          <t>91.01.01-034</t>
        </is>
      </c>
      <c r="D53" s="287" t="inlineStr">
        <is>
          <t>Бульдозеры, мощность 59 кВт (80 л.с.)</t>
        </is>
      </c>
      <c r="E53" s="396" t="inlineStr">
        <is>
          <t>маш.-ч</t>
        </is>
      </c>
      <c r="F53" s="396" t="n">
        <v>0.97</v>
      </c>
      <c r="G53" s="308" t="n">
        <v>59.47</v>
      </c>
      <c r="H53" s="282">
        <f>ROUND(F53*G53,2)</f>
        <v/>
      </c>
      <c r="L53" s="293" t="n"/>
    </row>
    <row r="54" ht="25.5" customHeight="1" s="334">
      <c r="A54" s="396" t="n">
        <v>40</v>
      </c>
      <c r="B54" s="368" t="n"/>
      <c r="C54" s="286" t="inlineStr">
        <is>
          <t>91.18.01-508</t>
        </is>
      </c>
      <c r="D54" s="287" t="inlineStr">
        <is>
          <t>Компрессоры передвижные с электродвигателем, производительность до 5,0 м3/мин</t>
        </is>
      </c>
      <c r="E54" s="396" t="inlineStr">
        <is>
          <t>маш.-ч</t>
        </is>
      </c>
      <c r="F54" s="396" t="n">
        <v>0.85</v>
      </c>
      <c r="G54" s="308" t="n">
        <v>48.81</v>
      </c>
      <c r="H54" s="282">
        <f>ROUND(F54*G54,2)</f>
        <v/>
      </c>
      <c r="I54" s="293" t="n"/>
      <c r="L54" s="293" t="n"/>
    </row>
    <row r="55">
      <c r="A55" s="396" t="n">
        <v>41</v>
      </c>
      <c r="B55" s="368" t="n"/>
      <c r="C55" s="286" t="inlineStr">
        <is>
          <t>91.14.02-002</t>
        </is>
      </c>
      <c r="D55" s="287" t="inlineStr">
        <is>
          <t>Автомобили бортовые, грузоподъемность до 8 т</t>
        </is>
      </c>
      <c r="E55" s="396" t="inlineStr">
        <is>
          <t>маш.-ч</t>
        </is>
      </c>
      <c r="F55" s="396" t="n">
        <v>0.35</v>
      </c>
      <c r="G55" s="308" t="n">
        <v>85.84</v>
      </c>
      <c r="H55" s="282">
        <f>ROUND(F55*G55,2)</f>
        <v/>
      </c>
      <c r="I55" s="293" t="n"/>
      <c r="L55" s="293" t="n"/>
    </row>
    <row r="56" ht="25.5" customHeight="1" s="334">
      <c r="A56" s="396" t="n">
        <v>42</v>
      </c>
      <c r="B56" s="368" t="n"/>
      <c r="C56" s="286" t="inlineStr">
        <is>
          <t>91.08.09-023</t>
        </is>
      </c>
      <c r="D56" s="287" t="inlineStr">
        <is>
          <t>Трамбовки пневматические при работе от передвижных компрессорных станций</t>
        </is>
      </c>
      <c r="E56" s="396" t="inlineStr">
        <is>
          <t>маш.-ч</t>
        </is>
      </c>
      <c r="F56" s="396" t="n">
        <v>51.57</v>
      </c>
      <c r="G56" s="308" t="n">
        <v>0.55</v>
      </c>
      <c r="H56" s="282">
        <f>ROUND(F56*G56,2)</f>
        <v/>
      </c>
      <c r="I56" s="293" t="n"/>
      <c r="L56" s="293" t="n"/>
    </row>
    <row r="57">
      <c r="A57" s="396" t="n">
        <v>43</v>
      </c>
      <c r="B57" s="368" t="n"/>
      <c r="C57" s="286" t="inlineStr">
        <is>
          <t>91.21.22-638</t>
        </is>
      </c>
      <c r="D57" s="287" t="inlineStr">
        <is>
          <t>Пылесосы промышленные, мощность до 2000 Вт</t>
        </is>
      </c>
      <c r="E57" s="396" t="inlineStr">
        <is>
          <t>маш.-ч</t>
        </is>
      </c>
      <c r="F57" s="396" t="n">
        <v>7.99</v>
      </c>
      <c r="G57" s="308" t="n">
        <v>3.29</v>
      </c>
      <c r="H57" s="282">
        <f>ROUND(F57*G57,2)</f>
        <v/>
      </c>
      <c r="I57" s="293" t="n"/>
      <c r="L57" s="293" t="n"/>
    </row>
    <row r="58">
      <c r="A58" s="396" t="n">
        <v>44</v>
      </c>
      <c r="B58" s="368" t="n"/>
      <c r="C58" s="286" t="inlineStr">
        <is>
          <t>91.21.22-201</t>
        </is>
      </c>
      <c r="D58" s="287" t="inlineStr">
        <is>
          <t>Механизм монтажный для гибки листового металла</t>
        </is>
      </c>
      <c r="E58" s="396" t="inlineStr">
        <is>
          <t>маш.-ч</t>
        </is>
      </c>
      <c r="F58" s="396" t="n">
        <v>0.82</v>
      </c>
      <c r="G58" s="308" t="n">
        <v>30.91</v>
      </c>
      <c r="H58" s="282">
        <f>ROUND(F58*G58,2)</f>
        <v/>
      </c>
      <c r="I58" s="293" t="n"/>
    </row>
    <row r="59" ht="25.5" customHeight="1" s="334">
      <c r="A59" s="396" t="n">
        <v>45</v>
      </c>
      <c r="B59" s="368" t="n"/>
      <c r="C59" s="286" t="inlineStr">
        <is>
          <t>91.21.20-001</t>
        </is>
      </c>
      <c r="D59" s="287" t="inlineStr">
        <is>
          <t>Станки для сверления отверстий в железобетоне электрические</t>
        </is>
      </c>
      <c r="E59" s="396" t="inlineStr">
        <is>
          <t>маш.-ч</t>
        </is>
      </c>
      <c r="F59" s="396" t="n">
        <v>0.86</v>
      </c>
      <c r="G59" s="308" t="n">
        <v>22.95</v>
      </c>
      <c r="H59" s="282">
        <f>ROUND(F59*G59,2)</f>
        <v/>
      </c>
    </row>
    <row r="60">
      <c r="A60" s="396" t="n">
        <v>46</v>
      </c>
      <c r="B60" s="368" t="n"/>
      <c r="C60" s="286" t="inlineStr">
        <is>
          <t>91.07.04-002</t>
        </is>
      </c>
      <c r="D60" s="287" t="inlineStr">
        <is>
          <t>Вибраторы поверхностные</t>
        </is>
      </c>
      <c r="E60" s="396" t="inlineStr">
        <is>
          <t>маш.-ч</t>
        </is>
      </c>
      <c r="F60" s="396" t="n">
        <v>38.67</v>
      </c>
      <c r="G60" s="308" t="n">
        <v>0.5</v>
      </c>
      <c r="H60" s="282">
        <f>ROUND(F60*G60,2)</f>
        <v/>
      </c>
    </row>
    <row r="61">
      <c r="A61" s="396" t="n">
        <v>47</v>
      </c>
      <c r="B61" s="368" t="n"/>
      <c r="C61" s="286" t="inlineStr">
        <is>
          <t>91.21.19-031</t>
        </is>
      </c>
      <c r="D61" s="287" t="inlineStr">
        <is>
          <t>Станки сверлильные</t>
        </is>
      </c>
      <c r="E61" s="396" t="inlineStr">
        <is>
          <t>маш.-ч</t>
        </is>
      </c>
      <c r="F61" s="396" t="n">
        <v>7.64</v>
      </c>
      <c r="G61" s="308" t="n">
        <v>2.36</v>
      </c>
      <c r="H61" s="282">
        <f>ROUND(F61*G61,2)</f>
        <v/>
      </c>
      <c r="J61" s="262" t="n"/>
      <c r="L61" s="293" t="n"/>
    </row>
    <row r="62" ht="38.25" customFormat="1" customHeight="1" s="256">
      <c r="A62" s="396" t="n">
        <v>48</v>
      </c>
      <c r="B62" s="368" t="n"/>
      <c r="C62" s="286" t="inlineStr">
        <is>
          <t>91.06.05-060</t>
        </is>
      </c>
      <c r="D62" s="287" t="inlineStr">
        <is>
          <t>Погрузчики одноковшовые универсальные фронтальные пневмоколесные, грузоподъемность до 1 т</t>
        </is>
      </c>
      <c r="E62" s="396" t="inlineStr">
        <is>
          <t>маш.-ч</t>
        </is>
      </c>
      <c r="F62" s="396" t="n">
        <v>0.15</v>
      </c>
      <c r="G62" s="308" t="n">
        <v>93.95999999999999</v>
      </c>
      <c r="H62" s="282">
        <f>ROUND(F62*G62,2)</f>
        <v/>
      </c>
      <c r="L62" s="293" t="n"/>
    </row>
    <row r="63" ht="25.5" customHeight="1" s="334">
      <c r="A63" s="396" t="n">
        <v>49</v>
      </c>
      <c r="B63" s="368" t="n"/>
      <c r="C63" s="286" t="inlineStr">
        <is>
          <t>91.21.15-508</t>
        </is>
      </c>
      <c r="D63" s="287" t="inlineStr">
        <is>
          <t>Пилы бензиновые отрезные дисковые, мощность до 4,8 кВт (6,5 л.с.)</t>
        </is>
      </c>
      <c r="E63" s="396" t="inlineStr">
        <is>
          <t>маш.-ч</t>
        </is>
      </c>
      <c r="F63" s="396" t="n">
        <v>2.21</v>
      </c>
      <c r="G63" s="308" t="n">
        <v>5.72</v>
      </c>
      <c r="H63" s="282">
        <f>ROUND(F63*G63,2)</f>
        <v/>
      </c>
      <c r="L63" s="293" t="n"/>
    </row>
    <row r="64" ht="38.25" customHeight="1" s="334">
      <c r="A64" s="396" t="n">
        <v>50</v>
      </c>
      <c r="B64" s="368" t="n"/>
      <c r="C64" s="286" t="inlineStr">
        <is>
          <t>91.21.01-021</t>
        </is>
      </c>
      <c r="D64" s="287" t="inlineStr">
        <is>
          <t>Аппараты окрасочные безвоздушного распыления, производительность 8,7 л/мин, рабочее давление 50 МПа</t>
        </is>
      </c>
      <c r="E64" s="396" t="inlineStr">
        <is>
          <t>маш.-ч</t>
        </is>
      </c>
      <c r="F64" s="396" t="n">
        <v>0.9</v>
      </c>
      <c r="G64" s="308" t="n">
        <v>12.2</v>
      </c>
      <c r="H64" s="282">
        <f>ROUND(F64*G64,2)</f>
        <v/>
      </c>
      <c r="L64" s="293" t="n"/>
    </row>
    <row r="65">
      <c r="A65" s="396" t="n">
        <v>51</v>
      </c>
      <c r="B65" s="368" t="n"/>
      <c r="C65" s="286" t="inlineStr">
        <is>
          <t>91.21.06-011</t>
        </is>
      </c>
      <c r="D65" s="287" t="inlineStr">
        <is>
          <t>Дрель ручная электрическая, мощность 260 Вт</t>
        </is>
      </c>
      <c r="E65" s="396" t="inlineStr">
        <is>
          <t>маш.-ч</t>
        </is>
      </c>
      <c r="F65" s="396" t="n">
        <v>77.06999999999999</v>
      </c>
      <c r="G65" s="308" t="n">
        <v>0.13</v>
      </c>
      <c r="H65" s="282">
        <f>ROUND(F65*G65,2)</f>
        <v/>
      </c>
      <c r="I65" s="293" t="n"/>
      <c r="L65" s="293" t="n"/>
    </row>
    <row r="66">
      <c r="A66" s="396" t="n">
        <v>52</v>
      </c>
      <c r="B66" s="368" t="n"/>
      <c r="C66" s="286" t="inlineStr">
        <is>
          <t>91.06.01-003</t>
        </is>
      </c>
      <c r="D66" s="287" t="inlineStr">
        <is>
          <t>Домкраты гидравлические, грузоподъемность 63-100 т</t>
        </is>
      </c>
      <c r="E66" s="396" t="inlineStr">
        <is>
          <t>маш.-ч</t>
        </is>
      </c>
      <c r="F66" s="396" t="n">
        <v>10.24</v>
      </c>
      <c r="G66" s="308" t="n">
        <v>0.9</v>
      </c>
      <c r="H66" s="282">
        <f>ROUND(F66*G66,2)</f>
        <v/>
      </c>
      <c r="I66" s="293" t="n"/>
      <c r="L66" s="293" t="n"/>
    </row>
    <row r="67" ht="25.5" customHeight="1" s="334">
      <c r="A67" s="396" t="n">
        <v>53</v>
      </c>
      <c r="B67" s="368" t="n"/>
      <c r="C67" s="286" t="inlineStr">
        <is>
          <t>91.06.03-060</t>
        </is>
      </c>
      <c r="D67" s="287" t="inlineStr">
        <is>
          <t>Лебедки электрические тяговым усилием до 5,79 кН (0,59 т)</t>
        </is>
      </c>
      <c r="E67" s="396" t="inlineStr">
        <is>
          <t>маш.-ч</t>
        </is>
      </c>
      <c r="F67" s="396" t="n">
        <v>2.58</v>
      </c>
      <c r="G67" s="308" t="n">
        <v>1.7</v>
      </c>
      <c r="H67" s="282">
        <f>ROUND(F67*G67,2)</f>
        <v/>
      </c>
      <c r="I67" s="293" t="n"/>
      <c r="L67" s="293" t="n"/>
    </row>
    <row r="68" ht="38.25" customHeight="1" s="334">
      <c r="A68" s="396" t="n">
        <v>54</v>
      </c>
      <c r="B68" s="368" t="n"/>
      <c r="C68" s="286" t="inlineStr">
        <is>
          <t>91.10.09-001</t>
        </is>
      </c>
      <c r="D68" s="287" t="inlineStr">
        <is>
          <t>Агрегаты электронасосные для испытаний трубопроводов, с предельным давлением 63 МПа (630 кгс/см2)</t>
        </is>
      </c>
      <c r="E68" s="396" t="inlineStr">
        <is>
          <t>маш.-ч</t>
        </is>
      </c>
      <c r="F68" s="396" t="n">
        <v>0.46</v>
      </c>
      <c r="G68" s="308" t="n">
        <v>4.71</v>
      </c>
      <c r="H68" s="282">
        <f>ROUND(F68*G68,2)</f>
        <v/>
      </c>
    </row>
    <row r="69">
      <c r="A69" s="396" t="n">
        <v>55</v>
      </c>
      <c r="B69" s="368" t="n"/>
      <c r="C69" s="286" t="inlineStr">
        <is>
          <t>91.21.19-024</t>
        </is>
      </c>
      <c r="D69" s="287" t="inlineStr">
        <is>
          <t>Станки для резки керамики</t>
        </is>
      </c>
      <c r="E69" s="396" t="inlineStr">
        <is>
          <t>маш.-ч</t>
        </is>
      </c>
      <c r="F69" s="396" t="n">
        <v>0.08</v>
      </c>
      <c r="G69" s="308" t="n">
        <v>20.18</v>
      </c>
      <c r="H69" s="282">
        <f>ROUND(F69*G69,2)</f>
        <v/>
      </c>
      <c r="J69" s="262" t="n"/>
      <c r="L69" s="293" t="n"/>
    </row>
    <row r="70" ht="25.5" customFormat="1" customHeight="1" s="256">
      <c r="A70" s="396" t="n">
        <v>56</v>
      </c>
      <c r="B70" s="368" t="n"/>
      <c r="C70" s="286" t="inlineStr">
        <is>
          <t>91.07.11-570</t>
        </is>
      </c>
      <c r="D70" s="287" t="inlineStr">
        <is>
          <t>Бетононасосы-миксеры прицепные с двигателем внутреннего сгорания, производительность до 12 м3/ч</t>
        </is>
      </c>
      <c r="E70" s="396" t="inlineStr">
        <is>
          <t>маш.-ч</t>
        </is>
      </c>
      <c r="F70" s="396" t="n">
        <v>0.01</v>
      </c>
      <c r="G70" s="308" t="n">
        <v>71</v>
      </c>
      <c r="H70" s="282">
        <f>ROUND(F70*G70,2)</f>
        <v/>
      </c>
      <c r="L70" s="293" t="n"/>
    </row>
    <row r="71">
      <c r="A71" s="396" t="n">
        <v>57</v>
      </c>
      <c r="B71" s="368" t="n"/>
      <c r="C71" s="286" t="inlineStr">
        <is>
          <t>91.21.18-051</t>
        </is>
      </c>
      <c r="D71" s="287" t="inlineStr">
        <is>
          <t>Шкафы сушильные</t>
        </is>
      </c>
      <c r="E71" s="396" t="inlineStr">
        <is>
          <t>маш.-ч</t>
        </is>
      </c>
      <c r="F71" s="396" t="n">
        <v>0.24</v>
      </c>
      <c r="G71" s="308" t="n">
        <v>2.67</v>
      </c>
      <c r="H71" s="282">
        <f>ROUND(F71*G71,2)</f>
        <v/>
      </c>
      <c r="L71" s="293" t="n"/>
    </row>
    <row r="72" ht="25.5" customHeight="1" s="334">
      <c r="A72" s="396" t="n">
        <v>58</v>
      </c>
      <c r="B72" s="368" t="n"/>
      <c r="C72" s="286" t="inlineStr">
        <is>
          <t>91.06.03-049</t>
        </is>
      </c>
      <c r="D72" s="287" t="inlineStr">
        <is>
          <t>Лебедки ручные и рычажные тяговым усилием до 9,81 кН (1 т)</t>
        </is>
      </c>
      <c r="E72" s="396" t="inlineStr">
        <is>
          <t>маш.-ч</t>
        </is>
      </c>
      <c r="F72" s="396" t="n">
        <v>0.73</v>
      </c>
      <c r="G72" s="308" t="n">
        <v>0.58</v>
      </c>
      <c r="H72" s="282">
        <f>ROUND(F72*G72,2)</f>
        <v/>
      </c>
      <c r="L72" s="293" t="n"/>
    </row>
    <row r="73" ht="15" customHeight="1" s="334">
      <c r="A73" s="366" t="inlineStr">
        <is>
          <t>Оборудование</t>
        </is>
      </c>
      <c r="B73" s="441" t="n"/>
      <c r="C73" s="441" t="n"/>
      <c r="D73" s="441" t="n"/>
      <c r="E73" s="442" t="n"/>
      <c r="F73" s="284" t="n"/>
      <c r="G73" s="284" t="n"/>
      <c r="H73" s="283">
        <f>SUM(H74:H146)</f>
        <v/>
      </c>
      <c r="L73" s="446" t="n"/>
      <c r="M73" s="447" t="n"/>
    </row>
    <row r="74" ht="114.75" customHeight="1" s="334">
      <c r="A74" s="290" t="n">
        <v>59</v>
      </c>
      <c r="B74" s="366" t="n"/>
      <c r="C74" s="286" t="inlineStr">
        <is>
          <t>Прайс из СД ОП</t>
        </is>
      </c>
      <c r="D74" s="378" t="inlineStr">
        <is>
          <t>Разъединитель трехполюсный, наружной установки, с полимерной изоляцией, с двумя  комплектами заземляющих ножей, комплектно: с приводами  ПД-14-00УХЛ1 (для главных ножей); - 1 шт.  ПД-14-01УХЛ1 (для заземляющих ножей) - 2 шт.  и выносным блоком управления приводами БУ-3-14 - 1 шт.,  на номинальное напряжение 110 кВ, номинальный ток 2000 А,  ток термической стойкости 40 кА  РГНП-110/2000-40 УХЛ1</t>
        </is>
      </c>
      <c r="E74" s="396" t="inlineStr">
        <is>
          <t>компл.</t>
        </is>
      </c>
      <c r="F74" s="396" t="n">
        <v>2</v>
      </c>
      <c r="G74" s="307" t="n">
        <v>477507.99</v>
      </c>
      <c r="H74" s="282">
        <f>ROUND(F74*G74,2)</f>
        <v/>
      </c>
      <c r="I74" s="304" t="n"/>
      <c r="J74" s="305" t="n"/>
    </row>
    <row r="75" ht="25.5" customHeight="1" s="334">
      <c r="A75" s="290" t="n">
        <v>60</v>
      </c>
      <c r="B75" s="366" t="n"/>
      <c r="C75" s="286" t="inlineStr">
        <is>
          <t>Прайс из СД ОП</t>
        </is>
      </c>
      <c r="D75" s="378" t="inlineStr">
        <is>
          <t>Линейный ввод 110 кВ с твердой RIP изоляцией ГКЛПIV-90-126/2000</t>
        </is>
      </c>
      <c r="E75" s="396" t="inlineStr">
        <is>
          <t>ШТ</t>
        </is>
      </c>
      <c r="F75" s="396" t="n">
        <v>6</v>
      </c>
      <c r="G75" s="307" t="n">
        <v>181707.03</v>
      </c>
      <c r="H75" s="282">
        <f>ROUND(F75*G75,2)</f>
        <v/>
      </c>
      <c r="I75" s="304" t="n"/>
      <c r="J75" s="305" t="n"/>
    </row>
    <row r="76" ht="25.5" customHeight="1" s="334">
      <c r="A76" s="290" t="n">
        <v>61</v>
      </c>
      <c r="B76" s="366" t="n"/>
      <c r="C76" s="286" t="inlineStr">
        <is>
          <t>Прайс из СД ОП</t>
        </is>
      </c>
      <c r="D76" s="287" t="inlineStr">
        <is>
          <t>Кран подвесной однопролетный двухскоростной г/п Q=1,0 т, 1,0-12,0-9-10-380-У3</t>
        </is>
      </c>
      <c r="E76" s="396" t="inlineStr">
        <is>
          <t>ШТ</t>
        </is>
      </c>
      <c r="F76" s="396" t="n">
        <v>1</v>
      </c>
      <c r="G76" s="307" t="n">
        <v>78185.23</v>
      </c>
      <c r="H76" s="282">
        <f>ROUND(F76*G76,2)</f>
        <v/>
      </c>
      <c r="I76" s="304" t="n"/>
      <c r="J76" s="305" t="n"/>
    </row>
    <row r="77" ht="38.25" customHeight="1" s="334">
      <c r="A77" s="290" t="n">
        <v>62</v>
      </c>
      <c r="B77" s="366" t="n"/>
      <c r="C77" s="286" t="inlineStr">
        <is>
          <t>Прайс из СД ОП</t>
        </is>
      </c>
      <c r="D77" s="287" t="inlineStr">
        <is>
          <t>Источник бесперебойного питания, Smart-UPS-5000VA 230V, время работы ИБП 1 час SUA5000RMI5U</t>
        </is>
      </c>
      <c r="E77" s="396" t="inlineStr">
        <is>
          <t>ШТ</t>
        </is>
      </c>
      <c r="F77" s="396" t="n">
        <v>1</v>
      </c>
      <c r="G77" s="307" t="n">
        <v>44850.61</v>
      </c>
      <c r="H77" s="282">
        <f>ROUND(F77*G77,2)</f>
        <v/>
      </c>
      <c r="I77" s="296" t="n"/>
    </row>
    <row r="78" ht="51" customHeight="1" s="334">
      <c r="A78" s="290" t="n">
        <v>63</v>
      </c>
      <c r="B78" s="366" t="n"/>
      <c r="C78" s="313" t="inlineStr">
        <is>
          <t>БЦ.60.42</t>
        </is>
      </c>
      <c r="D78" s="378" t="inlineStr">
        <is>
          <t>Ограничитель перенапряжений 110 кВ, номинальное рабочее  напряжение 96 кВ, максимальный взрывобезопасный   ток короткого замыкания 40 кА  ОПН-У-110/77-3 УХЛ1</t>
        </is>
      </c>
      <c r="E78" s="396" t="inlineStr">
        <is>
          <t>ШТ</t>
        </is>
      </c>
      <c r="F78" s="396" t="n">
        <v>6</v>
      </c>
      <c r="G78" s="307" t="n">
        <v>7459.85</v>
      </c>
      <c r="H78" s="282">
        <f>ROUND(F78*G78,2)</f>
        <v/>
      </c>
      <c r="I78" s="296" t="n"/>
      <c r="J78" s="303" t="n"/>
    </row>
    <row r="79" ht="38.25" customHeight="1" s="334">
      <c r="A79" s="290" t="n">
        <v>64</v>
      </c>
      <c r="B79" s="366" t="n"/>
      <c r="C79" s="286" t="inlineStr">
        <is>
          <t>Прайс из СД ОП</t>
        </is>
      </c>
      <c r="D79" s="287" t="inlineStr">
        <is>
          <t>Щит автоматического переключения,  Iн=320А, 250 B, IP54, УХЛ2  с 2-мя вводными выключателями нагрузки типа INS Ip=250 A,   по типу АВР-250-3</t>
        </is>
      </c>
      <c r="E79" s="396" t="inlineStr">
        <is>
          <t>компл.</t>
        </is>
      </c>
      <c r="F79" s="396" t="n">
        <v>1</v>
      </c>
      <c r="G79" s="307" t="n">
        <v>42117.42</v>
      </c>
      <c r="H79" s="282">
        <f>ROUND(F79*G79,2)</f>
        <v/>
      </c>
      <c r="I79" s="296" t="n"/>
    </row>
    <row r="80" ht="38.25" customHeight="1" s="334">
      <c r="A80" s="290" t="n">
        <v>65</v>
      </c>
      <c r="B80" s="366" t="n"/>
      <c r="C80" s="286" t="inlineStr">
        <is>
          <t>Прайс из СД ОП</t>
        </is>
      </c>
      <c r="D80" s="287" t="inlineStr">
        <is>
          <t>УСТРОЙСТВО ГАЛЬВАНИЧЕСКОЙ РАЗВЯЗКИ "TOPAZ REP-RS485/RS485-PR" C КОМПЛЕКТОМ ПО "АЛГ-Д4-КП-TOPAZ"</t>
        </is>
      </c>
      <c r="E80" s="396" t="inlineStr">
        <is>
          <t>шт.</t>
        </is>
      </c>
      <c r="F80" s="396" t="n">
        <v>1</v>
      </c>
      <c r="G80" s="307" t="n">
        <v>27839.43</v>
      </c>
      <c r="H80" s="282">
        <f>ROUND(F80*G80,2)</f>
        <v/>
      </c>
      <c r="I80" s="296" t="n"/>
      <c r="J80" s="303" t="n"/>
    </row>
    <row r="81" ht="15" customHeight="1" s="334">
      <c r="A81" s="290" t="n">
        <v>66</v>
      </c>
      <c r="B81" s="366" t="n"/>
      <c r="C81" s="286" t="inlineStr">
        <is>
          <t>Прайс из СД ОП</t>
        </is>
      </c>
      <c r="D81" s="287" t="inlineStr">
        <is>
          <t>ГОДОГРАФ-УНИВЕРСАЛ БАЖК.425118.004</t>
        </is>
      </c>
      <c r="E81" s="396" t="inlineStr">
        <is>
          <t>шт.</t>
        </is>
      </c>
      <c r="F81" s="396" t="n">
        <v>1</v>
      </c>
      <c r="G81" s="307" t="n">
        <v>19617.09</v>
      </c>
      <c r="H81" s="282">
        <f>ROUND(F81*G81,2)</f>
        <v/>
      </c>
      <c r="I81" s="296" t="n"/>
    </row>
    <row r="82" ht="25.5" customHeight="1" s="334">
      <c r="A82" s="290" t="n">
        <v>67</v>
      </c>
      <c r="B82" s="366" t="n"/>
      <c r="C82" s="286" t="inlineStr">
        <is>
          <t>Прайс из СД ОП</t>
        </is>
      </c>
      <c r="D82" s="287" t="inlineStr">
        <is>
          <t>ПРЕОБРАЗОВАТЕЛЬ RS232 И RS422/485 В ОДНОМОДОВОЕ ВОЛОКНО</t>
        </is>
      </c>
      <c r="E82" s="396" t="inlineStr">
        <is>
          <t>шт.</t>
        </is>
      </c>
      <c r="F82" s="396" t="n">
        <v>2</v>
      </c>
      <c r="G82" s="307" t="n">
        <v>7727.84</v>
      </c>
      <c r="H82" s="282">
        <f>ROUND(F82*G82,2)</f>
        <v/>
      </c>
      <c r="I82" s="296" t="n"/>
      <c r="J82" s="303" t="n"/>
    </row>
    <row r="83" ht="25.5" customHeight="1" s="334">
      <c r="A83" s="290" t="n">
        <v>68</v>
      </c>
      <c r="B83" s="366" t="n"/>
      <c r="C83" s="286" t="inlineStr">
        <is>
          <t>Прайс из СД ОП</t>
        </is>
      </c>
      <c r="D83" s="287" t="inlineStr">
        <is>
          <t>ОДНОПОЗИЦИОННЫЙ ЛИНЕЙНЫЙ ИЗВЕЩАТЕЛЬ ИП 212-52М (4+1шт.-3ИП)</t>
        </is>
      </c>
      <c r="E83" s="396" t="inlineStr">
        <is>
          <t>шт.</t>
        </is>
      </c>
      <c r="F83" s="396" t="n">
        <v>5</v>
      </c>
      <c r="G83" s="307" t="n">
        <v>2706.27</v>
      </c>
      <c r="H83" s="282">
        <f>ROUND(F83*G83,2)</f>
        <v/>
      </c>
      <c r="I83" s="296" t="n"/>
    </row>
    <row r="84" ht="15" customHeight="1" s="334">
      <c r="A84" s="290" t="n">
        <v>69</v>
      </c>
      <c r="B84" s="366" t="n"/>
      <c r="C84" s="286" t="inlineStr">
        <is>
          <t>Прайс из СД ОП</t>
        </is>
      </c>
      <c r="D84" s="287" t="inlineStr">
        <is>
          <t>Выключатель диф. тока 4 мод. F204 AC-125/0,03</t>
        </is>
      </c>
      <c r="E84" s="396" t="inlineStr">
        <is>
          <t>ШТ</t>
        </is>
      </c>
      <c r="F84" s="396" t="n">
        <v>1</v>
      </c>
      <c r="G84" s="307" t="n">
        <v>11863.29</v>
      </c>
      <c r="H84" s="282">
        <f>ROUND(F84*G84,2)</f>
        <v/>
      </c>
      <c r="I84" s="296" t="n"/>
      <c r="J84" s="303" t="n"/>
    </row>
    <row r="85" ht="15" customHeight="1" s="334">
      <c r="A85" s="290" t="n">
        <v>70</v>
      </c>
      <c r="B85" s="366" t="n"/>
      <c r="C85" s="286" t="inlineStr">
        <is>
          <t>Прайс из СД ОП</t>
        </is>
      </c>
      <c r="D85" s="287" t="inlineStr">
        <is>
          <t>ИК-ИЗВЕЩАТЕЛЬ LX-802N (6+1шт.-ЗИП)</t>
        </is>
      </c>
      <c r="E85" s="396" t="inlineStr">
        <is>
          <t>шт.</t>
        </is>
      </c>
      <c r="F85" s="396" t="n">
        <v>7</v>
      </c>
      <c r="G85" s="307" t="n">
        <v>1141.55</v>
      </c>
      <c r="H85" s="282">
        <f>ROUND(F85*G85,2)</f>
        <v/>
      </c>
      <c r="I85" s="296" t="n"/>
    </row>
    <row r="86" ht="25.5" customHeight="1" s="334">
      <c r="A86" s="290" t="n">
        <v>71</v>
      </c>
      <c r="B86" s="366" t="n"/>
      <c r="C86" s="286" t="inlineStr">
        <is>
          <t>Прайс из СД ОП</t>
        </is>
      </c>
      <c r="D86" s="287" t="inlineStr">
        <is>
          <t>Шкаф  управления и автоматики обогрева кровли комплектно со шкафом: по типу ШУ-ССТ-3-2-xx</t>
        </is>
      </c>
      <c r="E86" s="396" t="inlineStr">
        <is>
          <t>ШТ</t>
        </is>
      </c>
      <c r="F86" s="396" t="n">
        <v>1</v>
      </c>
      <c r="G86" s="307" t="n">
        <v>6223.27</v>
      </c>
      <c r="H86" s="282">
        <f>ROUND(F86*G86,2)</f>
        <v/>
      </c>
      <c r="I86" s="296" t="n"/>
      <c r="J86" s="303" t="n"/>
    </row>
    <row r="87" ht="51" customHeight="1" s="334">
      <c r="A87" s="290" t="n">
        <v>72</v>
      </c>
      <c r="B87" s="366" t="n"/>
      <c r="C87" s="286" t="inlineStr">
        <is>
          <t>Прайс из СД ОП</t>
        </is>
      </c>
      <c r="D87" s="287" t="inlineStr">
        <is>
          <t xml:space="preserve">Шкаф комплектный на 3 DIN-рейки по 24 модуля (по 18 мм), 380 В, 50 Гц + непрозрачная дверь, IP 54, УХЛ2. С неизолированной РЕ шиной, изолированной N шиной.  По типу Prisma Pack 08003 </t>
        </is>
      </c>
      <c r="E87" s="396" t="inlineStr">
        <is>
          <t>ШТ</t>
        </is>
      </c>
      <c r="F87" s="396" t="n">
        <v>1</v>
      </c>
      <c r="G87" s="307" t="n">
        <v>5877.91</v>
      </c>
      <c r="H87" s="282">
        <f>ROUND(F87*G87,2)</f>
        <v/>
      </c>
      <c r="I87" s="296" t="n"/>
    </row>
    <row r="88" ht="25.5" customHeight="1" s="334">
      <c r="A88" s="290" t="n">
        <v>73</v>
      </c>
      <c r="B88" s="366" t="n"/>
      <c r="C88" s="286" t="inlineStr">
        <is>
          <t>Прайс из СД ОП</t>
        </is>
      </c>
      <c r="D88" s="287" t="inlineStr">
        <is>
          <t>ЧУВСТВИТЕЛЬНЫЙ ЭЛЕМЕНТ БАЖК.468239.013 (220М)</t>
        </is>
      </c>
      <c r="E88" s="396" t="inlineStr">
        <is>
          <t>шт.</t>
        </is>
      </c>
      <c r="F88" s="396" t="n">
        <v>1</v>
      </c>
      <c r="G88" s="307" t="n">
        <v>5778.3</v>
      </c>
      <c r="H88" s="282">
        <f>ROUND(F88*G88,2)</f>
        <v/>
      </c>
      <c r="I88" s="296" t="n"/>
      <c r="J88" s="303" t="n"/>
    </row>
    <row r="89" ht="15" customHeight="1" s="334">
      <c r="A89" s="290" t="n">
        <v>74</v>
      </c>
      <c r="B89" s="366" t="n"/>
      <c r="C89" s="286" t="inlineStr">
        <is>
          <t>Прайс из СД ОП</t>
        </is>
      </c>
      <c r="D89" s="287" t="inlineStr">
        <is>
          <t>ШКАФ 600Х600 42U 130501-00018</t>
        </is>
      </c>
      <c r="E89" s="396" t="inlineStr">
        <is>
          <t>шт.</t>
        </is>
      </c>
      <c r="F89" s="396" t="n">
        <v>1</v>
      </c>
      <c r="G89" s="307" t="n">
        <v>5678.72</v>
      </c>
      <c r="H89" s="282">
        <f>ROUND(F89*G89,2)</f>
        <v/>
      </c>
      <c r="I89" s="296" t="n"/>
    </row>
    <row r="90" ht="38.25" customHeight="1" s="334">
      <c r="A90" s="290" t="n">
        <v>75</v>
      </c>
      <c r="B90" s="366" t="n"/>
      <c r="C90" s="286" t="inlineStr">
        <is>
          <t>Прайс из СД ОП</t>
        </is>
      </c>
      <c r="D90" s="287" t="inlineStr">
        <is>
          <t>3 шт. 1+N-полюсных дифференциальных автоматических выключателя DPN N Vigi, класс А, IР=16 А, IУТ=30 мА (A9N19634).</t>
        </is>
      </c>
      <c r="E90" s="396" t="inlineStr">
        <is>
          <t>ШТ</t>
        </is>
      </c>
      <c r="F90" s="396" t="n">
        <v>3</v>
      </c>
      <c r="G90" s="307" t="n">
        <v>1850.36</v>
      </c>
      <c r="H90" s="282">
        <f>ROUND(F90*G90,2)</f>
        <v/>
      </c>
      <c r="I90" s="296" t="n"/>
      <c r="J90" s="303" t="n"/>
    </row>
    <row r="91" ht="25.5" customHeight="1" s="334">
      <c r="A91" s="290" t="n">
        <v>76</v>
      </c>
      <c r="B91" s="366" t="n"/>
      <c r="C91" s="286" t="inlineStr">
        <is>
          <t>Прайс из СД ОП</t>
        </is>
      </c>
      <c r="D91" s="287" t="inlineStr">
        <is>
          <t>1 шт. 3-полюсный автоматический выключатель iС120N Ip=125 A, кривая отключения D (A9N18389);</t>
        </is>
      </c>
      <c r="E91" s="396" t="inlineStr">
        <is>
          <t>ШТ</t>
        </is>
      </c>
      <c r="F91" s="396" t="n">
        <v>1</v>
      </c>
      <c r="G91" s="307" t="n">
        <v>5130.17</v>
      </c>
      <c r="H91" s="282">
        <f>ROUND(F91*G91,2)</f>
        <v/>
      </c>
      <c r="I91" s="296" t="n"/>
    </row>
    <row r="92" ht="51" customHeight="1" s="334">
      <c r="A92" s="290" t="n">
        <v>77</v>
      </c>
      <c r="B92" s="366" t="n"/>
      <c r="C92" s="286" t="inlineStr">
        <is>
          <t>Прайс из СД ОП</t>
        </is>
      </c>
      <c r="D92" s="287" t="inlineStr">
        <is>
          <t>Шкаф комплектный на 2 DIN-рейки по 24 модуля (по 18 мм), 220 В, 50 Гц + непрозрачная дверь, IP 54, УХЛ2. С неизолированной РЕ шиной, изолированной N шиной.  По типу Prisma Pack  08002</t>
        </is>
      </c>
      <c r="E92" s="396" t="inlineStr">
        <is>
          <t>ШТ</t>
        </is>
      </c>
      <c r="F92" s="396" t="n">
        <v>1</v>
      </c>
      <c r="G92" s="307" t="n">
        <v>4915.26</v>
      </c>
      <c r="H92" s="282">
        <f>ROUND(F92*G92,2)</f>
        <v/>
      </c>
      <c r="I92" s="296" t="n"/>
      <c r="J92" s="303" t="n"/>
    </row>
    <row r="93" ht="51" customHeight="1" s="334">
      <c r="A93" s="290" t="n">
        <v>78</v>
      </c>
      <c r="B93" s="366" t="n"/>
      <c r="C93" s="286" t="inlineStr">
        <is>
          <t>Прайс из СД ОП</t>
        </is>
      </c>
      <c r="D93" s="287" t="inlineStr">
        <is>
          <t xml:space="preserve">Шкаф комплектный на 2 DIN-рейки по 24 модуля (по 18 мм), 220 В, 50 Гц + непрозрачная дверь, IP 54, УХЛ2. С неизолированной РЕ шиной, изолированной N шиной.  По типу Prisma Pack  08002 </t>
        </is>
      </c>
      <c r="E93" s="396" t="inlineStr">
        <is>
          <t>ШТ</t>
        </is>
      </c>
      <c r="F93" s="396" t="n">
        <v>1</v>
      </c>
      <c r="G93" s="307" t="n">
        <v>4915.26</v>
      </c>
      <c r="H93" s="282">
        <f>ROUND(F93*G93,2)</f>
        <v/>
      </c>
      <c r="I93" s="296" t="n"/>
    </row>
    <row r="94" ht="51" customHeight="1" s="334">
      <c r="A94" s="290" t="n">
        <v>79</v>
      </c>
      <c r="B94" s="366" t="n"/>
      <c r="C94" s="286" t="inlineStr">
        <is>
          <t>Прайс из СД ОП</t>
        </is>
      </c>
      <c r="D94" s="287" t="inlineStr">
        <is>
          <t>Шкаф комплектный на 2 DIN-рейки по 24 модуля (по 18 мм), 380 В, 50 Гц + непрозрачная дверь, IP 54, УХЛ2. С неизолированной РЕ шиной, изолированной N шиной. По типу Prisma Pack 08002</t>
        </is>
      </c>
      <c r="E94" s="396" t="inlineStr">
        <is>
          <t>ШТ</t>
        </is>
      </c>
      <c r="F94" s="396" t="n">
        <v>1</v>
      </c>
      <c r="G94" s="307" t="n">
        <v>4915.26</v>
      </c>
      <c r="H94" s="282">
        <f>ROUND(F94*G94,2)</f>
        <v/>
      </c>
      <c r="I94" s="296" t="n"/>
      <c r="J94" s="303" t="n"/>
    </row>
    <row r="95" ht="38.25" customHeight="1" s="334">
      <c r="A95" s="290" t="n">
        <v>80</v>
      </c>
      <c r="B95" s="366" t="n"/>
      <c r="C95" s="286" t="inlineStr">
        <is>
          <t>Прайс из СД ОП</t>
        </is>
      </c>
      <c r="D95" s="287" t="inlineStr">
        <is>
          <t>2 шт. 1+N-полюсных дифференциальных автоматических выключателя DPN N Vigi, класс А, Iр=16 А, IУТ=30 мА (A9N19634).</t>
        </is>
      </c>
      <c r="E95" s="396" t="inlineStr">
        <is>
          <t>ШТ</t>
        </is>
      </c>
      <c r="F95" s="396" t="n">
        <v>2</v>
      </c>
      <c r="G95" s="307" t="n">
        <v>1850.36</v>
      </c>
      <c r="H95" s="282">
        <f>ROUND(F95*G95,2)</f>
        <v/>
      </c>
      <c r="I95" s="296" t="n"/>
      <c r="J95" s="303" t="n"/>
    </row>
    <row r="96" ht="23.25" customHeight="1" s="334">
      <c r="A96" s="290" t="n">
        <v>81</v>
      </c>
      <c r="B96" s="366" t="n"/>
      <c r="C96" s="286" t="inlineStr">
        <is>
          <t>Прайс из СД ОП</t>
        </is>
      </c>
      <c r="D96" s="287" t="inlineStr">
        <is>
          <t>ИК-ИЗВЕЩАТЕЛЬ LX-402 (2+1шт.-ЗИП)</t>
        </is>
      </c>
      <c r="E96" s="396" t="inlineStr">
        <is>
          <t>шт.</t>
        </is>
      </c>
      <c r="F96" s="396" t="n">
        <v>3</v>
      </c>
      <c r="G96" s="307" t="n">
        <v>1141.55</v>
      </c>
      <c r="H96" s="282">
        <f>ROUND(F96*G96,2)</f>
        <v/>
      </c>
      <c r="I96" s="296" t="n"/>
    </row>
    <row r="97" ht="20.25" customHeight="1" s="334">
      <c r="A97" s="290" t="n">
        <v>82</v>
      </c>
      <c r="B97" s="366" t="n"/>
      <c r="C97" s="286" t="inlineStr">
        <is>
          <t>Прайс из СД ОП</t>
        </is>
      </c>
      <c r="D97" s="287" t="inlineStr">
        <is>
          <t>Регулятор температуры  электронный PT-200</t>
        </is>
      </c>
      <c r="E97" s="396" t="inlineStr">
        <is>
          <t>ШТ</t>
        </is>
      </c>
      <c r="F97" s="396" t="n">
        <v>1</v>
      </c>
      <c r="G97" s="307" t="n">
        <v>2389.45</v>
      </c>
      <c r="H97" s="282">
        <f>ROUND(F97*G97,2)</f>
        <v/>
      </c>
      <c r="I97" s="296" t="n"/>
      <c r="J97" s="303" t="n"/>
    </row>
    <row r="98" ht="38.25" customHeight="1" s="334">
      <c r="A98" s="290" t="n">
        <v>83</v>
      </c>
      <c r="B98" s="366" t="n"/>
      <c r="C98" s="286" t="inlineStr">
        <is>
          <t>Прайс из СД ОП</t>
        </is>
      </c>
      <c r="D98" s="287" t="inlineStr">
        <is>
          <t>Ящик вводной 380/220В с рубильником и предохранителями Iпл.вст.=40 (сварочный пост) IP31, УХЛ2 ТУ34-43-11010-85  ЯЭ-8101-4070</t>
        </is>
      </c>
      <c r="E98" s="396" t="inlineStr">
        <is>
          <t>ШТ</t>
        </is>
      </c>
      <c r="F98" s="396" t="n">
        <v>1</v>
      </c>
      <c r="G98" s="307" t="n">
        <v>2127.23</v>
      </c>
      <c r="H98" s="282">
        <f>ROUND(F98*G98,2)</f>
        <v/>
      </c>
      <c r="I98" s="296" t="n"/>
    </row>
    <row r="99" ht="25.5" customHeight="1" s="334">
      <c r="A99" s="290" t="n">
        <v>84</v>
      </c>
      <c r="B99" s="366" t="n"/>
      <c r="C99" s="286" t="inlineStr">
        <is>
          <t>Прайс из СД ОП</t>
        </is>
      </c>
      <c r="D99" s="287" t="inlineStr">
        <is>
          <t>2 шт. 3-полюсный автоматический выключатель iС60N Ip=40 A, кривая отключения С (A9F79340)</t>
        </is>
      </c>
      <c r="E99" s="396" t="inlineStr">
        <is>
          <t>ШТ</t>
        </is>
      </c>
      <c r="F99" s="396" t="n">
        <v>4</v>
      </c>
      <c r="G99" s="307" t="n">
        <v>527.28</v>
      </c>
      <c r="H99" s="282">
        <f>ROUND(F99*G99,2)</f>
        <v/>
      </c>
      <c r="I99" s="296" t="n"/>
      <c r="J99" s="303" t="n"/>
    </row>
    <row r="100" ht="25.5" customHeight="1" s="334">
      <c r="A100" s="290" t="n">
        <v>85</v>
      </c>
      <c r="B100" s="366" t="n"/>
      <c r="C100" s="286" t="inlineStr">
        <is>
          <t>Прайс из СД ОП</t>
        </is>
      </c>
      <c r="D100" s="287" t="inlineStr">
        <is>
          <t>3 шт. 3-полюсный автоматический выключатель iС120N Ip=63 A, кривая отключения D (A9N18386);</t>
        </is>
      </c>
      <c r="E100" s="396" t="inlineStr">
        <is>
          <t>ШТ</t>
        </is>
      </c>
      <c r="F100" s="396" t="n">
        <v>3</v>
      </c>
      <c r="G100" s="307" t="n">
        <v>566.7</v>
      </c>
      <c r="H100" s="282">
        <f>ROUND(F100*G100,2)</f>
        <v/>
      </c>
      <c r="I100" s="296" t="n"/>
    </row>
    <row r="101" ht="15" customHeight="1" s="334">
      <c r="A101" s="290" t="n">
        <v>86</v>
      </c>
      <c r="B101" s="366" t="n"/>
      <c r="C101" s="286" t="inlineStr">
        <is>
          <t>Прайс из СД ОП</t>
        </is>
      </c>
      <c r="D101" s="287" t="inlineStr">
        <is>
          <t>АККУМУЛЯТОРНАЯ БАТАРЕЯ 7Ач DT 1217</t>
        </is>
      </c>
      <c r="E101" s="396" t="inlineStr">
        <is>
          <t>шт.</t>
        </is>
      </c>
      <c r="F101" s="396" t="n">
        <v>2</v>
      </c>
      <c r="G101" s="307" t="n">
        <v>825.75</v>
      </c>
      <c r="H101" s="282">
        <f>ROUND(F101*G101,2)</f>
        <v/>
      </c>
      <c r="I101" s="296" t="n"/>
      <c r="J101" s="303" t="n"/>
    </row>
    <row r="102" ht="15" customHeight="1" s="334">
      <c r="A102" s="290" t="n">
        <v>87</v>
      </c>
      <c r="B102" s="366" t="n"/>
      <c r="C102" s="286" t="inlineStr">
        <is>
          <t>Прайс из СД ОП</t>
        </is>
      </c>
      <c r="D102" s="287" t="inlineStr">
        <is>
          <t>ПУЛЬТ КОНТРОЛЯ И УПРАВЛЕНИЯ С2000М</t>
        </is>
      </c>
      <c r="E102" s="396" t="inlineStr">
        <is>
          <t>шт.</t>
        </is>
      </c>
      <c r="F102" s="396" t="n">
        <v>1</v>
      </c>
      <c r="G102" s="307" t="n">
        <v>1641.23</v>
      </c>
      <c r="H102" s="282">
        <f>ROUND(F102*G102,2)</f>
        <v/>
      </c>
      <c r="I102" s="296" t="n"/>
      <c r="J102" s="303" t="n"/>
    </row>
    <row r="103" ht="25.5" customHeight="1" s="334">
      <c r="A103" s="290" t="n">
        <v>88</v>
      </c>
      <c r="B103" s="366" t="n"/>
      <c r="C103" s="286" t="inlineStr">
        <is>
          <t>Прайс из СД ОП</t>
        </is>
      </c>
      <c r="D103" s="287" t="inlineStr">
        <is>
          <t>1 шт. 4-полюсный дифференциальный выключатель нагрузки iID Ip=25 A, IУТ=30 мА (A9R21425);</t>
        </is>
      </c>
      <c r="E103" s="396" t="inlineStr">
        <is>
          <t>ШТ</t>
        </is>
      </c>
      <c r="F103" s="396" t="n">
        <v>1</v>
      </c>
      <c r="G103" s="307" t="n">
        <v>1288.76</v>
      </c>
      <c r="H103" s="282">
        <f>ROUND(F103*G103,2)</f>
        <v/>
      </c>
      <c r="I103" s="296" t="n"/>
    </row>
    <row r="104" ht="25.5" customHeight="1" s="334">
      <c r="A104" s="290" t="n">
        <v>89</v>
      </c>
      <c r="B104" s="366" t="n"/>
      <c r="C104" s="286" t="inlineStr">
        <is>
          <t>Прайс из СД ОП</t>
        </is>
      </c>
      <c r="D104" s="287" t="inlineStr">
        <is>
          <t>2 шт. 1-полюсный автоматический выключатель iС120N Ip=63 A, кривая отключения D (A9N18378).</t>
        </is>
      </c>
      <c r="E104" s="396" t="inlineStr">
        <is>
          <t>ШТ</t>
        </is>
      </c>
      <c r="F104" s="396" t="n">
        <v>2</v>
      </c>
      <c r="G104" s="307" t="n">
        <v>644.03</v>
      </c>
      <c r="H104" s="282">
        <f>ROUND(F104*G104,2)</f>
        <v/>
      </c>
      <c r="I104" s="296" t="n"/>
      <c r="J104" s="303" t="n"/>
    </row>
    <row r="105" ht="15" customHeight="1" s="334">
      <c r="A105" s="290" t="n">
        <v>90</v>
      </c>
      <c r="B105" s="366" t="n"/>
      <c r="C105" s="286" t="inlineStr">
        <is>
          <t>Прайс из СД ОП</t>
        </is>
      </c>
      <c r="D105" s="287" t="inlineStr">
        <is>
          <t>БЛОК ПИТАНИЯ РИП-24 исп.50</t>
        </is>
      </c>
      <c r="E105" s="396" t="inlineStr">
        <is>
          <t>шт.</t>
        </is>
      </c>
      <c r="F105" s="396" t="n">
        <v>1</v>
      </c>
      <c r="G105" s="307" t="n">
        <v>1228.82</v>
      </c>
      <c r="H105" s="282">
        <f>ROUND(F105*G105,2)</f>
        <v/>
      </c>
      <c r="I105" s="296" t="n"/>
    </row>
    <row r="106" ht="25.5" customHeight="1" s="334">
      <c r="A106" s="290" t="n">
        <v>91</v>
      </c>
      <c r="B106" s="366" t="n"/>
      <c r="C106" s="286" t="inlineStr">
        <is>
          <t>Прайс из СД ОП</t>
        </is>
      </c>
      <c r="D106" s="287" t="inlineStr">
        <is>
          <t>4 шт. 1-полюсный автоматический выключатель iС60Н Ip=16 A, кривая отключения С (A9F89116).</t>
        </is>
      </c>
      <c r="E106" s="396" t="inlineStr">
        <is>
          <t>ШТ</t>
        </is>
      </c>
      <c r="F106" s="396" t="n">
        <v>4</v>
      </c>
      <c r="G106" s="307" t="n">
        <v>303.14</v>
      </c>
      <c r="H106" s="282">
        <f>ROUND(F106*G106,2)</f>
        <v/>
      </c>
      <c r="I106" s="296" t="n"/>
      <c r="J106" s="303" t="n"/>
    </row>
    <row r="107" ht="15" customHeight="1" s="334">
      <c r="A107" s="290" t="n">
        <v>92</v>
      </c>
      <c r="B107" s="366" t="n"/>
      <c r="C107" s="286" t="inlineStr">
        <is>
          <t>Прайс из СД ОП</t>
        </is>
      </c>
      <c r="D107" s="287" t="inlineStr">
        <is>
          <t>БОКС ДЛЯ АКБ БОКС-12 исп.01</t>
        </is>
      </c>
      <c r="E107" s="396" t="inlineStr">
        <is>
          <t>шт.</t>
        </is>
      </c>
      <c r="F107" s="396" t="n">
        <v>2</v>
      </c>
      <c r="G107" s="307" t="n">
        <v>600.79</v>
      </c>
      <c r="H107" s="282">
        <f>ROUND(F107*G107,2)</f>
        <v/>
      </c>
      <c r="I107" s="296" t="n"/>
    </row>
    <row r="108" ht="15" customHeight="1" s="334">
      <c r="A108" s="290" t="n">
        <v>93</v>
      </c>
      <c r="B108" s="366" t="n"/>
      <c r="C108" s="286" t="inlineStr">
        <is>
          <t>Прайс из СД ОП</t>
        </is>
      </c>
      <c r="D108" s="287" t="inlineStr">
        <is>
          <t>БЛОК РЕЗЕРВНОГО ПИТАНИЯ РИП-12 RS</t>
        </is>
      </c>
      <c r="E108" s="396" t="inlineStr">
        <is>
          <t>шт.</t>
        </is>
      </c>
      <c r="F108" s="396" t="n">
        <v>1</v>
      </c>
      <c r="G108" s="307" t="n">
        <v>993.16</v>
      </c>
      <c r="H108" s="282">
        <f>ROUND(F108*G108,2)</f>
        <v/>
      </c>
      <c r="I108" s="296" t="n"/>
      <c r="J108" s="303" t="n"/>
    </row>
    <row r="109" ht="15" customHeight="1" s="334">
      <c r="A109" s="290" t="n">
        <v>94</v>
      </c>
      <c r="B109" s="366" t="n"/>
      <c r="C109" s="286" t="inlineStr">
        <is>
          <t>Прайс из СД ОП</t>
        </is>
      </c>
      <c r="D109" s="287" t="inlineStr">
        <is>
          <t>БЛОК РЕЗЕРВНОГО ПИТАНИЯ РИП-12 ИСП.02</t>
        </is>
      </c>
      <c r="E109" s="396" t="inlineStr">
        <is>
          <t>шт.</t>
        </is>
      </c>
      <c r="F109" s="396" t="n">
        <v>1</v>
      </c>
      <c r="G109" s="307" t="n">
        <v>974.61</v>
      </c>
      <c r="H109" s="282">
        <f>ROUND(F109*G109,2)</f>
        <v/>
      </c>
      <c r="I109" s="296" t="n"/>
    </row>
    <row r="110" ht="25.5" customHeight="1" s="334">
      <c r="A110" s="290" t="n">
        <v>95</v>
      </c>
      <c r="B110" s="366" t="n"/>
      <c r="C110" s="286" t="inlineStr">
        <is>
          <t>Прайс из СД ОП</t>
        </is>
      </c>
      <c r="D110" s="287" t="inlineStr">
        <is>
          <t>Вводной аппарат:   3-полюсный выключатель нагрузки iSW, IР=125 А</t>
        </is>
      </c>
      <c r="E110" s="396" t="inlineStr">
        <is>
          <t>ШТ</t>
        </is>
      </c>
      <c r="F110" s="396" t="n">
        <v>1</v>
      </c>
      <c r="G110" s="307" t="n">
        <v>936.58</v>
      </c>
      <c r="H110" s="282">
        <f>ROUND(F110*G110,2)</f>
        <v/>
      </c>
      <c r="I110" s="296" t="n"/>
      <c r="J110" s="303" t="n"/>
    </row>
    <row r="111" ht="25.5" customHeight="1" s="334">
      <c r="A111" s="290" t="n">
        <v>96</v>
      </c>
      <c r="B111" s="366" t="n"/>
      <c r="C111" s="286" t="inlineStr">
        <is>
          <t>Прайс из СД ОП</t>
        </is>
      </c>
      <c r="D111" s="287" t="inlineStr">
        <is>
          <t>2 шт. 3-полюсный автоматический выключатель iС60N Ip=10 A, кривая отключения С (A9F79310);</t>
        </is>
      </c>
      <c r="E111" s="396" t="inlineStr">
        <is>
          <t>ШТ</t>
        </is>
      </c>
      <c r="F111" s="396" t="n">
        <v>2</v>
      </c>
      <c r="G111" s="307" t="n">
        <v>394.86</v>
      </c>
      <c r="H111" s="282">
        <f>ROUND(F111*G111,2)</f>
        <v/>
      </c>
      <c r="I111" s="296" t="n"/>
    </row>
    <row r="112" ht="15" customHeight="1" s="334">
      <c r="A112" s="290" t="n">
        <v>97</v>
      </c>
      <c r="B112" s="366" t="n"/>
      <c r="C112" s="286" t="inlineStr">
        <is>
          <t>Прайс из СД ОП</t>
        </is>
      </c>
      <c r="D112" s="287" t="inlineStr">
        <is>
          <t>Датчик осадков TSP02-3,0</t>
        </is>
      </c>
      <c r="E112" s="396" t="inlineStr">
        <is>
          <t>ШТ</t>
        </is>
      </c>
      <c r="F112" s="396" t="n">
        <v>1</v>
      </c>
      <c r="G112" s="307" t="n">
        <v>754.42</v>
      </c>
      <c r="H112" s="282">
        <f>ROUND(F112*G112,2)</f>
        <v/>
      </c>
      <c r="I112" s="296" t="n"/>
      <c r="J112" s="303" t="n"/>
    </row>
    <row r="113" ht="25.5" customHeight="1" s="334">
      <c r="A113" s="290" t="n">
        <v>98</v>
      </c>
      <c r="B113" s="366" t="n"/>
      <c r="C113" s="286" t="inlineStr">
        <is>
          <t>Прайс из СД ОП</t>
        </is>
      </c>
      <c r="D113" s="287" t="inlineStr">
        <is>
          <t>1 шт. 3-полюсный автоматический выключатель iС60N Ip=16 A, кривая отключения С (A9F79316)</t>
        </is>
      </c>
      <c r="E113" s="396" t="inlineStr">
        <is>
          <t>ШТ</t>
        </is>
      </c>
      <c r="F113" s="396" t="n">
        <v>2</v>
      </c>
      <c r="G113" s="307" t="n">
        <v>373.4</v>
      </c>
      <c r="H113" s="282">
        <f>ROUND(F113*G113,2)</f>
        <v/>
      </c>
      <c r="I113" s="296" t="n"/>
    </row>
    <row r="114" ht="51" customHeight="1" s="334">
      <c r="A114" s="290" t="n">
        <v>99</v>
      </c>
      <c r="B114" s="366" t="n"/>
      <c r="C114" s="286" t="inlineStr">
        <is>
          <t>Прайс из СД ОП</t>
        </is>
      </c>
      <c r="D114" s="287" t="inlineStr">
        <is>
          <t>ИЗВЕЩАТЕЛИ ПОЖАРНЫЕ РУЧНЫЕ ЭЛЕКТРОКОНТАКТНЫЕ АДРЕСНЫЕ ДЛЯ ЛИНИИ СВЯЗИ ОТ КОНТРОЛЛЕРА С2000-КДЛ, ТИП ИПР 513-10 (3+1шт.-ЗИП)</t>
        </is>
      </c>
      <c r="E114" s="396" t="inlineStr">
        <is>
          <t>ШТ.</t>
        </is>
      </c>
      <c r="F114" s="396" t="n">
        <v>4</v>
      </c>
      <c r="G114" s="307" t="n">
        <v>186.49</v>
      </c>
      <c r="H114" s="282">
        <f>ROUND(F114*G114,2)</f>
        <v/>
      </c>
      <c r="I114" s="296" t="n"/>
      <c r="J114" s="303" t="n"/>
    </row>
    <row r="115" ht="38.25" customHeight="1" s="334">
      <c r="A115" s="290" t="n">
        <v>100</v>
      </c>
      <c r="B115" s="366" t="n"/>
      <c r="C115" s="286" t="inlineStr">
        <is>
          <t>Прайс из СД ОП</t>
        </is>
      </c>
      <c r="D115" s="287" t="inlineStr">
        <is>
          <t>ИЗВЕЩАТЕЛИ ПОЖАРНЫЕ ДЫМОВЫЕ ОПТИКО-ЭЛЕКТРОННЫЕ, ТИП ДИП-41М (ИП212-44)- (3+1шт.-ЗИП)</t>
        </is>
      </c>
      <c r="E115" s="396" t="inlineStr">
        <is>
          <t>ШТ.</t>
        </is>
      </c>
      <c r="F115" s="396" t="n">
        <v>4</v>
      </c>
      <c r="G115" s="307" t="n">
        <v>179.54</v>
      </c>
      <c r="H115" s="282">
        <f>ROUND(F115*G115,2)</f>
        <v/>
      </c>
      <c r="I115" s="296" t="n"/>
    </row>
    <row r="116" ht="25.5" customHeight="1" s="334">
      <c r="A116" s="290" t="n">
        <v>101</v>
      </c>
      <c r="B116" s="366" t="n"/>
      <c r="C116" s="286" t="inlineStr">
        <is>
          <t>Прайс из СД ОП</t>
        </is>
      </c>
      <c r="D116" s="287" t="inlineStr">
        <is>
          <t>Ящик силовой однофидерный: Iн=100А Iуст.=40А ТУ36-20-84,  ЯБПВУ-1М</t>
        </is>
      </c>
      <c r="E116" s="396" t="inlineStr">
        <is>
          <t>ШТ</t>
        </is>
      </c>
      <c r="F116" s="396" t="n">
        <v>1</v>
      </c>
      <c r="G116" s="307" t="n">
        <v>700.92</v>
      </c>
      <c r="H116" s="282">
        <f>ROUND(F116*G116,2)</f>
        <v/>
      </c>
      <c r="I116" s="296" t="n"/>
      <c r="J116" s="303" t="n"/>
    </row>
    <row r="117" ht="25.5" customHeight="1" s="334">
      <c r="A117" s="290" t="n">
        <v>102</v>
      </c>
      <c r="B117" s="366" t="n"/>
      <c r="C117" s="286" t="inlineStr">
        <is>
          <t>Прайс из СД ОП</t>
        </is>
      </c>
      <c r="D117" s="287" t="inlineStr">
        <is>
          <t>Рубильник 3-х полюсный OT 100E3 100A (1SCA022398R4400)</t>
        </is>
      </c>
      <c r="E117" s="396" t="inlineStr">
        <is>
          <t>ШТ</t>
        </is>
      </c>
      <c r="F117" s="396" t="n">
        <v>1</v>
      </c>
      <c r="G117" s="307" t="n">
        <v>683.63</v>
      </c>
      <c r="H117" s="282">
        <f>ROUND(F117*G117,2)</f>
        <v/>
      </c>
      <c r="I117" s="296" t="n"/>
    </row>
    <row r="118" ht="25.5" customHeight="1" s="334">
      <c r="A118" s="290" t="n">
        <v>103</v>
      </c>
      <c r="B118" s="366" t="n"/>
      <c r="C118" s="286" t="inlineStr">
        <is>
          <t>Прайс из СД ОП</t>
        </is>
      </c>
      <c r="D118" s="287" t="inlineStr">
        <is>
          <t>3 шт. 1-полюсный автоматический выключатель iС60N Ip=10 A, кривая отключения С (A9F79110).</t>
        </is>
      </c>
      <c r="E118" s="396" t="inlineStr">
        <is>
          <t>ШТ</t>
        </is>
      </c>
      <c r="F118" s="396" t="n">
        <v>6</v>
      </c>
      <c r="G118" s="307" t="n">
        <v>111.08</v>
      </c>
      <c r="H118" s="282">
        <f>ROUND(F118*G118,2)</f>
        <v/>
      </c>
      <c r="I118" s="296" t="n"/>
      <c r="J118" s="303" t="n"/>
    </row>
    <row r="119" ht="27" customHeight="1" s="334">
      <c r="A119" s="290" t="n">
        <v>104</v>
      </c>
      <c r="B119" s="366" t="n"/>
      <c r="C119" s="286" t="inlineStr">
        <is>
          <t>Прайс из СД ОП</t>
        </is>
      </c>
      <c r="D119" s="287" t="inlineStr">
        <is>
          <t>АККУМУЛЯТОРНАЯ БАТАРЕЯ 7Ач DT 1207</t>
        </is>
      </c>
      <c r="E119" s="396" t="inlineStr">
        <is>
          <t>шт.</t>
        </is>
      </c>
      <c r="F119" s="396" t="n">
        <v>2</v>
      </c>
      <c r="G119" s="307" t="n">
        <v>323.72</v>
      </c>
      <c r="H119" s="282">
        <f>ROUND(F119*G119,2)</f>
        <v/>
      </c>
      <c r="I119" s="296" t="n"/>
    </row>
    <row r="120" ht="25.5" customHeight="1" s="334">
      <c r="A120" s="290" t="n">
        <v>105</v>
      </c>
      <c r="B120" s="366" t="n"/>
      <c r="C120" s="286" t="inlineStr">
        <is>
          <t>Прайс из СД ОП</t>
        </is>
      </c>
      <c r="D120" s="287" t="inlineStr">
        <is>
          <t>Вводной аппарат:   3-полюсный выключатель нагрузки iSW, IР=63 А</t>
        </is>
      </c>
      <c r="E120" s="396" t="inlineStr">
        <is>
          <t>ШТ</t>
        </is>
      </c>
      <c r="F120" s="396" t="n">
        <v>1</v>
      </c>
      <c r="G120" s="307" t="n">
        <v>644.41</v>
      </c>
      <c r="H120" s="282">
        <f>ROUND(F120*G120,2)</f>
        <v/>
      </c>
      <c r="I120" s="296" t="n"/>
      <c r="J120" s="303" t="n"/>
    </row>
    <row r="121" ht="38.25" customHeight="1" s="334">
      <c r="A121" s="290" t="n">
        <v>106</v>
      </c>
      <c r="B121" s="366" t="n"/>
      <c r="C121" s="286" t="inlineStr">
        <is>
          <t>Прайс из СД ОП</t>
        </is>
      </c>
      <c r="D121" s="287" t="inlineStr">
        <is>
          <t>ОПОВЕЩАТЕЛИ (ТАБЛО) ПОЖАРНЫЕ КОМБИНИРОВАННЫЕ СВЕТОЗВУКОВЫЕ, ТИП КОП-25 С, С ЭЛЕКТРОННОЙ СИРЕНОЙ (3+1шт.-ЗИП)</t>
        </is>
      </c>
      <c r="E121" s="396" t="inlineStr">
        <is>
          <t>ШТ.</t>
        </is>
      </c>
      <c r="F121" s="396" t="n">
        <v>4</v>
      </c>
      <c r="G121" s="307" t="n">
        <v>145.08</v>
      </c>
      <c r="H121" s="282">
        <f>ROUND(F121*G121,2)</f>
        <v/>
      </c>
      <c r="I121" s="296" t="n"/>
      <c r="J121" s="303" t="n"/>
    </row>
    <row r="122" ht="15" customHeight="1" s="334">
      <c r="A122" s="290" t="n">
        <v>107</v>
      </c>
      <c r="B122" s="366" t="n"/>
      <c r="C122" s="286" t="inlineStr">
        <is>
          <t>Прайс из СД ОП</t>
        </is>
      </c>
      <c r="D122" s="287" t="inlineStr">
        <is>
          <t>ПРИБОР ПРИЕМНО-КОНТРОЛЬНЫЙ СИГНАЛ-10</t>
        </is>
      </c>
      <c r="E122" s="396" t="inlineStr">
        <is>
          <t>шт.</t>
        </is>
      </c>
      <c r="F122" s="396" t="n">
        <v>1</v>
      </c>
      <c r="G122" s="307" t="n">
        <v>560.14</v>
      </c>
      <c r="H122" s="282">
        <f>ROUND(F122*G122,2)</f>
        <v/>
      </c>
      <c r="I122" s="296" t="n"/>
    </row>
    <row r="123" ht="25.5" customHeight="1" s="334">
      <c r="A123" s="290" t="n">
        <v>108</v>
      </c>
      <c r="B123" s="366" t="n"/>
      <c r="C123" s="286" t="inlineStr">
        <is>
          <t>Прайс из СД ОП</t>
        </is>
      </c>
      <c r="D123" s="287" t="inlineStr">
        <is>
          <t>1 шт. 3-полюсный автоматический выключатель iС60N Ip=50 A, кривая отключения С (A9F79350);</t>
        </is>
      </c>
      <c r="E123" s="396" t="inlineStr">
        <is>
          <t>ШТ</t>
        </is>
      </c>
      <c r="F123" s="396" t="n">
        <v>1</v>
      </c>
      <c r="G123" s="307" t="n">
        <v>544.76</v>
      </c>
      <c r="H123" s="282">
        <f>ROUND(F123*G123,2)</f>
        <v/>
      </c>
      <c r="I123" s="296" t="n"/>
      <c r="J123" s="303" t="n"/>
    </row>
    <row r="124" ht="15" customHeight="1" s="334">
      <c r="A124" s="290" t="n">
        <v>109</v>
      </c>
      <c r="B124" s="366" t="n"/>
      <c r="C124" s="286" t="inlineStr">
        <is>
          <t>Прайс из СД ОП</t>
        </is>
      </c>
      <c r="D124" s="287" t="inlineStr">
        <is>
          <t>ПРИБОР ПРИЕМНО-КОНТРОЛЬНЫЙ С-2000-4</t>
        </is>
      </c>
      <c r="E124" s="396" t="inlineStr">
        <is>
          <t>шт.</t>
        </is>
      </c>
      <c r="F124" s="396" t="n">
        <v>1</v>
      </c>
      <c r="G124" s="307" t="n">
        <v>534.45</v>
      </c>
      <c r="H124" s="282">
        <f>ROUND(F124*G124,2)</f>
        <v/>
      </c>
      <c r="I124" s="296" t="n"/>
    </row>
    <row r="125" ht="15" customHeight="1" s="334">
      <c r="A125" s="290" t="n">
        <v>110</v>
      </c>
      <c r="B125" s="366" t="n"/>
      <c r="C125" s="286" t="inlineStr">
        <is>
          <t>Прайс из СД ОП</t>
        </is>
      </c>
      <c r="D125" s="287" t="inlineStr">
        <is>
          <t>Автоматический выключатель 1-полюсный S201C50</t>
        </is>
      </c>
      <c r="E125" s="396" t="inlineStr">
        <is>
          <t>ШТ</t>
        </is>
      </c>
      <c r="F125" s="396" t="n">
        <v>3</v>
      </c>
      <c r="G125" s="307" t="n">
        <v>167.13</v>
      </c>
      <c r="H125" s="282">
        <f>ROUND(F125*G125,2)</f>
        <v/>
      </c>
      <c r="I125" s="296" t="n"/>
      <c r="J125" s="303" t="n"/>
    </row>
    <row r="126" ht="15" customHeight="1" s="334">
      <c r="A126" s="290" t="n">
        <v>111</v>
      </c>
      <c r="B126" s="366" t="n"/>
      <c r="C126" s="286" t="inlineStr">
        <is>
          <t>Прайс из СД ОП</t>
        </is>
      </c>
      <c r="D126" s="287" t="inlineStr">
        <is>
          <t>Блок питания для датчиков осадков БПДО</t>
        </is>
      </c>
      <c r="E126" s="396" t="inlineStr">
        <is>
          <t>ШТ</t>
        </is>
      </c>
      <c r="F126" s="396" t="n">
        <v>1</v>
      </c>
      <c r="G126" s="307" t="n">
        <v>494.54</v>
      </c>
      <c r="H126" s="282">
        <f>ROUND(F126*G126,2)</f>
        <v/>
      </c>
      <c r="I126" s="296" t="n"/>
    </row>
    <row r="127" ht="38.25" customHeight="1" s="334">
      <c r="A127" s="290" t="n">
        <v>112</v>
      </c>
      <c r="B127" s="366" t="n"/>
      <c r="C127" s="286" t="inlineStr">
        <is>
          <t>Прайс из СД ОП</t>
        </is>
      </c>
      <c r="D127" s="287" t="inlineStr">
        <is>
          <t>Групповые аппараты:  4 шт. 1-полюсный автоматический выключатель iС60N Ip=10 A, кривая отключения С (A9F79110).</t>
        </is>
      </c>
      <c r="E127" s="396" t="inlineStr">
        <is>
          <t>ШТ</t>
        </is>
      </c>
      <c r="F127" s="396" t="n">
        <v>4</v>
      </c>
      <c r="G127" s="307" t="n">
        <v>111.08</v>
      </c>
      <c r="H127" s="282">
        <f>ROUND(F127*G127,2)</f>
        <v/>
      </c>
      <c r="I127" s="296" t="n"/>
      <c r="J127" s="303" t="n"/>
    </row>
    <row r="128" ht="15" customHeight="1" s="334">
      <c r="A128" s="290" t="n">
        <v>113</v>
      </c>
      <c r="B128" s="366" t="n"/>
      <c r="C128" s="286" t="inlineStr">
        <is>
          <t>Прайс из СД ОП</t>
        </is>
      </c>
      <c r="D128" s="287" t="inlineStr">
        <is>
          <t>БЛОК ЗАЩИТЫ ЛИНИЙ БЗЛ</t>
        </is>
      </c>
      <c r="E128" s="396" t="inlineStr">
        <is>
          <t>шт.</t>
        </is>
      </c>
      <c r="F128" s="396" t="n">
        <v>4</v>
      </c>
      <c r="G128" s="307" t="n">
        <v>109.42</v>
      </c>
      <c r="H128" s="282">
        <f>ROUND(F128*G128,2)</f>
        <v/>
      </c>
      <c r="I128" s="296" t="n"/>
    </row>
    <row r="129" ht="25.5" customHeight="1" s="334">
      <c r="A129" s="290" t="n">
        <v>114</v>
      </c>
      <c r="B129" s="366" t="n"/>
      <c r="C129" s="286" t="inlineStr">
        <is>
          <t>Прайс из СД ОП</t>
        </is>
      </c>
      <c r="D129" s="287" t="inlineStr">
        <is>
          <t>Вводной аппарат:   1-полюсный выключатель нагрузки iSW, IР=63 А (A9S60163)</t>
        </is>
      </c>
      <c r="E129" s="396" t="inlineStr">
        <is>
          <t>ШТ</t>
        </is>
      </c>
      <c r="F129" s="396" t="n">
        <v>1</v>
      </c>
      <c r="G129" s="307" t="n">
        <v>349.81</v>
      </c>
      <c r="H129" s="282">
        <f>ROUND(F129*G129,2)</f>
        <v/>
      </c>
      <c r="I129" s="296" t="n"/>
      <c r="J129" s="303" t="n"/>
    </row>
    <row r="130" ht="15" customHeight="1" s="334">
      <c r="A130" s="290" t="n">
        <v>115</v>
      </c>
      <c r="B130" s="366" t="n"/>
      <c r="C130" s="286" t="inlineStr">
        <is>
          <t>Прайс из СД ОП</t>
        </is>
      </c>
      <c r="D130" s="287" t="inlineStr">
        <is>
          <t>Автоматический выключатель 1-полюсный S201C32</t>
        </is>
      </c>
      <c r="E130" s="396" t="inlineStr">
        <is>
          <t>ШТ</t>
        </is>
      </c>
      <c r="F130" s="396" t="n">
        <v>3</v>
      </c>
      <c r="G130" s="307" t="n">
        <v>114.9</v>
      </c>
      <c r="H130" s="282">
        <f>ROUND(F130*G130,2)</f>
        <v/>
      </c>
      <c r="I130" s="296" t="n"/>
    </row>
    <row r="131" ht="15" customHeight="1" s="334">
      <c r="A131" s="290" t="n">
        <v>116</v>
      </c>
      <c r="B131" s="366" t="n"/>
      <c r="C131" s="286" t="inlineStr">
        <is>
          <t>Прайс из СД ОП</t>
        </is>
      </c>
      <c r="D131" s="287" t="inlineStr">
        <is>
          <t>АККУМУЛЯТОРНАЯ БАТАРЕЯ 7Ач DT 1207</t>
        </is>
      </c>
      <c r="E131" s="396" t="inlineStr">
        <is>
          <t>шт.</t>
        </is>
      </c>
      <c r="F131" s="396" t="n">
        <v>1</v>
      </c>
      <c r="G131" s="307" t="n">
        <v>323.71</v>
      </c>
      <c r="H131" s="282">
        <f>ROUND(F131*G131,2)</f>
        <v/>
      </c>
      <c r="I131" s="296" t="n"/>
    </row>
    <row r="132" ht="25.5" customHeight="1" s="334">
      <c r="A132" s="290" t="n">
        <v>117</v>
      </c>
      <c r="B132" s="366" t="n"/>
      <c r="C132" s="286" t="inlineStr">
        <is>
          <t>Прайс из СД ОП</t>
        </is>
      </c>
      <c r="D132" s="287" t="inlineStr">
        <is>
          <t>Автоматический выключатель 3-полюсный S203C63  Iном=50А</t>
        </is>
      </c>
      <c r="E132" s="396" t="inlineStr">
        <is>
          <t>ШТ</t>
        </is>
      </c>
      <c r="F132" s="396" t="n">
        <v>1</v>
      </c>
      <c r="G132" s="307" t="n">
        <v>278.36</v>
      </c>
      <c r="H132" s="282">
        <f>ROUND(F132*G132,2)</f>
        <v/>
      </c>
      <c r="I132" s="296" t="n"/>
      <c r="J132" s="303" t="n"/>
    </row>
    <row r="133" ht="15" customHeight="1" s="334">
      <c r="A133" s="290" t="n">
        <v>118</v>
      </c>
      <c r="B133" s="366" t="n"/>
      <c r="C133" s="286" t="inlineStr">
        <is>
          <t>Прайс из СД ОП</t>
        </is>
      </c>
      <c r="D133" s="287" t="inlineStr">
        <is>
          <t>Переключатель M2SS4-20G</t>
        </is>
      </c>
      <c r="E133" s="396" t="inlineStr">
        <is>
          <t>ШТ</t>
        </is>
      </c>
      <c r="F133" s="396" t="n">
        <v>2</v>
      </c>
      <c r="G133" s="307" t="n">
        <v>138.77</v>
      </c>
      <c r="H133" s="282">
        <f>ROUND(F133*G133,2)</f>
        <v/>
      </c>
      <c r="I133" s="296" t="n"/>
    </row>
    <row r="134" ht="25.5" customHeight="1" s="334">
      <c r="A134" s="290" t="n">
        <v>119</v>
      </c>
      <c r="B134" s="366" t="n"/>
      <c r="C134" s="286" t="inlineStr">
        <is>
          <t>Прайс из СД ОП</t>
        </is>
      </c>
      <c r="D134" s="287" t="inlineStr">
        <is>
          <t>Вводной аппарат:   1-полюсный выключатель нагрузки iSW, IР=40 А (A9S60140)</t>
        </is>
      </c>
      <c r="E134" s="396" t="inlineStr">
        <is>
          <t>ШТ</t>
        </is>
      </c>
      <c r="F134" s="396" t="n">
        <v>1</v>
      </c>
      <c r="G134" s="307" t="n">
        <v>244.4</v>
      </c>
      <c r="H134" s="282">
        <f>ROUND(F134*G134,2)</f>
        <v/>
      </c>
      <c r="I134" s="296" t="n"/>
      <c r="J134" s="303" t="n"/>
    </row>
    <row r="135" ht="25.5" customHeight="1" s="334">
      <c r="A135" s="290" t="n">
        <v>120</v>
      </c>
      <c r="B135" s="366" t="n"/>
      <c r="C135" s="286" t="inlineStr">
        <is>
          <t>Прайс из СД ОП</t>
        </is>
      </c>
      <c r="D135" s="287" t="inlineStr">
        <is>
          <t>2 шт. 1-полюсный автоматический выключатель iС60N Ip=16 A, кривая отключения С (A9F79116);</t>
        </is>
      </c>
      <c r="E135" s="396" t="inlineStr">
        <is>
          <t>ШТ</t>
        </is>
      </c>
      <c r="F135" s="396" t="n">
        <v>2</v>
      </c>
      <c r="G135" s="307" t="n">
        <v>107.24</v>
      </c>
      <c r="H135" s="282">
        <f>ROUND(F135*G135,2)</f>
        <v/>
      </c>
      <c r="I135" s="296" t="n"/>
    </row>
    <row r="136" ht="25.5" customHeight="1" s="334">
      <c r="A136" s="290" t="n">
        <v>121</v>
      </c>
      <c r="B136" s="366" t="n"/>
      <c r="C136" s="286" t="inlineStr">
        <is>
          <t>Прайс из СД ОП</t>
        </is>
      </c>
      <c r="D136" s="287" t="inlineStr">
        <is>
          <t>4 шт. 1-полюсный автоматический выключатель iС60N Ip=16 A, кривая отключения С (A9F79116).</t>
        </is>
      </c>
      <c r="E136" s="396" t="inlineStr">
        <is>
          <t>ШТ</t>
        </is>
      </c>
      <c r="F136" s="396" t="n">
        <v>2</v>
      </c>
      <c r="G136" s="307" t="n">
        <v>107.24</v>
      </c>
      <c r="H136" s="282">
        <f>ROUND(F136*G136,2)</f>
        <v/>
      </c>
      <c r="I136" s="296" t="n"/>
      <c r="J136" s="303" t="n"/>
    </row>
    <row r="137" ht="15" customHeight="1" s="334">
      <c r="A137" s="290" t="n">
        <v>122</v>
      </c>
      <c r="B137" s="366" t="n"/>
      <c r="C137" s="286" t="inlineStr">
        <is>
          <t>Прайс из СД ОП</t>
        </is>
      </c>
      <c r="D137" s="287" t="inlineStr">
        <is>
          <t>Датчик воды TSW01-3,0</t>
        </is>
      </c>
      <c r="E137" s="396" t="inlineStr">
        <is>
          <t>ШТ</t>
        </is>
      </c>
      <c r="F137" s="396" t="n">
        <v>1</v>
      </c>
      <c r="G137" s="307" t="n">
        <v>207.12</v>
      </c>
      <c r="H137" s="282">
        <f>ROUND(F137*G137,2)</f>
        <v/>
      </c>
      <c r="I137" s="296" t="n"/>
    </row>
    <row r="138" ht="25.5" customHeight="1" s="334">
      <c r="A138" s="290" t="n">
        <v>123</v>
      </c>
      <c r="B138" s="366" t="n"/>
      <c r="C138" s="286" t="inlineStr">
        <is>
          <t>Прайс из СД ОП</t>
        </is>
      </c>
      <c r="D138" s="287" t="inlineStr">
        <is>
          <t>Автоматический выключатель 3-полюсный S203C40  Iном=50А</t>
        </is>
      </c>
      <c r="E138" s="396" t="inlineStr">
        <is>
          <t>ШТ</t>
        </is>
      </c>
      <c r="F138" s="396" t="n">
        <v>1</v>
      </c>
      <c r="G138" s="307" t="n">
        <v>198.88</v>
      </c>
      <c r="H138" s="282">
        <f>ROUND(F138*G138,2)</f>
        <v/>
      </c>
      <c r="I138" s="296" t="n"/>
      <c r="J138" s="303" t="n"/>
    </row>
    <row r="139" ht="15" customHeight="1" s="334">
      <c r="A139" s="290" t="n">
        <v>124</v>
      </c>
      <c r="B139" s="366" t="n"/>
      <c r="C139" s="286" t="inlineStr">
        <is>
          <t>Прайс из СД ОП</t>
        </is>
      </c>
      <c r="D139" s="287" t="inlineStr">
        <is>
          <t>ПРЕОБРАЗОВАТЕЛЬ ПРОТОКОЛА С2000-ПП</t>
        </is>
      </c>
      <c r="E139" s="396" t="inlineStr">
        <is>
          <t>шт.</t>
        </is>
      </c>
      <c r="F139" s="396" t="n">
        <v>1</v>
      </c>
      <c r="G139" s="307" t="n">
        <v>189.37</v>
      </c>
      <c r="H139" s="282">
        <f>ROUND(F139*G139,2)</f>
        <v/>
      </c>
      <c r="I139" s="296" t="n"/>
    </row>
    <row r="140" ht="25.5" customHeight="1" s="334">
      <c r="A140" s="290" t="n">
        <v>125</v>
      </c>
      <c r="B140" s="366" t="n"/>
      <c r="C140" s="286" t="inlineStr">
        <is>
          <t>Прайс из СД ОП</t>
        </is>
      </c>
      <c r="D140" s="287" t="inlineStr">
        <is>
          <t>Датчик температуры TST01-0,3-П от -55 град. до +60 град.</t>
        </is>
      </c>
      <c r="E140" s="396" t="inlineStr">
        <is>
          <t>ШТ</t>
        </is>
      </c>
      <c r="F140" s="396" t="n">
        <v>1</v>
      </c>
      <c r="G140" s="307" t="n">
        <v>187.16</v>
      </c>
      <c r="H140" s="282">
        <f>ROUND(F140*G140,2)</f>
        <v/>
      </c>
      <c r="I140" s="296" t="n"/>
      <c r="J140" s="303" t="n"/>
    </row>
    <row r="141" ht="25.5" customHeight="1" s="334">
      <c r="A141" s="290" t="n">
        <v>126</v>
      </c>
      <c r="B141" s="366" t="n"/>
      <c r="C141" s="286" t="inlineStr">
        <is>
          <t>Прайс из СД ОП</t>
        </is>
      </c>
      <c r="D141" s="287" t="inlineStr">
        <is>
          <t>1 шт. 1-полюсный автоматический выключатель iС60N Ip=40 A, кривая отключения С (A9F79140)</t>
        </is>
      </c>
      <c r="E141" s="396" t="inlineStr">
        <is>
          <t>ШТ</t>
        </is>
      </c>
      <c r="F141" s="396" t="n">
        <v>1</v>
      </c>
      <c r="G141" s="307" t="n">
        <v>150.94</v>
      </c>
      <c r="H141" s="282">
        <f>ROUND(F141*G141,2)</f>
        <v/>
      </c>
      <c r="I141" s="296" t="n"/>
    </row>
    <row r="142" ht="15" customHeight="1" s="334">
      <c r="A142" s="290" t="n">
        <v>127</v>
      </c>
      <c r="B142" s="366" t="n"/>
      <c r="C142" s="286" t="inlineStr">
        <is>
          <t>Прайс из СД ОП</t>
        </is>
      </c>
      <c r="D142" s="287" t="inlineStr">
        <is>
          <t>Автоматический выключатель 1-полюсный S201C6</t>
        </is>
      </c>
      <c r="E142" s="396" t="inlineStr">
        <is>
          <t>ШТ</t>
        </is>
      </c>
      <c r="F142" s="396" t="n">
        <v>1</v>
      </c>
      <c r="G142" s="307" t="n">
        <v>116.99</v>
      </c>
      <c r="H142" s="282">
        <f>ROUND(F142*G142,2)</f>
        <v/>
      </c>
      <c r="I142" s="296" t="n"/>
      <c r="J142" s="303" t="n"/>
    </row>
    <row r="143" ht="25.5" customHeight="1" s="334">
      <c r="A143" s="290" t="n">
        <v>128</v>
      </c>
      <c r="B143" s="366" t="n"/>
      <c r="C143" s="286" t="inlineStr">
        <is>
          <t>Прайс из СД ОП</t>
        </is>
      </c>
      <c r="D143" s="287" t="inlineStr">
        <is>
          <t>ОПОВЕЩАТЕЛИ ОХРАННО-ПОЖАРНЫЙ ЗВУКОВЫЕ, ТИП СВИРЕЛЬ (СИРЕНА), 12 В / 60 МА</t>
        </is>
      </c>
      <c r="E143" s="396" t="inlineStr">
        <is>
          <t>ШТ.</t>
        </is>
      </c>
      <c r="F143" s="396" t="n">
        <v>1</v>
      </c>
      <c r="G143" s="307" t="n">
        <v>56.25</v>
      </c>
      <c r="H143" s="282">
        <f>ROUND(F143*G143,2)</f>
        <v/>
      </c>
      <c r="I143" s="296" t="n"/>
    </row>
    <row r="144" ht="15" customHeight="1" s="334">
      <c r="A144" s="290" t="n">
        <v>129</v>
      </c>
      <c r="B144" s="366" t="n"/>
      <c r="C144" s="286" t="inlineStr">
        <is>
          <t>Прайс из СД ОП</t>
        </is>
      </c>
      <c r="D144" s="287" t="inlineStr">
        <is>
          <t>КОНТАКТОР TOUCH MEMORY JSB-KTMn-11</t>
        </is>
      </c>
      <c r="E144" s="396" t="inlineStr">
        <is>
          <t>шт.</t>
        </is>
      </c>
      <c r="F144" s="396" t="n">
        <v>1</v>
      </c>
      <c r="G144" s="307" t="n">
        <v>52.96</v>
      </c>
      <c r="H144" s="282">
        <f>ROUND(F144*G144,2)</f>
        <v/>
      </c>
      <c r="I144" s="296" t="n"/>
      <c r="J144" s="303" t="n"/>
    </row>
    <row r="145" ht="25.5" customHeight="1" s="334">
      <c r="A145" s="290" t="n">
        <v>130</v>
      </c>
      <c r="B145" s="366" t="n"/>
      <c r="C145" s="286" t="inlineStr">
        <is>
          <t>Прайс из СД ОП</t>
        </is>
      </c>
      <c r="D145" s="287" t="inlineStr">
        <is>
          <t>СИГНАЛИЗАТОРЫ МАГНИТОКОНТАКТНЫЕ, ТИП СМК-1 (ИЗВЕЩАТЕЛИ ОХРАННЫЕ ИО-102-2)</t>
        </is>
      </c>
      <c r="E145" s="396" t="inlineStr">
        <is>
          <t>ШТ.</t>
        </is>
      </c>
      <c r="F145" s="396" t="n">
        <v>3</v>
      </c>
      <c r="G145" s="307" t="n">
        <v>10.94</v>
      </c>
      <c r="H145" s="282">
        <f>ROUND(F145*G145,2)</f>
        <v/>
      </c>
      <c r="I145" s="296" t="n"/>
    </row>
    <row r="146" ht="15" customHeight="1" s="334">
      <c r="A146" s="290" t="n">
        <v>131</v>
      </c>
      <c r="B146" s="366" t="n"/>
      <c r="C146" s="286" t="inlineStr">
        <is>
          <t>Прайс из СД ОП</t>
        </is>
      </c>
      <c r="D146" s="287" t="inlineStr">
        <is>
          <t>Светокоммутаторная  лампа СКЛ 12Б-К-2-220 красная</t>
        </is>
      </c>
      <c r="E146" s="396" t="inlineStr">
        <is>
          <t>ШТ</t>
        </is>
      </c>
      <c r="F146" s="396" t="n">
        <v>1</v>
      </c>
      <c r="G146" s="307" t="n">
        <v>22.77</v>
      </c>
      <c r="H146" s="282">
        <f>ROUND(F146*G146,2)</f>
        <v/>
      </c>
      <c r="I146" s="296" t="n"/>
      <c r="J146" s="303" t="n"/>
    </row>
    <row r="147">
      <c r="A147" s="367" t="inlineStr">
        <is>
          <t>Материалы</t>
        </is>
      </c>
      <c r="B147" s="441" t="n"/>
      <c r="C147" s="441" t="n"/>
      <c r="D147" s="441" t="n"/>
      <c r="E147" s="442" t="n"/>
      <c r="F147" s="367" t="n"/>
      <c r="G147" s="257" t="n"/>
      <c r="H147" s="283">
        <f>SUM(H148:H469)</f>
        <v/>
      </c>
    </row>
    <row r="148" ht="63.75" customHeight="1" s="334">
      <c r="A148" s="290" t="n">
        <v>132</v>
      </c>
      <c r="B148" s="368" t="n"/>
      <c r="C148" s="286" t="inlineStr">
        <is>
          <t>07.5.02.02-0009</t>
        </is>
      </c>
      <c r="D148" s="28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температурой-40 град. C и выше, объем 300 м3 РВ 300-01-СК</t>
        </is>
      </c>
      <c r="E148" s="396" t="inlineStr">
        <is>
          <t>шт</t>
        </is>
      </c>
      <c r="F148" s="396" t="n">
        <v>2</v>
      </c>
      <c r="G148" s="308" t="n">
        <v>156707</v>
      </c>
      <c r="H148" s="282">
        <f>ROUND(F148*G148,2)</f>
        <v/>
      </c>
      <c r="I148" s="296" t="n"/>
      <c r="K148" s="306" t="n"/>
    </row>
    <row r="149" ht="15" customFormat="1" customHeight="1" s="310">
      <c r="A149" s="290" t="n">
        <v>133</v>
      </c>
      <c r="B149" s="366" t="n"/>
      <c r="C149" s="286" t="inlineStr">
        <is>
          <t>05.1.07.13-0010</t>
        </is>
      </c>
      <c r="D149" s="287" t="inlineStr">
        <is>
          <t>Панели оград железобетонные глухие</t>
        </is>
      </c>
      <c r="E149" s="396" t="inlineStr">
        <is>
          <t>м3</t>
        </is>
      </c>
      <c r="F149" s="396" t="n">
        <v>75.298</v>
      </c>
      <c r="G149" s="308" t="n">
        <v>1577.7</v>
      </c>
      <c r="H149" s="282">
        <f>ROUND(F149*G149,2)</f>
        <v/>
      </c>
      <c r="I149" s="296" t="n"/>
    </row>
    <row r="150" ht="25.5" customFormat="1" customHeight="1" s="310">
      <c r="A150" s="290" t="n">
        <v>134</v>
      </c>
      <c r="B150" s="366" t="n"/>
      <c r="C150" s="286" t="inlineStr">
        <is>
          <t>08.3.12.03-0001</t>
        </is>
      </c>
      <c r="D150" s="287" t="inlineStr">
        <is>
          <t>Балки покрытий постоянные по высоте из двутавров с параллельными гранями полок</t>
        </is>
      </c>
      <c r="E150" s="396" t="inlineStr">
        <is>
          <t>т</t>
        </is>
      </c>
      <c r="F150" s="396" t="n">
        <v>24.113</v>
      </c>
      <c r="G150" s="308" t="n">
        <v>4852.47</v>
      </c>
      <c r="H150" s="282">
        <f>ROUND(F150*G150,2)</f>
        <v/>
      </c>
      <c r="I150" s="296" t="n"/>
      <c r="J150" s="311" t="n"/>
    </row>
    <row r="151" ht="25.5" customFormat="1" customHeight="1" s="310">
      <c r="A151" s="290" t="n">
        <v>135</v>
      </c>
      <c r="B151" s="366" t="n"/>
      <c r="C151" s="286" t="inlineStr">
        <is>
          <t>20.3.04.04-0041</t>
        </is>
      </c>
      <c r="D151" s="287" t="inlineStr">
        <is>
          <t>Прожектор инфракрасный для систем видеонаблюдения</t>
        </is>
      </c>
      <c r="E151" s="396" t="inlineStr">
        <is>
          <t>шт</t>
        </is>
      </c>
      <c r="F151" s="396" t="n">
        <v>9</v>
      </c>
      <c r="G151" s="308" t="n">
        <v>12665.33</v>
      </c>
      <c r="H151" s="282">
        <f>ROUND(F151*G151,2)</f>
        <v/>
      </c>
      <c r="I151" s="296" t="n"/>
    </row>
    <row r="152" ht="38.25" customFormat="1" customHeight="1" s="310">
      <c r="A152" s="290" t="n">
        <v>136</v>
      </c>
      <c r="B152" s="366" t="n"/>
      <c r="C152" s="286" t="inlineStr">
        <is>
          <t>08.4.02.03-1032</t>
        </is>
      </c>
      <c r="D152" s="287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152" s="396" t="inlineStr">
        <is>
          <t>т</t>
        </is>
      </c>
      <c r="F152" s="396" t="n">
        <v>18.755</v>
      </c>
      <c r="G152" s="308" t="n">
        <v>5582.57</v>
      </c>
      <c r="H152" s="282">
        <f>ROUND(F152*G152,2)</f>
        <v/>
      </c>
      <c r="I152" s="296" t="n"/>
      <c r="J152" s="311" t="n"/>
    </row>
    <row r="153">
      <c r="A153" s="290" t="n">
        <v>137</v>
      </c>
      <c r="B153" s="368" t="n"/>
      <c r="C153" s="286" t="inlineStr">
        <is>
          <t>22.2.02.11-0061</t>
        </is>
      </c>
      <c r="D153" s="287" t="inlineStr">
        <is>
          <t>Комплект крепежный TLK-FPFP-50</t>
        </is>
      </c>
      <c r="E153" s="396" t="inlineStr">
        <is>
          <t>компл</t>
        </is>
      </c>
      <c r="F153" s="396" t="n">
        <v>810</v>
      </c>
      <c r="G153" s="308" t="n">
        <v>127.37</v>
      </c>
      <c r="H153" s="282">
        <f>ROUND(F153*G153,2)</f>
        <v/>
      </c>
      <c r="I153" s="296" t="n"/>
    </row>
    <row r="154">
      <c r="A154" s="290" t="n">
        <v>138</v>
      </c>
      <c r="B154" s="368" t="n"/>
      <c r="C154" s="286" t="inlineStr">
        <is>
          <t>Прайс из СД ОП</t>
        </is>
      </c>
      <c r="D154" s="378" t="inlineStr">
        <is>
          <t>Опора шинная ШО-110.II-УХЛ1</t>
        </is>
      </c>
      <c r="E154" s="396" t="inlineStr">
        <is>
          <t>шт</t>
        </is>
      </c>
      <c r="F154" s="396" t="n">
        <v>18</v>
      </c>
      <c r="G154" s="381" t="n">
        <v>20250</v>
      </c>
      <c r="H154" s="282">
        <f>ROUND(F154*G154,2)</f>
        <v/>
      </c>
      <c r="I154" s="296" t="n"/>
    </row>
    <row r="155" ht="76.5" customHeight="1" s="334">
      <c r="A155" s="290" t="n">
        <v>139</v>
      </c>
      <c r="B155" s="368" t="n"/>
      <c r="C155" s="286" t="inlineStr">
        <is>
          <t>07.2.07.13-0101</t>
        </is>
      </c>
      <c r="D155" s="287" t="inlineStr">
        <is>
          <t>Конструкции стропильных и подстропильных ферм металлические из труб квадратных периметром от 0,32 м до 0,56 м и труб прямоугольных от 0,64 м до 0,72 м, толщиной от 3 мм до 10 мм, стали листовой толщиной от 4 мм до 32 мм, стали угловой 110х8 мм, огрунтованные</t>
        </is>
      </c>
      <c r="E155" s="396" t="inlineStr">
        <is>
          <t>т</t>
        </is>
      </c>
      <c r="F155" s="396" t="n">
        <v>5.38</v>
      </c>
      <c r="G155" s="308" t="n">
        <v>15828.38</v>
      </c>
      <c r="H155" s="282">
        <f>ROUND(F155*G155,2)</f>
        <v/>
      </c>
      <c r="I155" s="296" t="n"/>
    </row>
    <row r="156" ht="25.5" customHeight="1" s="334">
      <c r="A156" s="290" t="n">
        <v>140</v>
      </c>
      <c r="B156" s="368" t="n"/>
      <c r="C156" s="286" t="inlineStr">
        <is>
          <t>14.2.02.12-0711</t>
        </is>
      </c>
      <c r="D156" s="287" t="inlineStr">
        <is>
          <t>Паста огнезащитная вспучивающаяся водоэмульсионная ВПМ-2</t>
        </is>
      </c>
      <c r="E156" s="396" t="inlineStr">
        <is>
          <t>т</t>
        </is>
      </c>
      <c r="F156" s="396" t="n">
        <v>2.086247</v>
      </c>
      <c r="G156" s="308" t="n">
        <v>38397</v>
      </c>
      <c r="H156" s="282">
        <f>ROUND(F156*G156,2)</f>
        <v/>
      </c>
      <c r="I156" s="296" t="n"/>
    </row>
    <row r="157" ht="25.5" customHeight="1" s="334">
      <c r="A157" s="290" t="n">
        <v>141</v>
      </c>
      <c r="B157" s="368" t="n"/>
      <c r="C157" s="286" t="inlineStr">
        <is>
          <t>20.2.07.07-0050</t>
        </is>
      </c>
      <c r="D157" s="287" t="inlineStr">
        <is>
          <t>Лоток прямой сейсмостойкий Л-60/200-2, горячеоцинкованный</t>
        </is>
      </c>
      <c r="E157" s="396" t="inlineStr">
        <is>
          <t>м</t>
        </is>
      </c>
      <c r="F157" s="396" t="n">
        <v>140</v>
      </c>
      <c r="G157" s="308" t="n">
        <v>468.14</v>
      </c>
      <c r="H157" s="282">
        <f>ROUND(F157*G157,2)</f>
        <v/>
      </c>
      <c r="I157" s="296" t="n"/>
    </row>
    <row r="158" ht="38.25" customHeight="1" s="334">
      <c r="A158" s="290" t="n">
        <v>142</v>
      </c>
      <c r="B158" s="368" t="n"/>
      <c r="C158" s="286" t="inlineStr">
        <is>
          <t>07.2.07.12-0020</t>
        </is>
      </c>
      <c r="D158" s="287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58" s="396" t="inlineStr">
        <is>
          <t>т</t>
        </is>
      </c>
      <c r="F158" s="396" t="n">
        <v>7.98</v>
      </c>
      <c r="G158" s="308" t="n">
        <v>7712</v>
      </c>
      <c r="H158" s="282">
        <f>ROUND(F158*G158,2)</f>
        <v/>
      </c>
      <c r="I158" s="296" t="n"/>
    </row>
    <row r="159" ht="25.5" customHeight="1" s="334">
      <c r="A159" s="290" t="n">
        <v>143</v>
      </c>
      <c r="B159" s="368" t="n"/>
      <c r="C159" s="286" t="inlineStr">
        <is>
          <t>999-9950</t>
        </is>
      </c>
      <c r="D159" s="287" t="inlineStr">
        <is>
          <t>Вспомогательные ненормируемые ресурсы (2% от Оплаты труда рабочих)</t>
        </is>
      </c>
      <c r="E159" s="396" t="inlineStr">
        <is>
          <t>руб</t>
        </is>
      </c>
      <c r="F159" s="396" t="n">
        <v>38719.5076</v>
      </c>
      <c r="G159" s="308" t="n">
        <v>1</v>
      </c>
      <c r="H159" s="282">
        <f>ROUND(F159*G159,2)</f>
        <v/>
      </c>
      <c r="I159" s="296" t="n"/>
    </row>
    <row r="160">
      <c r="A160" s="290" t="n">
        <v>144</v>
      </c>
      <c r="B160" s="368" t="n"/>
      <c r="C160" s="286" t="inlineStr">
        <is>
          <t>08.1.06.01-0015</t>
        </is>
      </c>
      <c r="D160" s="287" t="inlineStr">
        <is>
          <t>Ворота распашные складчатые РСВ 4,8х5,4</t>
        </is>
      </c>
      <c r="E160" s="396" t="inlineStr">
        <is>
          <t>шт</t>
        </is>
      </c>
      <c r="F160" s="396" t="n">
        <v>2</v>
      </c>
      <c r="G160" s="308" t="n">
        <v>18513.91</v>
      </c>
      <c r="H160" s="282">
        <f>ROUND(F160*G160,2)</f>
        <v/>
      </c>
      <c r="I160" s="296" t="n"/>
    </row>
    <row r="161" ht="25.5" customFormat="1" customHeight="1" s="256">
      <c r="A161" s="290" t="n">
        <v>145</v>
      </c>
      <c r="B161" s="368" t="n"/>
      <c r="C161" s="286" t="inlineStr">
        <is>
          <t>04.3.02.01-0606</t>
        </is>
      </c>
      <c r="D161" s="287" t="inlineStr">
        <is>
          <t>Смеси сухие цементные самовыравнивающиеся, толщина 5-10 мм, класс B15 (М200)</t>
        </is>
      </c>
      <c r="E161" s="396" t="inlineStr">
        <is>
          <t>т</t>
        </is>
      </c>
      <c r="F161" s="396" t="n">
        <v>9.926448000000001</v>
      </c>
      <c r="G161" s="308" t="n">
        <v>3233.63</v>
      </c>
      <c r="H161" s="282">
        <f>ROUND(F161*G161,2)</f>
        <v/>
      </c>
      <c r="I161" s="296" t="n"/>
    </row>
    <row r="162" ht="25.5" customHeight="1" s="334">
      <c r="A162" s="290" t="n">
        <v>146</v>
      </c>
      <c r="B162" s="368" t="n"/>
      <c r="C162" s="286" t="inlineStr">
        <is>
          <t>04.3.02.04-0143</t>
        </is>
      </c>
      <c r="D162" s="287" t="inlineStr">
        <is>
          <t>Смеси бетонные, БСГ, тяжелого бетона на гранитном щебне, фракция 5-20 мм, класс: B7,5 (М100), П3</t>
        </is>
      </c>
      <c r="E162" s="396" t="inlineStr">
        <is>
          <t>м3</t>
        </is>
      </c>
      <c r="F162" s="396" t="n">
        <v>58.3338</v>
      </c>
      <c r="G162" s="308" t="n">
        <v>517.14</v>
      </c>
      <c r="H162" s="282">
        <f>ROUND(F162*G162,2)</f>
        <v/>
      </c>
      <c r="I162" s="296" t="n"/>
    </row>
    <row r="163" ht="63.75" customHeight="1" s="334">
      <c r="A163" s="290" t="n">
        <v>147</v>
      </c>
      <c r="B163" s="368" t="n"/>
      <c r="C163" s="286" t="inlineStr">
        <is>
          <t>08.4.01.02-0013</t>
        </is>
      </c>
      <c r="D163" s="287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63" s="396" t="inlineStr">
        <is>
          <t>т</t>
        </is>
      </c>
      <c r="F163" s="396" t="n">
        <v>4.245</v>
      </c>
      <c r="G163" s="308" t="n">
        <v>6800</v>
      </c>
      <c r="H163" s="282">
        <f>ROUND(F163*G163,2)</f>
        <v/>
      </c>
      <c r="I163" s="296" t="n"/>
      <c r="K163" s="293" t="n"/>
    </row>
    <row r="164" ht="25.5" customHeight="1" s="334">
      <c r="A164" s="290" t="n">
        <v>148</v>
      </c>
      <c r="B164" s="368" t="n"/>
      <c r="C164" s="286" t="inlineStr">
        <is>
          <t>08.3.01.02-0062</t>
        </is>
      </c>
      <c r="D164" s="287" t="inlineStr">
        <is>
          <t>Сталь двутавровая горячекатаная с параллельными полками, марка Ст3сп/пс, 60Ш2</t>
        </is>
      </c>
      <c r="E164" s="396" t="inlineStr">
        <is>
          <t>т</t>
        </is>
      </c>
      <c r="F164" s="396" t="n">
        <v>2.04</v>
      </c>
      <c r="G164" s="308" t="n">
        <v>13762.57</v>
      </c>
      <c r="H164" s="282">
        <f>ROUND(F164*G164,2)</f>
        <v/>
      </c>
      <c r="I164" s="296" t="n"/>
      <c r="K164" s="293" t="n"/>
    </row>
    <row r="165">
      <c r="A165" s="290" t="n">
        <v>149</v>
      </c>
      <c r="B165" s="368" t="n"/>
      <c r="C165" s="286" t="inlineStr">
        <is>
          <t>08.3.09.01-0005</t>
        </is>
      </c>
      <c r="D165" s="287" t="inlineStr">
        <is>
          <t>Профилированный лист оцинкованный: Н60-845-0,7</t>
        </is>
      </c>
      <c r="E165" s="396" t="inlineStr">
        <is>
          <t>т</t>
        </is>
      </c>
      <c r="F165" s="396">
        <f>320.17*8.8/1000</f>
        <v/>
      </c>
      <c r="G165" s="308" t="n">
        <v>9626.700000000001</v>
      </c>
      <c r="H165" s="282">
        <f>ROUND(F165*G165,2)</f>
        <v/>
      </c>
      <c r="I165" s="296" t="n"/>
      <c r="K165" s="293" t="n"/>
    </row>
    <row r="166">
      <c r="A166" s="290" t="n">
        <v>150</v>
      </c>
      <c r="B166" s="368" t="n"/>
      <c r="C166" s="286" t="inlineStr">
        <is>
          <t>07.5.01.02-0061</t>
        </is>
      </c>
      <c r="D166" s="287" t="inlineStr">
        <is>
          <t>Площадки кольцевые с ограждениями</t>
        </is>
      </c>
      <c r="E166" s="396" t="inlineStr">
        <is>
          <t>т</t>
        </is>
      </c>
      <c r="F166" s="396" t="n">
        <v>2.32</v>
      </c>
      <c r="G166" s="308" t="n">
        <v>9111.02</v>
      </c>
      <c r="H166" s="282">
        <f>ROUND(F166*G166,2)</f>
        <v/>
      </c>
      <c r="I166" s="296" t="n"/>
      <c r="K166" s="293" t="n"/>
    </row>
    <row r="167">
      <c r="A167" s="290" t="n">
        <v>151</v>
      </c>
      <c r="B167" s="368" t="n"/>
      <c r="C167" s="286" t="inlineStr">
        <is>
          <t>04.3.01.12-0004</t>
        </is>
      </c>
      <c r="D167" s="287" t="inlineStr">
        <is>
          <t>Раствор кладочный, цементно-известковый, М75</t>
        </is>
      </c>
      <c r="E167" s="396" t="inlineStr">
        <is>
          <t>м3</t>
        </is>
      </c>
      <c r="F167" s="396" t="n">
        <v>38.68116</v>
      </c>
      <c r="G167" s="308" t="n">
        <v>519.8</v>
      </c>
      <c r="H167" s="282">
        <f>ROUND(F167*G167,2)</f>
        <v/>
      </c>
      <c r="I167" s="296" t="n"/>
    </row>
    <row r="168">
      <c r="A168" s="290" t="n">
        <v>152</v>
      </c>
      <c r="B168" s="368" t="n"/>
      <c r="C168" s="286" t="inlineStr">
        <is>
          <t>20.5.02.08-0011</t>
        </is>
      </c>
      <c r="D168" s="287" t="inlineStr">
        <is>
          <t>Коробка телефонная распределительная КР75/200</t>
        </is>
      </c>
      <c r="E168" s="396" t="inlineStr">
        <is>
          <t>шт</t>
        </is>
      </c>
      <c r="F168" s="396" t="n">
        <v>25</v>
      </c>
      <c r="G168" s="308" t="n">
        <v>787.0599999999999</v>
      </c>
      <c r="H168" s="282">
        <f>ROUND(F168*G168,2)</f>
        <v/>
      </c>
      <c r="I168" s="296" t="n"/>
    </row>
    <row r="169" ht="38.25" customHeight="1" s="334">
      <c r="A169" s="290" t="n">
        <v>153</v>
      </c>
      <c r="B169" s="368" t="n"/>
      <c r="C169" s="286" t="inlineStr">
        <is>
          <t>11.2.13.04-0001</t>
        </is>
      </c>
      <c r="D169" s="287" t="inlineStr">
        <is>
          <t>Щиты деревянные для фундаментов, колонн, балок, перекрытий, стен, перегородок и других конструкций из досок толщиной 25 мм</t>
        </is>
      </c>
      <c r="E169" s="396" t="inlineStr">
        <is>
          <t>м2</t>
        </is>
      </c>
      <c r="F169" s="396" t="n">
        <v>304.1932</v>
      </c>
      <c r="G169" s="308" t="n">
        <v>60.91</v>
      </c>
      <c r="H169" s="282">
        <f>ROUND(F169*G169,2)</f>
        <v/>
      </c>
      <c r="I169" s="296" t="n"/>
    </row>
    <row r="170">
      <c r="A170" s="290" t="n">
        <v>154</v>
      </c>
      <c r="B170" s="368" t="n"/>
      <c r="C170" s="286" t="inlineStr">
        <is>
          <t>08.3.09.01-0056</t>
        </is>
      </c>
      <c r="D170" s="287" t="inlineStr">
        <is>
          <t>Профилированный настил оцинкованный: С10-1000-0,8</t>
        </is>
      </c>
      <c r="E170" s="396" t="inlineStr">
        <is>
          <t>т</t>
        </is>
      </c>
      <c r="F170" s="396" t="n">
        <v>1.888</v>
      </c>
      <c r="G170" s="308" t="n">
        <v>9425.290000000001</v>
      </c>
      <c r="H170" s="282">
        <f>ROUND(F170*G170,2)</f>
        <v/>
      </c>
      <c r="I170" s="296" t="n"/>
    </row>
    <row r="171" ht="51" customHeight="1" s="334">
      <c r="A171" s="290" t="n">
        <v>155</v>
      </c>
      <c r="B171" s="368" t="n"/>
      <c r="C171" s="286" t="inlineStr">
        <is>
          <t>24.3.03.11-0049</t>
        </is>
      </c>
      <c r="D171" s="287" t="inlineStr">
        <is>
          <t>Трубы напорные полиэтиленовые газопроводные ПЭ100, стандартное размерное отношение SDR13,6, номинальный наружный диаметр 225 мм, толщина стенки 16,6 мм</t>
        </is>
      </c>
      <c r="E171" s="396" t="inlineStr">
        <is>
          <t>М</t>
        </is>
      </c>
      <c r="F171" s="396" t="n">
        <v>25.6</v>
      </c>
      <c r="G171" s="308" t="n">
        <v>660.86</v>
      </c>
      <c r="H171" s="282">
        <f>ROUND(F171*G171,2)</f>
        <v/>
      </c>
      <c r="I171" s="296" t="n"/>
    </row>
    <row r="172" ht="25.5" customHeight="1" s="334">
      <c r="A172" s="290" t="n">
        <v>156</v>
      </c>
      <c r="B172" s="368" t="n"/>
      <c r="C172" s="286" t="inlineStr">
        <is>
          <t>20.3.03.07-0104</t>
        </is>
      </c>
      <c r="D172" s="287" t="inlineStr">
        <is>
          <t>Светильник промышленный GM: C70-28-56-CG-65-Lxx-T (1 модуль)</t>
        </is>
      </c>
      <c r="E172" s="396" t="inlineStr">
        <is>
          <t>ШТ</t>
        </is>
      </c>
      <c r="F172" s="396" t="n">
        <v>9</v>
      </c>
      <c r="G172" s="308" t="n">
        <v>1865.55</v>
      </c>
      <c r="H172" s="282">
        <f>ROUND(F172*G172,2)</f>
        <v/>
      </c>
      <c r="I172" s="296" t="n"/>
    </row>
    <row r="173" ht="25.5" customHeight="1" s="334">
      <c r="A173" s="290" t="n">
        <v>157</v>
      </c>
      <c r="B173" s="368" t="n"/>
      <c r="C173" s="286" t="inlineStr">
        <is>
          <t>08.3.07.01-0074</t>
        </is>
      </c>
      <c r="D173" s="287" t="inlineStr">
        <is>
          <t>Полоса стальная, марка Ст1кп-Ст4кп, Ст1пс-Ст6пс, Ст1Гпс-Ст5Гпс</t>
        </is>
      </c>
      <c r="E173" s="396" t="inlineStr">
        <is>
          <t>т</t>
        </is>
      </c>
      <c r="F173" s="396" t="n">
        <v>2.596</v>
      </c>
      <c r="G173" s="308" t="n">
        <v>5897.71</v>
      </c>
      <c r="H173" s="282">
        <f>ROUND(F173*G173,2)</f>
        <v/>
      </c>
      <c r="I173" s="296" t="n"/>
    </row>
    <row r="174" ht="25.5" customHeight="1" s="334">
      <c r="A174" s="290" t="n">
        <v>158</v>
      </c>
      <c r="B174" s="368" t="n"/>
      <c r="C174" s="286" t="inlineStr">
        <is>
          <t>21.1.06.10-0174</t>
        </is>
      </c>
      <c r="D174" s="287" t="inlineStr">
        <is>
          <t>Кабель силовой с медными жилами ВВГнг(A)-FRLS 3х25мк-1000</t>
        </is>
      </c>
      <c r="E174" s="396" t="inlineStr">
        <is>
          <t>1000 м</t>
        </is>
      </c>
      <c r="F174" s="396" t="n">
        <v>0.11</v>
      </c>
      <c r="G174" s="308" t="n">
        <v>130724.62</v>
      </c>
      <c r="H174" s="282">
        <f>ROUND(F174*G174,2)</f>
        <v/>
      </c>
      <c r="I174" s="296" t="n"/>
    </row>
    <row r="175">
      <c r="A175" s="290" t="n">
        <v>159</v>
      </c>
      <c r="B175" s="368" t="n"/>
      <c r="C175" s="286" t="inlineStr">
        <is>
          <t>04.3.01.09-0018</t>
        </is>
      </c>
      <c r="D175" s="287" t="inlineStr">
        <is>
          <t>Раствор готовый кладочный, цементный, М300</t>
        </is>
      </c>
      <c r="E175" s="396" t="inlineStr">
        <is>
          <t>М3</t>
        </is>
      </c>
      <c r="F175" s="396" t="n">
        <v>15.65496</v>
      </c>
      <c r="G175" s="308" t="n">
        <v>711.5</v>
      </c>
      <c r="H175" s="282">
        <f>ROUND(F175*G175,2)</f>
        <v/>
      </c>
      <c r="I175" s="296" t="n"/>
    </row>
    <row r="176" ht="38.25" customHeight="1" s="334">
      <c r="A176" s="290" t="n">
        <v>160</v>
      </c>
      <c r="B176" s="368" t="n"/>
      <c r="C176" s="286" t="inlineStr">
        <is>
          <t>04.3.02.04-0148</t>
        </is>
      </c>
      <c r="D176" s="287" t="inlineStr">
        <is>
          <t>Смеси бетонные, БСГ, тяжелого бетона на гранитном щебне, фракция 5-20 мм, класс: B15 (М200), П3, F50-100, W0-2</t>
        </is>
      </c>
      <c r="E176" s="396" t="inlineStr">
        <is>
          <t>м3</t>
        </is>
      </c>
      <c r="F176" s="396" t="n">
        <v>15.61055</v>
      </c>
      <c r="G176" s="308" t="n">
        <v>704.89</v>
      </c>
      <c r="H176" s="282">
        <f>ROUND(F176*G176,2)</f>
        <v/>
      </c>
      <c r="I176" s="296" t="n"/>
    </row>
    <row r="177" ht="38.25" customHeight="1" s="334">
      <c r="A177" s="290" t="n">
        <v>161</v>
      </c>
      <c r="B177" s="368" t="n"/>
      <c r="C177" s="286" t="inlineStr">
        <is>
          <t>21.1.05.04-0003</t>
        </is>
      </c>
      <c r="D177" s="287" t="inlineStr">
        <is>
          <t>Кабель саморегулируемый греющий "FroStop Black" для защиты от замерзания трубопроводов диаметром 50-100 мм</t>
        </is>
      </c>
      <c r="E177" s="396" t="inlineStr">
        <is>
          <t>м</t>
        </is>
      </c>
      <c r="F177" s="396" t="n">
        <v>90</v>
      </c>
      <c r="G177" s="308" t="n">
        <v>119.27</v>
      </c>
      <c r="H177" s="282">
        <f>ROUND(F177*G177,2)</f>
        <v/>
      </c>
      <c r="I177" s="296" t="n"/>
    </row>
    <row r="178" ht="25.5" customHeight="1" s="334">
      <c r="A178" s="290" t="n">
        <v>162</v>
      </c>
      <c r="B178" s="368" t="n"/>
      <c r="C178" s="286" t="inlineStr">
        <is>
          <t>12.1.02.10-0096</t>
        </is>
      </c>
      <c r="D178" s="287" t="inlineStr">
        <is>
          <t>Мембрана однослойная ветрозащитная гидроизоляционная Tyvek Housewrap</t>
        </is>
      </c>
      <c r="E178" s="396" t="inlineStr">
        <is>
          <t>10 м2</t>
        </is>
      </c>
      <c r="F178" s="396" t="n">
        <v>40.5</v>
      </c>
      <c r="G178" s="308" t="n">
        <v>253</v>
      </c>
      <c r="H178" s="282">
        <f>ROUND(F178*G178,2)</f>
        <v/>
      </c>
      <c r="I178" s="296" t="n"/>
    </row>
    <row r="179" ht="38.25" customHeight="1" s="334">
      <c r="A179" s="290" t="n">
        <v>163</v>
      </c>
      <c r="B179" s="368" t="n"/>
      <c r="C179" s="286" t="inlineStr">
        <is>
          <t>04.3.02.13-0105</t>
        </is>
      </c>
      <c r="D179" s="287" t="inlineStr">
        <is>
          <t>Смеси сухие монтажно-кладочные цементно-песчаные, B15 (М200), F100, крупность заполнителя не более 3,5 мм</t>
        </is>
      </c>
      <c r="E179" s="396" t="inlineStr">
        <is>
          <t>т</t>
        </is>
      </c>
      <c r="F179" s="396" t="n">
        <v>13.056</v>
      </c>
      <c r="G179" s="308" t="n">
        <v>745.21</v>
      </c>
      <c r="H179" s="282">
        <f>ROUND(F179*G179,2)</f>
        <v/>
      </c>
      <c r="I179" s="296" t="n"/>
    </row>
    <row r="180">
      <c r="A180" s="290" t="n">
        <v>164</v>
      </c>
      <c r="B180" s="368" t="n"/>
      <c r="C180" s="286" t="inlineStr">
        <is>
          <t>08.4.02.03-0001</t>
        </is>
      </c>
      <c r="D180" s="287" t="inlineStr">
        <is>
          <t>Каркасы арматурные класса А-I диаметром: 8 мм</t>
        </is>
      </c>
      <c r="E180" s="396" t="inlineStr">
        <is>
          <t>Т</t>
        </is>
      </c>
      <c r="F180" s="396" t="n">
        <v>1.3129</v>
      </c>
      <c r="G180" s="308" t="n">
        <v>7325.47</v>
      </c>
      <c r="H180" s="282">
        <f>ROUND(F180*G180,2)</f>
        <v/>
      </c>
      <c r="I180" s="296" t="n"/>
      <c r="K180" s="293" t="n"/>
    </row>
    <row r="181" ht="51" customHeight="1" s="334">
      <c r="A181" s="290" t="n">
        <v>165</v>
      </c>
      <c r="B181" s="368" t="n"/>
      <c r="C181" s="286" t="inlineStr">
        <is>
          <t>12.2.05.10-0012</t>
        </is>
      </c>
      <c r="D181" s="287" t="inlineStr">
        <is>
          <t>Плиты из минеральной ваты теплоизоляционные гидрофобизированные на основе базальтового волокна, для теплоизоляции штукатурных фасадов, толщина 40-200 мм</t>
        </is>
      </c>
      <c r="E181" s="396" t="inlineStr">
        <is>
          <t>М3</t>
        </is>
      </c>
      <c r="F181" s="396" t="n">
        <v>6.963524</v>
      </c>
      <c r="G181" s="308" t="n">
        <v>1292.46</v>
      </c>
      <c r="H181" s="282">
        <f>ROUND(F181*G181,2)</f>
        <v/>
      </c>
      <c r="I181" s="296" t="n"/>
      <c r="K181" s="293" t="n"/>
    </row>
    <row r="182" ht="25.5" customHeight="1" s="334">
      <c r="A182" s="290" t="n">
        <v>166</v>
      </c>
      <c r="B182" s="368" t="n"/>
      <c r="C182" s="286" t="inlineStr">
        <is>
          <t>10.1.02.03-0001</t>
        </is>
      </c>
      <c r="D182" s="287" t="inlineStr">
        <is>
          <t>Проволока алюминиевая, марка АМЦ, диаметр 1,4-1,8 мм</t>
        </is>
      </c>
      <c r="E182" s="396" t="inlineStr">
        <is>
          <t>т</t>
        </is>
      </c>
      <c r="F182" s="396" t="n">
        <v>0.2940601</v>
      </c>
      <c r="G182" s="308" t="n">
        <v>30090</v>
      </c>
      <c r="H182" s="282">
        <f>ROUND(F182*G182,2)</f>
        <v/>
      </c>
      <c r="I182" s="296" t="n"/>
      <c r="K182" s="293" t="n"/>
    </row>
    <row r="183" ht="25.5" customHeight="1" s="334">
      <c r="A183" s="290" t="n">
        <v>167</v>
      </c>
      <c r="B183" s="368" t="n"/>
      <c r="C183" s="286" t="inlineStr">
        <is>
          <t>14.3.02.03-0001</t>
        </is>
      </c>
      <c r="D183" s="287" t="inlineStr">
        <is>
          <t>Краска водно-дисперсионная поливинилацетатная ВД-ВА-17 белая</t>
        </is>
      </c>
      <c r="E183" s="396" t="inlineStr">
        <is>
          <t>т</t>
        </is>
      </c>
      <c r="F183" s="396" t="n">
        <v>0.503262</v>
      </c>
      <c r="G183" s="308" t="n">
        <v>17565</v>
      </c>
      <c r="H183" s="282">
        <f>ROUND(F183*G183,2)</f>
        <v/>
      </c>
      <c r="I183" s="296" t="n"/>
    </row>
    <row r="184">
      <c r="A184" s="290" t="n">
        <v>168</v>
      </c>
      <c r="B184" s="368" t="n"/>
      <c r="C184" s="286" t="inlineStr">
        <is>
          <t>14.4.04.08-0002</t>
        </is>
      </c>
      <c r="D184" s="287" t="inlineStr">
        <is>
          <t>Эмаль ПФ-115 БИО, пентафталевая различных цветов</t>
        </is>
      </c>
      <c r="E184" s="396" t="inlineStr">
        <is>
          <t>т</t>
        </is>
      </c>
      <c r="F184" s="396" t="n">
        <v>0.25532</v>
      </c>
      <c r="G184" s="308" t="n">
        <v>34375.18</v>
      </c>
      <c r="H184" s="282">
        <f>ROUND(F184*G184,2)</f>
        <v/>
      </c>
      <c r="I184" s="296" t="n"/>
    </row>
    <row r="185" ht="25.5" customHeight="1" s="334">
      <c r="A185" s="290" t="n">
        <v>169</v>
      </c>
      <c r="B185" s="368" t="n"/>
      <c r="C185" s="286" t="inlineStr">
        <is>
          <t>21.1.06.10-0238</t>
        </is>
      </c>
      <c r="D185" s="287" t="inlineStr">
        <is>
          <t>Кабель силовой с медными жилами ВВГнг-FRLS 3х2,5-1000</t>
        </is>
      </c>
      <c r="E185" s="396" t="inlineStr">
        <is>
          <t>1000 м</t>
        </is>
      </c>
      <c r="F185" s="396" t="n">
        <v>0.405</v>
      </c>
      <c r="G185" s="308" t="n">
        <v>20980.92</v>
      </c>
      <c r="H185" s="282">
        <f>ROUND(F185*G185,2)</f>
        <v/>
      </c>
      <c r="I185" s="296" t="n"/>
    </row>
    <row r="186">
      <c r="A186" s="290" t="n">
        <v>170</v>
      </c>
      <c r="B186" s="368" t="n"/>
      <c r="C186" s="286" t="inlineStr">
        <is>
          <t>01.7.11.07-0054</t>
        </is>
      </c>
      <c r="D186" s="287" t="inlineStr">
        <is>
          <t>Электроды сварочные Э42, диаметр 6 мм</t>
        </is>
      </c>
      <c r="E186" s="396" t="inlineStr">
        <is>
          <t>Т</t>
        </is>
      </c>
      <c r="F186" s="396" t="n">
        <v>0.8362000000000001</v>
      </c>
      <c r="G186" s="308" t="n">
        <v>9424</v>
      </c>
      <c r="H186" s="282">
        <f>ROUND(F186*G186,2)</f>
        <v/>
      </c>
      <c r="I186" s="296" t="n"/>
    </row>
    <row r="187" ht="25.5" customHeight="1" s="334">
      <c r="A187" s="290" t="n">
        <v>171</v>
      </c>
      <c r="B187" s="368" t="n"/>
      <c r="C187" s="286" t="inlineStr">
        <is>
          <t>08.3.04.02-0062</t>
        </is>
      </c>
      <c r="D187" s="287" t="inlineStr">
        <is>
          <t>Сталь круглая и квадратная, марки Ст0, размер свыше 12 мм</t>
        </is>
      </c>
      <c r="E187" s="396" t="inlineStr">
        <is>
          <t>Т</t>
        </is>
      </c>
      <c r="F187" s="396" t="n">
        <v>1.1115</v>
      </c>
      <c r="G187" s="308" t="n">
        <v>6936.4</v>
      </c>
      <c r="H187" s="282">
        <f>ROUND(F187*G187,2)</f>
        <v/>
      </c>
      <c r="I187" s="296" t="n"/>
    </row>
    <row r="188" ht="25.5" customHeight="1" s="334">
      <c r="A188" s="290" t="n">
        <v>172</v>
      </c>
      <c r="B188" s="368" t="n"/>
      <c r="C188" s="286" t="inlineStr">
        <is>
          <t>07.1.03.01-0004</t>
        </is>
      </c>
      <c r="D188" s="287" t="inlineStr">
        <is>
          <t>Вставки жалюзийные переплетов оконных сливы СЛСН-25, СЛСВ-25</t>
        </is>
      </c>
      <c r="E188" s="396" t="inlineStr">
        <is>
          <t>Т</t>
        </is>
      </c>
      <c r="F188" s="396" t="n">
        <v>0.6</v>
      </c>
      <c r="G188" s="308" t="n">
        <v>12464.3</v>
      </c>
      <c r="H188" s="282">
        <f>ROUND(F188*G188,2)</f>
        <v/>
      </c>
      <c r="I188" s="296" t="n"/>
    </row>
    <row r="189" ht="25.5" customHeight="1" s="334">
      <c r="A189" s="290" t="n">
        <v>173</v>
      </c>
      <c r="B189" s="368" t="n"/>
      <c r="C189" s="286" t="inlineStr">
        <is>
          <t>02.2.04.03-0013</t>
        </is>
      </c>
      <c r="D189" s="287" t="inlineStr">
        <is>
          <t>Смесь песчано-гравийная обогащенная с содержанием гравия 35-50%</t>
        </is>
      </c>
      <c r="E189" s="396" t="inlineStr">
        <is>
          <t>м3</t>
        </is>
      </c>
      <c r="F189" s="396" t="n">
        <v>99.613</v>
      </c>
      <c r="G189" s="308" t="n">
        <v>72</v>
      </c>
      <c r="H189" s="282">
        <f>ROUND(F189*G189,2)</f>
        <v/>
      </c>
      <c r="I189" s="296" t="n"/>
    </row>
    <row r="190">
      <c r="A190" s="290" t="n">
        <v>174</v>
      </c>
      <c r="B190" s="368" t="n"/>
      <c r="C190" s="286" t="inlineStr">
        <is>
          <t>20.2.08.03-0013</t>
        </is>
      </c>
      <c r="D190" s="287" t="inlineStr">
        <is>
          <t>Комплект монтажный IPO 500 WALL MNTG KIT</t>
        </is>
      </c>
      <c r="E190" s="396" t="inlineStr">
        <is>
          <t>компл.</t>
        </is>
      </c>
      <c r="F190" s="396" t="n">
        <v>2</v>
      </c>
      <c r="G190" s="308" t="n">
        <v>110.94</v>
      </c>
      <c r="H190" s="282">
        <f>ROUND(F190*G190,2)</f>
        <v/>
      </c>
      <c r="I190" s="296" t="n"/>
    </row>
    <row r="191" ht="38.25" customHeight="1" s="334">
      <c r="A191" s="290" t="n">
        <v>175</v>
      </c>
      <c r="B191" s="368" t="n"/>
      <c r="C191" s="286" t="inlineStr">
        <is>
          <t>23.3.08.01-0081</t>
        </is>
      </c>
      <c r="D191" s="287" t="inlineStr">
        <is>
          <t>Трубы стальные электросварные квадратного сечения, размер стороны 140 мм, толщина стенки 4-7 мм</t>
        </is>
      </c>
      <c r="E191" s="396" t="inlineStr">
        <is>
          <t>Т</t>
        </is>
      </c>
      <c r="F191" s="396" t="n">
        <v>0.736</v>
      </c>
      <c r="G191" s="308" t="n">
        <v>9045.25</v>
      </c>
      <c r="H191" s="282">
        <f>ROUND(F191*G191,2)</f>
        <v/>
      </c>
      <c r="I191" s="296" t="n"/>
    </row>
    <row r="192" ht="25.5" customHeight="1" s="334">
      <c r="A192" s="290" t="n">
        <v>176</v>
      </c>
      <c r="B192" s="368" t="n"/>
      <c r="C192" s="286" t="inlineStr">
        <is>
          <t>01.2.03.03-0107</t>
        </is>
      </c>
      <c r="D192" s="287" t="inlineStr">
        <is>
          <t>Мастика битумно-масляная морозостойкая горячего применения</t>
        </is>
      </c>
      <c r="E192" s="396" t="inlineStr">
        <is>
          <t>т</t>
        </is>
      </c>
      <c r="F192" s="396" t="n">
        <v>1.60128</v>
      </c>
      <c r="G192" s="308" t="n">
        <v>3960</v>
      </c>
      <c r="H192" s="282">
        <f>ROUND(F192*G192,2)</f>
        <v/>
      </c>
      <c r="I192" s="296" t="n"/>
    </row>
    <row r="193" ht="51" customHeight="1" s="334">
      <c r="A193" s="290" t="n">
        <v>177</v>
      </c>
      <c r="B193" s="368" t="n"/>
      <c r="C193" s="286" t="inlineStr">
        <is>
          <t>04.3.02.13-0102</t>
        </is>
      </c>
      <c r="D193" s="287" t="inlineStr">
        <is>
          <t>Смеси сухие, штукатурные цементно-песчаные, для внутренних и наружных работ, модифицированные с полимерными добавками, механизированного нанесения, М150</t>
        </is>
      </c>
      <c r="E193" s="396" t="inlineStr">
        <is>
          <t>Т</t>
        </is>
      </c>
      <c r="F193" s="396" t="n">
        <v>5.546016</v>
      </c>
      <c r="G193" s="308" t="n">
        <v>1108.57</v>
      </c>
      <c r="H193" s="282">
        <f>ROUND(F193*G193,2)</f>
        <v/>
      </c>
      <c r="I193" s="296" t="n"/>
    </row>
    <row r="194">
      <c r="A194" s="290" t="n">
        <v>178</v>
      </c>
      <c r="B194" s="368" t="n"/>
      <c r="C194" s="286" t="inlineStr">
        <is>
          <t>20.2.07.05-0012</t>
        </is>
      </c>
      <c r="D194" s="287" t="inlineStr">
        <is>
          <t>Лоток перфорированный 150х50 мм, длиной 3000 мм</t>
        </is>
      </c>
      <c r="E194" s="396" t="inlineStr">
        <is>
          <t>шт</t>
        </is>
      </c>
      <c r="F194" s="396" t="n">
        <v>40</v>
      </c>
      <c r="G194" s="308" t="n">
        <v>150.71</v>
      </c>
      <c r="H194" s="282">
        <f>ROUND(F194*G194,2)</f>
        <v/>
      </c>
      <c r="I194" s="296" t="n"/>
    </row>
    <row r="195" ht="25.5" customHeight="1" s="334">
      <c r="A195" s="290" t="n">
        <v>179</v>
      </c>
      <c r="B195" s="368" t="n"/>
      <c r="C195" s="286" t="inlineStr">
        <is>
          <t>07.1.01.01-0021</t>
        </is>
      </c>
      <c r="D195" s="287" t="inlineStr">
        <is>
          <t>Дверь противопожарная металлическая однопольная ДПМ-01/60, размером 1100х2100 мм</t>
        </is>
      </c>
      <c r="E195" s="396" t="inlineStr">
        <is>
          <t>ШТ.</t>
        </is>
      </c>
      <c r="F195" s="396" t="n">
        <v>2</v>
      </c>
      <c r="G195" s="308" t="n">
        <v>2929.68</v>
      </c>
      <c r="H195" s="282">
        <f>ROUND(F195*G195,2)</f>
        <v/>
      </c>
      <c r="I195" s="296" t="n"/>
    </row>
    <row r="196">
      <c r="A196" s="290" t="n">
        <v>180</v>
      </c>
      <c r="B196" s="368" t="n"/>
      <c r="C196" s="286" t="inlineStr">
        <is>
          <t>01.7.07.12-0024</t>
        </is>
      </c>
      <c r="D196" s="287" t="inlineStr">
        <is>
          <t>Пленка полиэтиленовая, толщина 0,15 мм</t>
        </is>
      </c>
      <c r="E196" s="396" t="inlineStr">
        <is>
          <t>М2</t>
        </is>
      </c>
      <c r="F196" s="396" t="n">
        <v>1593.744</v>
      </c>
      <c r="G196" s="308" t="n">
        <v>3.62</v>
      </c>
      <c r="H196" s="282">
        <f>ROUND(F196*G196,2)</f>
        <v/>
      </c>
      <c r="I196" s="296" t="n"/>
    </row>
    <row r="197" ht="25.5" customHeight="1" s="334">
      <c r="A197" s="290" t="n">
        <v>181</v>
      </c>
      <c r="B197" s="368" t="n"/>
      <c r="C197" s="286" t="inlineStr">
        <is>
          <t>01.7.12.05-0052</t>
        </is>
      </c>
      <c r="D197" s="287" t="inlineStr">
        <is>
          <t>Нетканый геотекстиль: ГЕОКОМ Д-900, иглопробивной термоскреплённый</t>
        </is>
      </c>
      <c r="E197" s="396" t="inlineStr">
        <is>
          <t>м2</t>
        </is>
      </c>
      <c r="F197" s="396" t="n">
        <v>440</v>
      </c>
      <c r="G197" s="308" t="n">
        <v>12.88</v>
      </c>
      <c r="H197" s="282">
        <f>ROUND(F197*G197,2)</f>
        <v/>
      </c>
      <c r="I197" s="296" t="n"/>
    </row>
    <row r="198" ht="25.5" customHeight="1" s="334">
      <c r="A198" s="290" t="n">
        <v>182</v>
      </c>
      <c r="B198" s="368" t="n"/>
      <c r="C198" s="286" t="inlineStr">
        <is>
          <t>11.1.03.06-0095</t>
        </is>
      </c>
      <c r="D198" s="287" t="inlineStr">
        <is>
          <t>Доска обрезная, хвойных пород, ширина 75-150 мм, толщина 44 мм и более, длина 4-6,5 м, сорт III</t>
        </is>
      </c>
      <c r="E198" s="396" t="inlineStr">
        <is>
          <t>М3</t>
        </is>
      </c>
      <c r="F198" s="396" t="n">
        <v>5.2922</v>
      </c>
      <c r="G198" s="308" t="n">
        <v>1056</v>
      </c>
      <c r="H198" s="282">
        <f>ROUND(F198*G198,2)</f>
        <v/>
      </c>
      <c r="I198" s="296" t="n"/>
    </row>
    <row r="199" ht="25.5" customHeight="1" s="334">
      <c r="A199" s="290" t="n">
        <v>183</v>
      </c>
      <c r="B199" s="368" t="n"/>
      <c r="C199" s="286" t="inlineStr">
        <is>
          <t>21.2.01.02-0099</t>
        </is>
      </c>
      <c r="D199" s="287" t="inlineStr">
        <is>
          <t>Провод неизолированный для воздушных линий электропередачи АС 400/64</t>
        </is>
      </c>
      <c r="E199" s="396" t="inlineStr">
        <is>
          <t>КМ</t>
        </is>
      </c>
      <c r="F199" s="396">
        <f>0.1*1.572</f>
        <v/>
      </c>
      <c r="G199" s="308" t="n">
        <v>34910.51</v>
      </c>
      <c r="H199" s="282">
        <f>ROUND(F199*G199,2)</f>
        <v/>
      </c>
      <c r="I199" s="296" t="n"/>
    </row>
    <row r="200">
      <c r="A200" s="290" t="n">
        <v>184</v>
      </c>
      <c r="B200" s="368" t="n"/>
      <c r="C200" s="286" t="inlineStr">
        <is>
          <t>1.1-1-3714</t>
        </is>
      </c>
      <c r="D200" s="287" t="inlineStr">
        <is>
          <t>ЭМАЛЬ ПОЛИУРЕТАНОВАЯ ОДНОКОМПОНЕНТНАЯ</t>
        </is>
      </c>
      <c r="E200" s="396" t="inlineStr">
        <is>
          <t>КГ</t>
        </is>
      </c>
      <c r="F200" s="396" t="n">
        <v>129.15342</v>
      </c>
      <c r="G200" s="308" t="n">
        <v>42.49</v>
      </c>
      <c r="H200" s="282">
        <f>ROUND(F200*G200,2)</f>
        <v/>
      </c>
      <c r="I200" s="296" t="n"/>
    </row>
    <row r="201" ht="25.5" customHeight="1" s="334">
      <c r="A201" s="290" t="n">
        <v>185</v>
      </c>
      <c r="B201" s="368" t="n"/>
      <c r="C201" s="286" t="inlineStr">
        <is>
          <t>1.1-1-1824</t>
        </is>
      </c>
      <c r="D201" s="287" t="inlineStr">
        <is>
          <t>СЕТКА ДОРОЖНАЯ, СЕЧЕНИЕ 100Х100 ММ, ДИАМЕТР 6 ММ</t>
        </is>
      </c>
      <c r="E201" s="396" t="inlineStr">
        <is>
          <t>М2</t>
        </is>
      </c>
      <c r="F201" s="396" t="n">
        <v>255.8</v>
      </c>
      <c r="G201" s="308" t="n">
        <v>21.14</v>
      </c>
      <c r="H201" s="282">
        <f>ROUND(F201*G201,2)</f>
        <v/>
      </c>
      <c r="I201" s="296" t="n"/>
    </row>
    <row r="202" customFormat="1" s="256">
      <c r="A202" s="290" t="n">
        <v>186</v>
      </c>
      <c r="B202" s="368" t="n"/>
      <c r="C202" s="286" t="inlineStr">
        <is>
          <t>Прайс из СД ОП</t>
        </is>
      </c>
      <c r="D202" s="287" t="inlineStr">
        <is>
          <t>Т-отвод TD 37103</t>
        </is>
      </c>
      <c r="E202" s="396" t="inlineStr">
        <is>
          <t>ШТ</t>
        </is>
      </c>
      <c r="F202" s="396" t="n">
        <v>15</v>
      </c>
      <c r="G202" s="308" t="n">
        <v>355.35</v>
      </c>
      <c r="H202" s="282">
        <f>ROUND(F202*G202,2)</f>
        <v/>
      </c>
      <c r="I202" s="296" t="n"/>
    </row>
    <row r="203">
      <c r="A203" s="290" t="n">
        <v>187</v>
      </c>
      <c r="B203" s="368" t="n"/>
      <c r="C203" s="286" t="inlineStr">
        <is>
          <t>01.7.15.03-0042</t>
        </is>
      </c>
      <c r="D203" s="287" t="inlineStr">
        <is>
          <t>Болты с гайками и шайбами строительные</t>
        </is>
      </c>
      <c r="E203" s="396" t="inlineStr">
        <is>
          <t>кг</t>
        </is>
      </c>
      <c r="F203" s="396" t="n">
        <v>570.973</v>
      </c>
      <c r="G203" s="308" t="n">
        <v>9.039999999999999</v>
      </c>
      <c r="H203" s="282">
        <f>ROUND(F203*G203,2)</f>
        <v/>
      </c>
      <c r="I203" s="296" t="n"/>
    </row>
    <row r="204" ht="38.25" customHeight="1" s="334">
      <c r="A204" s="290" t="n">
        <v>188</v>
      </c>
      <c r="B204" s="368" t="n"/>
      <c r="C204" s="286" t="inlineStr">
        <is>
          <t>20.2.07.01-0008</t>
        </is>
      </c>
      <c r="D204" s="287" t="inlineStr">
        <is>
          <t>Лоток для поворота трассы вниз под углом 90° перфорированный КС 200х65-90ХЛ1, горячеоцинкованный</t>
        </is>
      </c>
      <c r="E204" s="396" t="inlineStr">
        <is>
          <t>ШТ</t>
        </is>
      </c>
      <c r="F204" s="396" t="n">
        <v>80</v>
      </c>
      <c r="G204" s="308" t="n">
        <v>64.28</v>
      </c>
      <c r="H204" s="282">
        <f>ROUND(F204*G204,2)</f>
        <v/>
      </c>
      <c r="I204" s="296" t="n"/>
      <c r="K204" s="293" t="n"/>
    </row>
    <row r="205" ht="25.5" customHeight="1" s="334">
      <c r="A205" s="290" t="n">
        <v>189</v>
      </c>
      <c r="B205" s="368" t="n"/>
      <c r="C205" s="286" t="inlineStr">
        <is>
          <t>21.1.06.09-0178</t>
        </is>
      </c>
      <c r="D205" s="287" t="inlineStr">
        <is>
          <t>Кабель силовой с медными жилами ВВГнг(A)-LS 5х6-660</t>
        </is>
      </c>
      <c r="E205" s="396" t="inlineStr">
        <is>
          <t>1000 м</t>
        </is>
      </c>
      <c r="F205" s="396" t="n">
        <v>0.2</v>
      </c>
      <c r="G205" s="308" t="n">
        <v>25431.81</v>
      </c>
      <c r="H205" s="282">
        <f>ROUND(F205*G205,2)</f>
        <v/>
      </c>
      <c r="I205" s="296" t="n"/>
      <c r="K205" s="293" t="n"/>
    </row>
    <row r="206" ht="38.25" customHeight="1" s="334">
      <c r="A206" s="290" t="n">
        <v>190</v>
      </c>
      <c r="B206" s="368" t="n"/>
      <c r="C206" s="286" t="inlineStr">
        <is>
          <t>12.1.01.05-0062</t>
        </is>
      </c>
      <c r="D206" s="287" t="inlineStr">
        <is>
          <t>Труба с коленом металлическая для водосточных систем, окрашенная, ширина 102 мм, высота 76 мм, длина 3000 мм</t>
        </is>
      </c>
      <c r="E206" s="396" t="inlineStr">
        <is>
          <t>шт</t>
        </is>
      </c>
      <c r="F206" s="396" t="n">
        <v>19</v>
      </c>
      <c r="G206" s="308" t="n">
        <v>267.44</v>
      </c>
      <c r="H206" s="282">
        <f>ROUND(F206*G206,2)</f>
        <v/>
      </c>
      <c r="I206" s="296" t="n"/>
      <c r="K206" s="293" t="n"/>
    </row>
    <row r="207" ht="25.5" customHeight="1" s="334">
      <c r="A207" s="290" t="n">
        <v>191</v>
      </c>
      <c r="B207" s="368" t="n"/>
      <c r="C207" s="286" t="inlineStr">
        <is>
          <t>1.1-1-2829</t>
        </is>
      </c>
      <c r="D207" s="287" t="inlineStr">
        <is>
          <t>КАБЕЛЬ-КАНАЛЫ, РАЗМЕР 105Х50 ММ: КОРОБА C НАПРАВЛЯЮЩИМИ</t>
        </is>
      </c>
      <c r="E207" s="396" t="inlineStr">
        <is>
          <t>М</t>
        </is>
      </c>
      <c r="F207" s="396" t="n">
        <v>50</v>
      </c>
      <c r="G207" s="308" t="n">
        <v>99.66</v>
      </c>
      <c r="H207" s="282">
        <f>ROUND(F207*G207,2)</f>
        <v/>
      </c>
    </row>
    <row r="208">
      <c r="A208" s="290" t="n">
        <v>192</v>
      </c>
      <c r="B208" s="368" t="n"/>
      <c r="C208" s="286" t="inlineStr">
        <is>
          <t>Прайс из СД ОП</t>
        </is>
      </c>
      <c r="D208" s="287" t="inlineStr">
        <is>
          <t>Перегородка SEP 36500</t>
        </is>
      </c>
      <c r="E208" s="396" t="inlineStr">
        <is>
          <t>ШТ</t>
        </is>
      </c>
      <c r="F208" s="396" t="n">
        <v>40</v>
      </c>
      <c r="G208" s="308" t="n">
        <v>123.45</v>
      </c>
      <c r="H208" s="282">
        <f>ROUND(F208*G208,2)</f>
        <v/>
      </c>
    </row>
    <row r="209">
      <c r="A209" s="290" t="n">
        <v>193</v>
      </c>
      <c r="B209" s="368" t="n"/>
      <c r="C209" s="286" t="inlineStr">
        <is>
          <t>14.4.01.01-0003</t>
        </is>
      </c>
      <c r="D209" s="287" t="inlineStr">
        <is>
          <t>Грунтовка ГФ-021</t>
        </is>
      </c>
      <c r="E209" s="396" t="inlineStr">
        <is>
          <t>Т</t>
        </is>
      </c>
      <c r="F209" s="396" t="n">
        <v>0.312435</v>
      </c>
      <c r="G209" s="308" t="n">
        <v>15620</v>
      </c>
      <c r="H209" s="282">
        <f>ROUND(F209*G209,2)</f>
        <v/>
      </c>
    </row>
    <row r="210" ht="76.5" customHeight="1" s="334">
      <c r="A210" s="290" t="n">
        <v>194</v>
      </c>
      <c r="B210" s="368" t="n"/>
      <c r="C210" s="286" t="inlineStr">
        <is>
          <t>Прайс из СД ОП</t>
        </is>
      </c>
      <c r="D210" s="287" t="inlineStr">
        <is>
          <t>Кабель силовой с медными жилами с изоляцией из ПВХ-пластиката, не распространяющей горение по категории "А" ГОСТ Р 31565-2012, в поливинилхлоридной оболочке пониженной горючести, на напряжение 0,66 кВ, сечением 5х2,5 мм2, ВВГнг(A)-LS-0,66</t>
        </is>
      </c>
      <c r="E210" s="396" t="inlineStr">
        <is>
          <t>м</t>
        </is>
      </c>
      <c r="F210" s="396" t="n">
        <v>130</v>
      </c>
      <c r="G210" s="308" t="n">
        <v>37.53</v>
      </c>
      <c r="H210" s="282">
        <f>ROUND(F210*G210,2)</f>
        <v/>
      </c>
    </row>
    <row r="211">
      <c r="A211" s="290" t="n">
        <v>195</v>
      </c>
      <c r="B211" s="368" t="n"/>
      <c r="C211" s="286" t="inlineStr">
        <is>
          <t>Прайс из СД ОП</t>
        </is>
      </c>
      <c r="D211" s="287" t="inlineStr">
        <is>
          <t>Крышка к лотку  35523</t>
        </is>
      </c>
      <c r="E211" s="396" t="inlineStr">
        <is>
          <t>ШТ</t>
        </is>
      </c>
      <c r="F211" s="396" t="n">
        <v>40</v>
      </c>
      <c r="G211" s="308" t="n">
        <v>121.42</v>
      </c>
      <c r="H211" s="282">
        <f>ROUND(F211*G211,2)</f>
        <v/>
      </c>
    </row>
    <row r="212" ht="89.25" customHeight="1" s="334">
      <c r="A212" s="290" t="n">
        <v>196</v>
      </c>
      <c r="B212" s="368" t="n"/>
      <c r="C212" s="286" t="inlineStr">
        <is>
          <t>1.7-2-266</t>
        </is>
      </c>
      <c r="D212" s="287" t="inlineStr">
        <is>
          <t>БЛОКИ ДВЕРНЫЕ МЕТАЛЛИЧЕСКИЕ ПРОТИВОПОЖАРНЫЕ, ОСТЕКЛЕННЫЕ ОГНЕУПОРНЫМ СТЕКЛОМ, С ЗАПОЛНЕНИЕМ МИНЕРАЛЬНОЙ ВАТОЙ, ОКРАШЕННЫЕ ПОРОШКОВЫМИ КРАСКАМИ, ОДНОПОЛЬНЫЕ, ДПМО 01/30, РАЗМЕРЫ 900Х2100 ММ, С ЗАМКОМ И РУЧКАМИ</t>
        </is>
      </c>
      <c r="E212" s="396" t="inlineStr">
        <is>
          <t>ШТ.</t>
        </is>
      </c>
      <c r="F212" s="396" t="n">
        <v>1</v>
      </c>
      <c r="G212" s="308" t="n">
        <v>4826.57</v>
      </c>
      <c r="H212" s="282">
        <f>ROUND(F212*G212,2)</f>
        <v/>
      </c>
    </row>
    <row r="213" ht="51" customHeight="1" s="334">
      <c r="A213" s="290" t="n">
        <v>197</v>
      </c>
      <c r="B213" s="368" t="n"/>
      <c r="C213" s="286" t="inlineStr">
        <is>
          <t>1.1-1-2401</t>
        </is>
      </c>
      <c r="D213" s="287" t="inlineStr">
        <is>
          <t>ПЛИТКА КЕРАМИЧЕСКАЯ, ТИПА КЕРАМОГРАНИТ, ПОЛИРОВАННАЯ, РАЗМЕР 30Х30 СМ, ТОЛЩИНА 8 ММ, ЦВЕТА: ЗЕЛЕНЫЙ, ВИШНЕВЫЙ, ГОЛУБОЙ, ЧЕРНЫЙ</t>
        </is>
      </c>
      <c r="E213" s="396" t="inlineStr">
        <is>
          <t>М2</t>
        </is>
      </c>
      <c r="F213" s="396" t="n">
        <v>25.704</v>
      </c>
      <c r="G213" s="308" t="n">
        <v>186.49</v>
      </c>
      <c r="H213" s="282">
        <f>ROUND(F213*G213,2)</f>
        <v/>
      </c>
    </row>
    <row r="214" ht="25.5" customHeight="1" s="334">
      <c r="A214" s="290" t="n">
        <v>198</v>
      </c>
      <c r="B214" s="368" t="n"/>
      <c r="C214" s="286" t="inlineStr">
        <is>
          <t>1.1-1-457</t>
        </is>
      </c>
      <c r="D214" s="287" t="inlineStr">
        <is>
          <t>КРАСКИ СИЛИКАТНЫЕ С СУХИМИ ЦИНКОВЫМИ БЕЛИЛАМИ, МАРКА А, ЦВЕТНАЯ</t>
        </is>
      </c>
      <c r="E214" s="396" t="inlineStr">
        <is>
          <t>Т</t>
        </is>
      </c>
      <c r="F214" s="396" t="n">
        <v>0.414</v>
      </c>
      <c r="G214" s="308" t="n">
        <v>10907.06</v>
      </c>
      <c r="H214" s="282">
        <f>ROUND(F214*G214,2)</f>
        <v/>
      </c>
    </row>
    <row r="215" ht="25.5" customHeight="1" s="334">
      <c r="A215" s="290" t="n">
        <v>199</v>
      </c>
      <c r="B215" s="368" t="n"/>
      <c r="C215" s="286" t="inlineStr">
        <is>
          <t>Прайс из СД ОП</t>
        </is>
      </c>
      <c r="D215" s="287" t="inlineStr">
        <is>
          <t>Светильник светодиодный  накладной, 220 В, 17 Вт, IP66 по типу  XLD-ДБО15-WHS-220</t>
        </is>
      </c>
      <c r="E215" s="396" t="inlineStr">
        <is>
          <t>ШТ</t>
        </is>
      </c>
      <c r="F215" s="396" t="n">
        <v>4</v>
      </c>
      <c r="G215" s="308" t="n">
        <v>1123.32</v>
      </c>
      <c r="H215" s="282">
        <f>ROUND(F215*G215,2)</f>
        <v/>
      </c>
    </row>
    <row r="216" ht="89.25" customHeight="1" s="334">
      <c r="A216" s="290" t="n">
        <v>200</v>
      </c>
      <c r="B216" s="368" t="n"/>
      <c r="C216" s="286" t="inlineStr">
        <is>
          <t>Прайс из СД ОП</t>
        </is>
      </c>
      <c r="D216" s="287" t="inlineStr">
        <is>
          <t>Кабель силовой с медными жилами с изоляцией из ПВХ пластиката, не распространяющей горение по категории "А" ГОСТ Р 53315-2009, в поливинилхлоридной оболочке пониженной горючести с пониженным дымо и газовыделением , на напряжение 0,66 кВ, сечением 4х2,5 мм2 ВВГнг(A)-LS-0,66</t>
        </is>
      </c>
      <c r="E216" s="396" t="inlineStr">
        <is>
          <t>м</t>
        </is>
      </c>
      <c r="F216" s="396" t="n">
        <v>150</v>
      </c>
      <c r="G216" s="308" t="n">
        <v>29.85</v>
      </c>
      <c r="H216" s="282">
        <f>ROUND(F216*G216,2)</f>
        <v/>
      </c>
    </row>
    <row r="217" ht="76.5" customHeight="1" s="334">
      <c r="A217" s="290" t="n">
        <v>201</v>
      </c>
      <c r="B217" s="368" t="n"/>
      <c r="C217" s="286" t="inlineStr">
        <is>
          <t>Прайс из СД ОП</t>
        </is>
      </c>
      <c r="D217" s="287" t="inlineStr">
        <is>
          <t>Кабель силовой гибкий с медными жилами с изоляцией из ПВХ пластиката, не распространяющей горение по категории "А" ГОСТ Р 53315-2009, в поливинилхлоридной оболочке пониженной горючести , на напряжение 0,66 кВ, сечением 3х2,5 мм2 ВВнг(А)-LS-0,66</t>
        </is>
      </c>
      <c r="E217" s="396" t="inlineStr">
        <is>
          <t>м</t>
        </is>
      </c>
      <c r="F217" s="396" t="n">
        <v>180</v>
      </c>
      <c r="G217" s="308" t="n">
        <v>24.3</v>
      </c>
      <c r="H217" s="282">
        <f>ROUND(F217*G217,2)</f>
        <v/>
      </c>
      <c r="I217" s="296" t="n"/>
    </row>
    <row r="218">
      <c r="A218" s="290" t="n">
        <v>202</v>
      </c>
      <c r="B218" s="368" t="n"/>
      <c r="C218" s="286" t="inlineStr">
        <is>
          <t>Прайс из СД ОП</t>
        </is>
      </c>
      <c r="D218" s="287" t="inlineStr">
        <is>
          <t>КАБЕЛЬ КОНТРОЛЬНЫЙ КВВГнг(А)-LS 0,66 4Х2,5</t>
        </is>
      </c>
      <c r="E218" s="396" t="inlineStr">
        <is>
          <t>м</t>
        </is>
      </c>
      <c r="F218" s="396" t="n">
        <v>70</v>
      </c>
      <c r="G218" s="308" t="n">
        <v>61.13</v>
      </c>
      <c r="H218" s="282">
        <f>ROUND(F218*G218,2)</f>
        <v/>
      </c>
      <c r="I218" s="296" t="n"/>
    </row>
    <row r="219" ht="51" customHeight="1" s="334">
      <c r="A219" s="290" t="n">
        <v>203</v>
      </c>
      <c r="B219" s="368" t="n"/>
      <c r="C219" s="286" t="inlineStr">
        <is>
          <t>1.12-5-575</t>
        </is>
      </c>
      <c r="D219" s="287" t="inlineStr">
        <is>
          <t>ТРУБЫ ПОЛИЭТИЛЕНОВЫЕ, ГОФРИРОВАННЫЕ, ГИБКИЕ, ДВУСТЕННЫЕ, С ПРОТЯЖКОЙ, ДЛЯ КАБЕЛЬНОЙ КАНАЛИЗАЦИИ, В КОМПЛЕКТЕ С МУФТОЙ, НАРУЖНЫЙ ДИАМЕТР 110 ММ</t>
        </is>
      </c>
      <c r="E219" s="396" t="inlineStr">
        <is>
          <t>М</t>
        </is>
      </c>
      <c r="F219" s="396" t="n">
        <v>51</v>
      </c>
      <c r="G219" s="308" t="n">
        <v>83.27</v>
      </c>
      <c r="H219" s="282">
        <f>ROUND(F219*G219,2)</f>
        <v/>
      </c>
      <c r="I219" s="296" t="n"/>
    </row>
    <row r="220" ht="25.5" customHeight="1" s="334">
      <c r="A220" s="290" t="n">
        <v>204</v>
      </c>
      <c r="B220" s="368" t="n"/>
      <c r="C220" s="286" t="inlineStr">
        <is>
          <t>Прайс из СД ОП</t>
        </is>
      </c>
      <c r="D220" s="287" t="inlineStr">
        <is>
          <t>КРЫШКА ЛОТКА ДЛЯ ПОВОРОТА ТРАССЫ НА 135 ГР., КЛУ 200</t>
        </is>
      </c>
      <c r="E220" s="396" t="inlineStr">
        <is>
          <t>ШТ</t>
        </is>
      </c>
      <c r="F220" s="396" t="n">
        <v>80</v>
      </c>
      <c r="G220" s="308" t="n">
        <v>52.66</v>
      </c>
      <c r="H220" s="282">
        <f>ROUND(F220*G220,2)</f>
        <v/>
      </c>
      <c r="I220" s="296" t="n"/>
    </row>
    <row r="221">
      <c r="A221" s="290" t="n">
        <v>205</v>
      </c>
      <c r="B221" s="368" t="n"/>
      <c r="C221" s="286" t="inlineStr">
        <is>
          <t>Прайс из СД ОП</t>
        </is>
      </c>
      <c r="D221" s="287" t="inlineStr">
        <is>
          <t>Консоль облегченная  ML 34106</t>
        </is>
      </c>
      <c r="E221" s="396" t="inlineStr">
        <is>
          <t>ШТ</t>
        </is>
      </c>
      <c r="F221" s="396" t="n">
        <v>120</v>
      </c>
      <c r="G221" s="308" t="n">
        <v>32.73</v>
      </c>
      <c r="H221" s="282">
        <f>ROUND(F221*G221,2)</f>
        <v/>
      </c>
      <c r="I221" s="296" t="n"/>
    </row>
    <row r="222" ht="38.25" customHeight="1" s="334">
      <c r="A222" s="290" t="n">
        <v>206</v>
      </c>
      <c r="B222" s="368" t="n"/>
      <c r="C222" s="286" t="inlineStr">
        <is>
          <t>Прайс из СД ОП</t>
        </is>
      </c>
      <c r="D222" s="287" t="inlineStr">
        <is>
          <t>БУМАГА ДЛЯ МАРКИРОВКИ САМОЛАМИНИРУЮЩАЯСЯ (НА КАБЕЛЬ) PEL-A4-Y1-25</t>
        </is>
      </c>
      <c r="E222" s="396" t="inlineStr">
        <is>
          <t>шт.</t>
        </is>
      </c>
      <c r="F222" s="396" t="n">
        <v>1</v>
      </c>
      <c r="G222" s="308" t="n">
        <v>3840.08</v>
      </c>
      <c r="H222" s="282">
        <f>ROUND(F222*G222,2)</f>
        <v/>
      </c>
      <c r="I222" s="296" t="n"/>
    </row>
    <row r="223" ht="25.5" customHeight="1" s="334">
      <c r="A223" s="290" t="n">
        <v>207</v>
      </c>
      <c r="B223" s="368" t="n"/>
      <c r="C223" s="286" t="inlineStr">
        <is>
          <t>Прайс из СД ОП</t>
        </is>
      </c>
      <c r="D223" s="287" t="inlineStr">
        <is>
          <t>Секция нагревательная кабельная , с муфтой L=19м 33 ТСК-РК-0190-050</t>
        </is>
      </c>
      <c r="E223" s="396" t="inlineStr">
        <is>
          <t>м</t>
        </is>
      </c>
      <c r="F223" s="396" t="n">
        <v>38</v>
      </c>
      <c r="G223" s="308" t="n">
        <v>100.94</v>
      </c>
      <c r="H223" s="282">
        <f>ROUND(F223*G223,2)</f>
        <v/>
      </c>
      <c r="I223" s="296" t="n"/>
    </row>
    <row r="224" ht="25.5" customHeight="1" s="334">
      <c r="A224" s="290" t="n">
        <v>208</v>
      </c>
      <c r="B224" s="368" t="n"/>
      <c r="C224" s="286" t="inlineStr">
        <is>
          <t>Прайс из СД ОП</t>
        </is>
      </c>
      <c r="D224" s="287" t="inlineStr">
        <is>
          <t>ТАБЛИЧКА ИНФОРМАЦИОННАЯ МЕТАЛЛИЧЕСКАЯ, РАЗМЕР 300х300</t>
        </is>
      </c>
      <c r="E224" s="396" t="inlineStr">
        <is>
          <t>ШТ</t>
        </is>
      </c>
      <c r="F224" s="396" t="n">
        <v>10</v>
      </c>
      <c r="G224" s="308" t="n">
        <v>380.53</v>
      </c>
      <c r="H224" s="282">
        <f>ROUND(F224*G224,2)</f>
        <v/>
      </c>
      <c r="I224" s="296" t="n"/>
    </row>
    <row r="225">
      <c r="A225" s="290" t="n">
        <v>209</v>
      </c>
      <c r="B225" s="368" t="n"/>
      <c r="C225" s="286" t="inlineStr">
        <is>
          <t>Прайс из СД ОП</t>
        </is>
      </c>
      <c r="D225" s="287" t="inlineStr">
        <is>
          <t>НАСТЕННЫЙ КРОНШТЕЙН СА-1W</t>
        </is>
      </c>
      <c r="E225" s="396" t="inlineStr">
        <is>
          <t>шт.</t>
        </is>
      </c>
      <c r="F225" s="396" t="n">
        <v>7</v>
      </c>
      <c r="G225" s="308" t="n">
        <v>519.71</v>
      </c>
      <c r="H225" s="282">
        <f>ROUND(F225*G225,2)</f>
        <v/>
      </c>
      <c r="I225" s="296" t="n"/>
    </row>
    <row r="226" ht="25.5" customHeight="1" s="334">
      <c r="A226" s="290" t="n">
        <v>210</v>
      </c>
      <c r="B226" s="368" t="n"/>
      <c r="C226" s="286" t="inlineStr">
        <is>
          <t>Прайс из СД ОП</t>
        </is>
      </c>
      <c r="D226" s="287" t="inlineStr">
        <is>
          <t>Секция нагревательная кабельная , с муфтой L=18м 33 ТСК-РК-0180-050</t>
        </is>
      </c>
      <c r="E226" s="396" t="inlineStr">
        <is>
          <t>м</t>
        </is>
      </c>
      <c r="F226" s="396" t="n">
        <v>36</v>
      </c>
      <c r="G226" s="308" t="n">
        <v>100.94</v>
      </c>
      <c r="H226" s="282">
        <f>ROUND(F226*G226,2)</f>
        <v/>
      </c>
      <c r="I226" s="296" t="n"/>
    </row>
    <row r="227" ht="51" customHeight="1" s="334">
      <c r="A227" s="290" t="n">
        <v>211</v>
      </c>
      <c r="B227" s="368" t="n"/>
      <c r="C227" s="286" t="inlineStr">
        <is>
          <t>1.12-5-372</t>
        </is>
      </c>
      <c r="D227" s="287" t="inlineStr">
        <is>
          <t>ТРУБЫ ЭЛЕКТРОТЕХНИЧЕСКИЕ ГОФРИРОВАННЫЕ, ПОЛИВИНИЛХЛОРИДНЫЕ, НЕГОРЮЧИЕ, С ЗОНДОМ, НАРУЖНЫЙ ДИАМЕТР 20 ММ</t>
        </is>
      </c>
      <c r="E227" s="396" t="inlineStr">
        <is>
          <t>М</t>
        </is>
      </c>
      <c r="F227" s="396" t="n">
        <v>1046</v>
      </c>
      <c r="G227" s="308" t="n">
        <v>3.45</v>
      </c>
      <c r="H227" s="282">
        <f>ROUND(F227*G227,2)</f>
        <v/>
      </c>
      <c r="I227" s="296" t="n"/>
    </row>
    <row r="228">
      <c r="A228" s="290" t="n">
        <v>212</v>
      </c>
      <c r="B228" s="368" t="n"/>
      <c r="C228" s="286" t="inlineStr">
        <is>
          <t>1.1-1-999</t>
        </is>
      </c>
      <c r="D228" s="287" t="inlineStr">
        <is>
          <t>РАСТВОРИТЕЛЬ "УАЙТ-СПИРИТ"</t>
        </is>
      </c>
      <c r="E228" s="396" t="inlineStr">
        <is>
          <t>Т</t>
        </is>
      </c>
      <c r="F228" s="396" t="n">
        <v>0.2861</v>
      </c>
      <c r="G228" s="308" t="n">
        <v>12534.98</v>
      </c>
      <c r="H228" s="282">
        <f>ROUND(F228*G228,2)</f>
        <v/>
      </c>
      <c r="I228" s="296" t="n"/>
    </row>
    <row r="229">
      <c r="A229" s="290" t="n">
        <v>213</v>
      </c>
      <c r="B229" s="368" t="n"/>
      <c r="C229" s="286" t="inlineStr">
        <is>
          <t>21.1.08.03-0521</t>
        </is>
      </c>
      <c r="D229" s="287" t="inlineStr">
        <is>
          <t>Кабель контрольный КВВГнг(A)-LS 7х2,5</t>
        </is>
      </c>
      <c r="E229" s="396" t="inlineStr">
        <is>
          <t>1000 м</t>
        </is>
      </c>
      <c r="F229" s="396" t="n">
        <v>0.165</v>
      </c>
      <c r="G229" s="308" t="n">
        <v>20950.79</v>
      </c>
      <c r="H229" s="282">
        <f>ROUND(F229*G229,2)</f>
        <v/>
      </c>
      <c r="I229" s="296" t="n"/>
    </row>
    <row r="230">
      <c r="A230" s="290" t="n">
        <v>214</v>
      </c>
      <c r="B230" s="368" t="n"/>
      <c r="C230" s="286" t="inlineStr">
        <is>
          <t>Прайс из СД ОП</t>
        </is>
      </c>
      <c r="D230" s="287" t="inlineStr">
        <is>
          <t>Зажим аппаратный прессуемый  А4А-400-2</t>
        </is>
      </c>
      <c r="E230" s="396" t="inlineStr">
        <is>
          <t>ШТ</t>
        </is>
      </c>
      <c r="F230" s="396" t="n">
        <v>36</v>
      </c>
      <c r="G230" s="308" t="n">
        <v>93.03</v>
      </c>
      <c r="H230" s="282">
        <f>ROUND(F230*G230,2)</f>
        <v/>
      </c>
      <c r="I230" s="296" t="n"/>
    </row>
    <row r="231" ht="38.25" customHeight="1" s="334">
      <c r="A231" s="290" t="n">
        <v>215</v>
      </c>
      <c r="B231" s="368" t="n"/>
      <c r="C231" s="286" t="inlineStr">
        <is>
          <t>1.1-1-599</t>
        </is>
      </c>
      <c r="D231" s="287" t="inlineStr">
        <is>
          <t>МАСТИКА ГЕРМЕТИЗИРУЮЩАЯ НЕТВЕРДЕЮЩАЯ, СТРОИТЕЛЬНАЯ, БИТУМНО-АТАКТИЧЕСКАЯ, АНТИКОРРОЗИЙНАЯ</t>
        </is>
      </c>
      <c r="E231" s="396" t="inlineStr">
        <is>
          <t>Т</t>
        </is>
      </c>
      <c r="F231" s="396" t="n">
        <v>0.1763</v>
      </c>
      <c r="G231" s="308" t="n">
        <v>18910.8</v>
      </c>
      <c r="H231" s="282">
        <f>ROUND(F231*G231,2)</f>
        <v/>
      </c>
      <c r="I231" s="296" t="n"/>
    </row>
    <row r="232" ht="25.5" customHeight="1" s="334">
      <c r="A232" s="290" t="n">
        <v>216</v>
      </c>
      <c r="B232" s="368" t="n"/>
      <c r="C232" s="286" t="inlineStr">
        <is>
          <t>21.1.06.09-0152</t>
        </is>
      </c>
      <c r="D232" s="287" t="inlineStr">
        <is>
          <t>Кабель силовой с медными жилами ВВГнг(A)-LS 3х2,5-660</t>
        </is>
      </c>
      <c r="E232" s="396" t="inlineStr">
        <is>
          <t>1000 м</t>
        </is>
      </c>
      <c r="F232" s="396" t="n">
        <v>0.48</v>
      </c>
      <c r="G232" s="308" t="n">
        <v>6920.41</v>
      </c>
      <c r="H232" s="282">
        <f>ROUND(F232*G232,2)</f>
        <v/>
      </c>
      <c r="I232" s="296" t="n"/>
    </row>
    <row r="233" ht="51" customHeight="1" s="334">
      <c r="A233" s="290" t="n">
        <v>217</v>
      </c>
      <c r="B233" s="368" t="n"/>
      <c r="C233" s="286" t="inlineStr">
        <is>
          <t>Прайс из СД ОП</t>
        </is>
      </c>
      <c r="D233" s="287" t="inlineStr">
        <is>
          <t>Светильник аварийного освещения светодиодный ~220 В IP65 со встроенным аккумулятором, потребляемый ток 0,11А Универсал BS-541/3-8x1INEXI LED</t>
        </is>
      </c>
      <c r="E233" s="396" t="inlineStr">
        <is>
          <t>ШТ</t>
        </is>
      </c>
      <c r="F233" s="396" t="n">
        <v>3</v>
      </c>
      <c r="G233" s="308" t="n">
        <v>1103.19</v>
      </c>
      <c r="H233" s="282">
        <f>ROUND(F233*G233,2)</f>
        <v/>
      </c>
      <c r="I233" s="296" t="n"/>
    </row>
    <row r="234" ht="38.25" customFormat="1" customHeight="1" s="256">
      <c r="A234" s="290" t="n">
        <v>218</v>
      </c>
      <c r="B234" s="368" t="n"/>
      <c r="C234" s="286" t="inlineStr">
        <is>
          <t>1.1-1-3715</t>
        </is>
      </c>
      <c r="D234" s="287" t="inlineStr">
        <is>
          <t>ГРУНТОВКА ПОЛИУРЕТАНОВАЯ ДЛЯ БЕТОНА М100-М300 И ДРУГИХ МИНЕРАЛЬНЫХ ПОВЕРХНОСТЕЙ</t>
        </is>
      </c>
      <c r="E234" s="396" t="inlineStr">
        <is>
          <t>КГ</t>
        </is>
      </c>
      <c r="F234" s="396" t="n">
        <v>91.31999999999999</v>
      </c>
      <c r="G234" s="308" t="n">
        <v>36.21</v>
      </c>
      <c r="H234" s="282">
        <f>ROUND(F234*G234,2)</f>
        <v/>
      </c>
      <c r="I234" s="296" t="n"/>
    </row>
    <row r="235" ht="25.5" customHeight="1" s="334">
      <c r="A235" s="290" t="n">
        <v>219</v>
      </c>
      <c r="B235" s="368" t="n"/>
      <c r="C235" s="286" t="inlineStr">
        <is>
          <t>21.1.06.09-0181</t>
        </is>
      </c>
      <c r="D235" s="287" t="inlineStr">
        <is>
          <t>Кабель силовой с медными жилами ВВГнг(A)-LS 5х25-660</t>
        </is>
      </c>
      <c r="E235" s="396" t="inlineStr">
        <is>
          <t>1000 м</t>
        </is>
      </c>
      <c r="F235" s="396" t="n">
        <v>0.03</v>
      </c>
      <c r="G235" s="308" t="n">
        <v>109675.42</v>
      </c>
      <c r="H235" s="282">
        <f>ROUND(F235*G235,2)</f>
        <v/>
      </c>
      <c r="I235" s="296" t="n"/>
    </row>
    <row r="236" ht="51" customHeight="1" s="334">
      <c r="A236" s="290" t="n">
        <v>220</v>
      </c>
      <c r="B236" s="368" t="n"/>
      <c r="C236" s="286" t="inlineStr">
        <is>
          <t>1.3-4-106</t>
        </is>
      </c>
      <c r="D236" s="287" t="inlineStr">
        <is>
          <t>КАРКАСЫ И СЕТКИ АРМАТУРНЫЕ ПРОСТРАНСТВЕННЫЕ СОБРАННЫЕ И СВАРЕННЫЕ (СВЯЗАННЫЕ) В АРМАТУРНЫЕ ИЗДЕЛИЯ, КЛАСС А-III, ДИАМЕТР 16-18 ММ</t>
        </is>
      </c>
      <c r="E236" s="396" t="inlineStr">
        <is>
          <t>Т</t>
        </is>
      </c>
      <c r="F236" s="396" t="n">
        <v>0.495</v>
      </c>
      <c r="G236" s="308" t="n">
        <v>6340.75</v>
      </c>
      <c r="H236" s="282">
        <f>ROUND(F236*G236,2)</f>
        <v/>
      </c>
      <c r="I236" s="296" t="n"/>
      <c r="K236" s="293" t="n"/>
    </row>
    <row r="237" ht="25.5" customHeight="1" s="334">
      <c r="A237" s="290" t="n">
        <v>221</v>
      </c>
      <c r="B237" s="368" t="n"/>
      <c r="C237" s="286" t="inlineStr">
        <is>
          <t>21.1.06.09-0183</t>
        </is>
      </c>
      <c r="D237" s="287" t="inlineStr">
        <is>
          <t>Кабель силовой с медными жилами ВВГнг-LS 5х50-660</t>
        </is>
      </c>
      <c r="E237" s="396" t="inlineStr">
        <is>
          <t>1000 м</t>
        </is>
      </c>
      <c r="F237" s="396" t="n">
        <v>0.015</v>
      </c>
      <c r="G237" s="308" t="n">
        <v>207790.28</v>
      </c>
      <c r="H237" s="282">
        <f>ROUND(F237*G237,2)</f>
        <v/>
      </c>
      <c r="I237" s="296" t="n"/>
      <c r="K237" s="293" t="n"/>
    </row>
    <row r="238">
      <c r="A238" s="290" t="n">
        <v>222</v>
      </c>
      <c r="B238" s="368" t="n"/>
      <c r="C238" s="286" t="inlineStr">
        <is>
          <t>Прайс из СД ОП</t>
        </is>
      </c>
      <c r="D238" s="287" t="inlineStr">
        <is>
          <t>Зажим ответвительный прессуемый  ОА-400-1</t>
        </is>
      </c>
      <c r="E238" s="396" t="inlineStr">
        <is>
          <t>ШТ</t>
        </is>
      </c>
      <c r="F238" s="396" t="n">
        <v>24</v>
      </c>
      <c r="G238" s="308" t="n">
        <v>128.87</v>
      </c>
      <c r="H238" s="282">
        <f>ROUND(F238*G238,2)</f>
        <v/>
      </c>
      <c r="I238" s="296" t="n"/>
      <c r="K238" s="293" t="n"/>
    </row>
    <row r="239" ht="25.5" customHeight="1" s="334">
      <c r="A239" s="290" t="n">
        <v>223</v>
      </c>
      <c r="B239" s="368" t="n"/>
      <c r="C239" s="286" t="inlineStr">
        <is>
          <t>14.2.02.07-0001</t>
        </is>
      </c>
      <c r="D239" s="287" t="inlineStr">
        <is>
          <t>Материал огнезащитный терморасширяющийся, для покрытия электрических кабелей</t>
        </is>
      </c>
      <c r="E239" s="396" t="inlineStr">
        <is>
          <t>кг</t>
        </is>
      </c>
      <c r="F239" s="396" t="n">
        <v>64</v>
      </c>
      <c r="G239" s="308" t="n">
        <v>47.6</v>
      </c>
      <c r="H239" s="282">
        <f>ROUND(F239*G239,2)</f>
        <v/>
      </c>
      <c r="I239" s="296" t="n"/>
    </row>
    <row r="240">
      <c r="A240" s="290" t="n">
        <v>224</v>
      </c>
      <c r="B240" s="368" t="n"/>
      <c r="C240" s="286" t="inlineStr">
        <is>
          <t>Прайс из СД ОП</t>
        </is>
      </c>
      <c r="D240" s="287" t="inlineStr">
        <is>
          <t>КРЫШКА ЛОТКА ПРЯМОГО 200мм, КЛ 200</t>
        </is>
      </c>
      <c r="E240" s="396" t="inlineStr">
        <is>
          <t>ШТ</t>
        </is>
      </c>
      <c r="F240" s="396" t="n">
        <v>70</v>
      </c>
      <c r="G240" s="308" t="n">
        <v>43.11</v>
      </c>
      <c r="H240" s="282">
        <f>ROUND(F240*G240,2)</f>
        <v/>
      </c>
      <c r="I240" s="296" t="n"/>
    </row>
    <row r="241">
      <c r="A241" s="290" t="n">
        <v>225</v>
      </c>
      <c r="B241" s="368" t="n"/>
      <c r="C241" s="286" t="inlineStr">
        <is>
          <t>Прайс из СД ОП</t>
        </is>
      </c>
      <c r="D241" s="287" t="inlineStr">
        <is>
          <t>Угол горизонтальный 90 СРО 36023</t>
        </is>
      </c>
      <c r="E241" s="396" t="inlineStr">
        <is>
          <t>ШТ</t>
        </is>
      </c>
      <c r="F241" s="396" t="n">
        <v>20</v>
      </c>
      <c r="G241" s="308" t="n">
        <v>150.34</v>
      </c>
      <c r="H241" s="282">
        <f>ROUND(F241*G241,2)</f>
        <v/>
      </c>
      <c r="I241" s="296" t="n"/>
    </row>
    <row r="242" ht="38.25" customHeight="1" s="334">
      <c r="A242" s="290" t="n">
        <v>226</v>
      </c>
      <c r="B242" s="368" t="n"/>
      <c r="C242" s="286" t="inlineStr">
        <is>
          <t>1.21-5-1136</t>
        </is>
      </c>
      <c r="D242" s="287" t="inlineStr">
        <is>
          <t>ДЕРЖАТЕЛИ ПЛАСТИКОВЫЕ С ЗАЩЕЛКОЙ ДЛЯ КРЕПЛЕНИЯ ТРУБ, РУКАВОВ И ГИБКИХ ВВОДОВ ДИАМЕТРОМ 20 ММ</t>
        </is>
      </c>
      <c r="E242" s="396" t="inlineStr">
        <is>
          <t>100 ШТ.</t>
        </is>
      </c>
      <c r="F242" s="396" t="n">
        <v>20.2</v>
      </c>
      <c r="G242" s="308" t="n">
        <v>146.89</v>
      </c>
      <c r="H242" s="282">
        <f>ROUND(F242*G242,2)</f>
        <v/>
      </c>
      <c r="I242" s="296" t="n"/>
    </row>
    <row r="243" ht="25.5" customHeight="1" s="334">
      <c r="A243" s="290" t="n">
        <v>227</v>
      </c>
      <c r="B243" s="368" t="n"/>
      <c r="C243" s="286" t="inlineStr">
        <is>
          <t>1.1-1-1086</t>
        </is>
      </c>
      <c r="D243" s="287" t="inlineStr">
        <is>
          <t>СТАЛЬ ЛИСТОВАЯ, ОЦИНКОВАННАЯ, ТОЛЩИНА 0,55-0,65 ММ</t>
        </is>
      </c>
      <c r="E243" s="396" t="inlineStr">
        <is>
          <t>Т</t>
        </is>
      </c>
      <c r="F243" s="396" t="n">
        <v>0.1985</v>
      </c>
      <c r="G243" s="308" t="n">
        <v>14739.12</v>
      </c>
      <c r="H243" s="282">
        <f>ROUND(F243*G243,2)</f>
        <v/>
      </c>
      <c r="I243" s="296" t="n"/>
    </row>
    <row r="244" ht="25.5" customHeight="1" s="334">
      <c r="A244" s="290" t="n">
        <v>228</v>
      </c>
      <c r="B244" s="368" t="n"/>
      <c r="C244" s="286" t="inlineStr">
        <is>
          <t>21.1.06.09-0179</t>
        </is>
      </c>
      <c r="D244" s="287" t="inlineStr">
        <is>
          <t>Кабель силовой с медными жилами ВВГнг(A)-LS 5х10-660</t>
        </is>
      </c>
      <c r="E244" s="396" t="inlineStr">
        <is>
          <t>м</t>
        </is>
      </c>
      <c r="F244" s="396" t="n">
        <v>0.06</v>
      </c>
      <c r="G244" s="308" t="n">
        <v>45607.75</v>
      </c>
      <c r="H244" s="282">
        <f>ROUND(F244*G244,2)</f>
        <v/>
      </c>
      <c r="I244" s="296" t="n"/>
    </row>
    <row r="245" ht="25.5" customHeight="1" s="334">
      <c r="A245" s="290" t="n">
        <v>229</v>
      </c>
      <c r="B245" s="368" t="n"/>
      <c r="C245" s="286" t="inlineStr">
        <is>
          <t>Прайс из СД ОП</t>
        </is>
      </c>
      <c r="D245" s="287" t="inlineStr">
        <is>
          <t>МЕТАЛЛИЧЕСКИЙ КОЖУХ С УНИВЕРСАЛЬНЫМ КРОНШТЕЙНОМ К ДАТЧИКАМ LX СА-3</t>
        </is>
      </c>
      <c r="E245" s="396" t="inlineStr">
        <is>
          <t>шт.</t>
        </is>
      </c>
      <c r="F245" s="396" t="n">
        <v>1</v>
      </c>
      <c r="G245" s="308" t="n">
        <v>2584.98</v>
      </c>
      <c r="H245" s="282">
        <f>ROUND(F245*G245,2)</f>
        <v/>
      </c>
      <c r="I245" s="296" t="n"/>
    </row>
    <row r="246" ht="25.5" customHeight="1" s="334">
      <c r="A246" s="290" t="n">
        <v>230</v>
      </c>
      <c r="B246" s="368" t="n"/>
      <c r="C246" s="286" t="inlineStr">
        <is>
          <t>1.1-1-354</t>
        </is>
      </c>
      <c r="D246" s="287" t="inlineStr">
        <is>
          <t>КИРПИЧ КЕРАМИЧЕСКИЙ ОБЫКНОВЕННЫЙ, РАЗМЕР 250Х120Х65 ММ, МАРКА СРЕДНЯЯ</t>
        </is>
      </c>
      <c r="E246" s="396" t="inlineStr">
        <is>
          <t>1000 ШТ.</t>
        </is>
      </c>
      <c r="F246" s="396" t="n">
        <v>2.448</v>
      </c>
      <c r="G246" s="308" t="n">
        <v>1043.55</v>
      </c>
      <c r="H246" s="282">
        <f>ROUND(F246*G246,2)</f>
        <v/>
      </c>
      <c r="I246" s="296" t="n"/>
    </row>
    <row r="247" customFormat="1" s="256">
      <c r="A247" s="290" t="n">
        <v>231</v>
      </c>
      <c r="B247" s="368" t="n"/>
      <c r="C247" s="286" t="inlineStr">
        <is>
          <t>Прайс из СД ОП</t>
        </is>
      </c>
      <c r="D247" s="287" t="inlineStr">
        <is>
          <t>Зажим аппаратный прессуемый  2А2А-500-1</t>
        </is>
      </c>
      <c r="E247" s="396" t="inlineStr">
        <is>
          <t>ШТ</t>
        </is>
      </c>
      <c r="F247" s="396" t="n">
        <v>6</v>
      </c>
      <c r="G247" s="308" t="n">
        <v>418.18</v>
      </c>
      <c r="H247" s="282">
        <f>ROUND(F247*G247,2)</f>
        <v/>
      </c>
      <c r="I247" s="296" t="n"/>
    </row>
    <row r="248" ht="25.5" customHeight="1" s="334">
      <c r="A248" s="290" t="n">
        <v>232</v>
      </c>
      <c r="B248" s="368" t="n"/>
      <c r="C248" s="286" t="inlineStr">
        <is>
          <t>21.1.06.09-0180</t>
        </is>
      </c>
      <c r="D248" s="287" t="inlineStr">
        <is>
          <t>Кабель силовой с медными жилами ВВГнг(A)-LS 5х16-660</t>
        </is>
      </c>
      <c r="E248" s="396" t="inlineStr">
        <is>
          <t>1000 м</t>
        </is>
      </c>
      <c r="F248" s="396" t="n">
        <v>0.035</v>
      </c>
      <c r="G248" s="308" t="n">
        <v>69309.47</v>
      </c>
      <c r="H248" s="282">
        <f>ROUND(F248*G248,2)</f>
        <v/>
      </c>
      <c r="I248" s="296" t="n"/>
    </row>
    <row r="249">
      <c r="A249" s="290" t="n">
        <v>233</v>
      </c>
      <c r="B249" s="368" t="n"/>
      <c r="C249" s="286" t="inlineStr">
        <is>
          <t>Прайс из СД ОП</t>
        </is>
      </c>
      <c r="D249" s="287" t="inlineStr">
        <is>
          <t>Крепежный элемент СР.31.2-50П</t>
        </is>
      </c>
      <c r="E249" s="396" t="inlineStr">
        <is>
          <t>ШТ</t>
        </is>
      </c>
      <c r="F249" s="396" t="n">
        <v>620</v>
      </c>
      <c r="G249" s="308" t="n">
        <v>3.91</v>
      </c>
      <c r="H249" s="282">
        <f>ROUND(F249*G249,2)</f>
        <v/>
      </c>
      <c r="I249" s="296" t="n"/>
      <c r="K249" s="293" t="n"/>
    </row>
    <row r="250">
      <c r="A250" s="290" t="n">
        <v>234</v>
      </c>
      <c r="B250" s="368" t="n"/>
      <c r="C250" s="286" t="inlineStr">
        <is>
          <t>1.1-1-1566</t>
        </is>
      </c>
      <c r="D250" s="287" t="inlineStr">
        <is>
          <t>ЭЛЕКТРОДЫ, ТИП Э-42, 46, 50, ДИАМЕТР 4 - 6 ММ</t>
        </is>
      </c>
      <c r="E250" s="396" t="inlineStr">
        <is>
          <t>Т</t>
        </is>
      </c>
      <c r="F250" s="396" t="n">
        <v>0.3316</v>
      </c>
      <c r="G250" s="308" t="n">
        <v>7191.81</v>
      </c>
      <c r="H250" s="282">
        <f>ROUND(F250*G250,2)</f>
        <v/>
      </c>
      <c r="I250" s="296" t="n"/>
      <c r="K250" s="293" t="n"/>
    </row>
    <row r="251" ht="38.25" customHeight="1" s="334">
      <c r="A251" s="290" t="n">
        <v>235</v>
      </c>
      <c r="B251" s="368" t="n"/>
      <c r="C251" s="286" t="inlineStr">
        <is>
          <t>1.1-1-2286</t>
        </is>
      </c>
      <c r="D251" s="287" t="inlineStr">
        <is>
          <t>ПРОФИЛИ СТАЛЬНЫЕ ЭЛЕКТРОСВАРНЫЕ КВАДРАТНОГО СЕЧЕНИЯ ТРУБЧАТЫЕ, РАЗМЕР СТОРОНЫ 100 ММ, ТОЛЩИНА СТЕНКИ 3-6 ММ</t>
        </is>
      </c>
      <c r="E251" s="396" t="inlineStr">
        <is>
          <t>Т</t>
        </is>
      </c>
      <c r="F251" s="396" t="n">
        <v>0.234</v>
      </c>
      <c r="G251" s="308" t="n">
        <v>10000.22</v>
      </c>
      <c r="H251" s="282">
        <f>ROUND(F251*G251,2)</f>
        <v/>
      </c>
      <c r="I251" s="296" t="n"/>
      <c r="K251" s="293" t="n"/>
    </row>
    <row r="252" ht="25.5" customHeight="1" s="334">
      <c r="A252" s="290" t="n">
        <v>236</v>
      </c>
      <c r="B252" s="368" t="n"/>
      <c r="C252" s="286" t="inlineStr">
        <is>
          <t>21.1.06.01-0004</t>
        </is>
      </c>
      <c r="D252" s="287" t="inlineStr">
        <is>
          <t>Кабель нагревательный двужильный экранированный, мощность 240 Вт, длина 14,4 м</t>
        </is>
      </c>
      <c r="E252" s="396" t="inlineStr">
        <is>
          <t>компл</t>
        </is>
      </c>
      <c r="F252" s="396" t="n">
        <v>5</v>
      </c>
      <c r="G252" s="308" t="n">
        <v>462.98</v>
      </c>
      <c r="H252" s="282">
        <f>ROUND(F252*G252,2)</f>
        <v/>
      </c>
    </row>
    <row r="253" ht="38.25" customHeight="1" s="334">
      <c r="A253" s="290" t="n">
        <v>237</v>
      </c>
      <c r="B253" s="368" t="n"/>
      <c r="C253" s="286" t="inlineStr">
        <is>
          <t>1.3-3-30</t>
        </is>
      </c>
      <c r="D253" s="287" t="inlineStr">
        <is>
          <t>СМЕСИ АСФАЛЬТОБЕТОННЫЕ ДОРОЖНЫЕ ГОРЯЧИЕ МЕЛКОЗЕРНИСТЫЕ НА ВЯЖУЩЕМ "БИТРЭК", МАРКА I, ТИП Б</t>
        </is>
      </c>
      <c r="E253" s="396" t="inlineStr">
        <is>
          <t>Т</t>
        </is>
      </c>
      <c r="F253" s="396" t="n">
        <v>5.39784</v>
      </c>
      <c r="G253" s="308" t="n">
        <v>425.18</v>
      </c>
      <c r="H253" s="282">
        <f>ROUND(F253*G253,2)</f>
        <v/>
      </c>
    </row>
    <row r="254" ht="38.25" customHeight="1" s="334">
      <c r="A254" s="290" t="n">
        <v>238</v>
      </c>
      <c r="B254" s="368" t="n"/>
      <c r="C254" s="286" t="inlineStr">
        <is>
          <t>Прайс из СД ОП</t>
        </is>
      </c>
      <c r="D254" s="287" t="inlineStr">
        <is>
          <t>Клеммник  для кабеля  сеч. 4 мм2 быстрозажимное соединение   (серый ) 1 вводная, 2 отход.цепи AB1 RRN435U4GR</t>
        </is>
      </c>
      <c r="E254" s="396" t="inlineStr">
        <is>
          <t>ШТ</t>
        </is>
      </c>
      <c r="F254" s="396" t="n">
        <v>120</v>
      </c>
      <c r="G254" s="308" t="n">
        <v>18.54</v>
      </c>
      <c r="H254" s="282">
        <f>ROUND(F254*G254,2)</f>
        <v/>
      </c>
    </row>
    <row r="255" ht="38.25" customHeight="1" s="334">
      <c r="A255" s="290" t="n">
        <v>239</v>
      </c>
      <c r="B255" s="368" t="n"/>
      <c r="C255" s="286" t="inlineStr">
        <is>
          <t>Прайс из СД ОП</t>
        </is>
      </c>
      <c r="D255" s="287" t="inlineStr">
        <is>
          <t>Клеммник  для кабеля  сеч. 4 мм2 быстрозажимное соединение   (синий ) 1 вводная,2 отход.цепи AB1 RRN435U4BL</t>
        </is>
      </c>
      <c r="E255" s="396" t="inlineStr">
        <is>
          <t>ШТ</t>
        </is>
      </c>
      <c r="F255" s="396" t="n">
        <v>120</v>
      </c>
      <c r="G255" s="308" t="n">
        <v>18.54</v>
      </c>
      <c r="H255" s="282">
        <f>ROUND(F255*G255,2)</f>
        <v/>
      </c>
    </row>
    <row r="256">
      <c r="A256" s="290" t="n">
        <v>240</v>
      </c>
      <c r="B256" s="368" t="n"/>
      <c r="C256" s="286" t="inlineStr">
        <is>
          <t>1.1-1-59</t>
        </is>
      </c>
      <c r="D256" s="287" t="inlineStr">
        <is>
          <t>БОЛТЫ СТРОИТЕЛЬНЫЕ АНКЕРНЫЕ С ГАЙКАМИ</t>
        </is>
      </c>
      <c r="E256" s="396" t="inlineStr">
        <is>
          <t>Т</t>
        </is>
      </c>
      <c r="F256" s="396" t="n">
        <v>0.082</v>
      </c>
      <c r="G256" s="308" t="n">
        <v>26876.01</v>
      </c>
      <c r="H256" s="282">
        <f>ROUND(F256*G256,2)</f>
        <v/>
      </c>
    </row>
    <row r="257">
      <c r="A257" s="290" t="n">
        <v>241</v>
      </c>
      <c r="B257" s="368" t="n"/>
      <c r="C257" s="286" t="inlineStr">
        <is>
          <t>Прайс из СД ОП</t>
        </is>
      </c>
      <c r="D257" s="287" t="inlineStr">
        <is>
          <t>Крышка к отводу  38303</t>
        </is>
      </c>
      <c r="E257" s="396" t="inlineStr">
        <is>
          <t>ШТ</t>
        </is>
      </c>
      <c r="F257" s="396" t="n">
        <v>15</v>
      </c>
      <c r="G257" s="308" t="n">
        <v>144.33</v>
      </c>
      <c r="H257" s="282">
        <f>ROUND(F257*G257,2)</f>
        <v/>
      </c>
    </row>
    <row r="258" ht="25.5" customHeight="1" s="334">
      <c r="A258" s="290" t="n">
        <v>242</v>
      </c>
      <c r="B258" s="368" t="n"/>
      <c r="C258" s="286" t="inlineStr">
        <is>
          <t>Прайс из СД ОП</t>
        </is>
      </c>
      <c r="D258" s="287" t="inlineStr">
        <is>
          <t>Секция нагревательная кабельная , с муфтой L=21м 33 ТСК-РК-0210-050</t>
        </is>
      </c>
      <c r="E258" s="396" t="inlineStr">
        <is>
          <t>м</t>
        </is>
      </c>
      <c r="F258" s="396" t="n">
        <v>21</v>
      </c>
      <c r="G258" s="308" t="n">
        <v>100.94</v>
      </c>
      <c r="H258" s="282">
        <f>ROUND(F258*G258,2)</f>
        <v/>
      </c>
    </row>
    <row r="259" ht="38.25" customHeight="1" s="334">
      <c r="A259" s="290" t="n">
        <v>243</v>
      </c>
      <c r="B259" s="368" t="n"/>
      <c r="C259" s="286" t="inlineStr">
        <is>
          <t>1.1-1-2291</t>
        </is>
      </c>
      <c r="D259" s="287" t="inlineStr">
        <is>
          <t>ПРОФИЛИ СТАЛЬНЫЕ ЭЛЕКТРОСВАРНЫЕ КВАДРАТНОГО СЕЧЕНИЯ ТРУБЧАТЫЕ, РАЗМЕР СТОРОНЫ 180 ММ, ТОЛЩИНА СТЕНКИ 5-10 ММ</t>
        </is>
      </c>
      <c r="E259" s="396" t="inlineStr">
        <is>
          <t>Т</t>
        </is>
      </c>
      <c r="F259" s="396" t="n">
        <v>0.193</v>
      </c>
      <c r="G259" s="308" t="n">
        <v>10751.4</v>
      </c>
      <c r="H259" s="282">
        <f>ROUND(F259*G259,2)</f>
        <v/>
      </c>
    </row>
    <row r="260" ht="25.5" customHeight="1" s="334">
      <c r="A260" s="290" t="n">
        <v>244</v>
      </c>
      <c r="B260" s="368" t="n"/>
      <c r="C260" s="286" t="inlineStr">
        <is>
          <t>1.1-1-57</t>
        </is>
      </c>
      <c r="D260" s="287" t="inlineStr">
        <is>
          <t>БОЛТЫ СТРОИТЕЛЬНЫЕ ЧЕРНЫЕ С ГАЙКАМИ И ШАЙБАМИ (10Х100ММ)</t>
        </is>
      </c>
      <c r="E260" s="396" t="inlineStr">
        <is>
          <t>Т</t>
        </is>
      </c>
      <c r="F260" s="396" t="n">
        <v>0.1156</v>
      </c>
      <c r="G260" s="308" t="n">
        <v>17876.91</v>
      </c>
      <c r="H260" s="282">
        <f>ROUND(F260*G260,2)</f>
        <v/>
      </c>
    </row>
    <row r="261" ht="38.25" customHeight="1" s="334">
      <c r="A261" s="290" t="n">
        <v>245</v>
      </c>
      <c r="B261" s="368" t="n"/>
      <c r="C261" s="286" t="inlineStr">
        <is>
          <t>1.23-2-59</t>
        </is>
      </c>
      <c r="D261" s="287" t="inlineStr">
        <is>
          <t>КАБЕЛИ ПЕРЕНОСНЫЕ С МЕДНЫМИ ЖИЛАМИ В РЕЗИНОВОЙ ОБОЛОЧКЕ, МАРКА КГ, ЧИСЛО ЖИЛ И СЕЧЕНИЕ 4 Х 6 ММ2</t>
        </is>
      </c>
      <c r="E261" s="396" t="inlineStr">
        <is>
          <t>КМ</t>
        </is>
      </c>
      <c r="F261" s="396" t="n">
        <v>0.06</v>
      </c>
      <c r="G261" s="308" t="n">
        <v>31171.75</v>
      </c>
      <c r="H261" s="282">
        <f>ROUND(F261*G261,2)</f>
        <v/>
      </c>
    </row>
    <row r="262" ht="25.5" customHeight="1" s="334">
      <c r="A262" s="290" t="n">
        <v>246</v>
      </c>
      <c r="B262" s="368" t="n"/>
      <c r="C262" s="286" t="inlineStr">
        <is>
          <t>1.1-1-3843</t>
        </is>
      </c>
      <c r="D262" s="287" t="inlineStr">
        <is>
          <t>БАРЬЕР БЕЗОПАСНОСТИ СПИРАЛЬНЫЙ "ЕГОЗА", ДИАМЕТР 600 ММ, СКРЕПЛЕНИЕ ТРЕХКЛЕПОЧНОЕ</t>
        </is>
      </c>
      <c r="E262" s="396" t="inlineStr">
        <is>
          <t>М</t>
        </is>
      </c>
      <c r="F262" s="396" t="n">
        <v>221</v>
      </c>
      <c r="G262" s="308" t="n">
        <v>8.41</v>
      </c>
      <c r="H262" s="282">
        <f>ROUND(F262*G262,2)</f>
        <v/>
      </c>
      <c r="I262" s="296" t="n"/>
    </row>
    <row r="263">
      <c r="A263" s="290" t="n">
        <v>247</v>
      </c>
      <c r="B263" s="368" t="n"/>
      <c r="C263" s="286" t="inlineStr">
        <is>
          <t>Прайс из СД ОП</t>
        </is>
      </c>
      <c r="D263" s="287" t="inlineStr">
        <is>
          <t>Подвес скользящего крепления ПСК10-20У1</t>
        </is>
      </c>
      <c r="E263" s="396" t="inlineStr">
        <is>
          <t>ШТ</t>
        </is>
      </c>
      <c r="F263" s="396" t="n">
        <v>12</v>
      </c>
      <c r="G263" s="308" t="n">
        <v>149.74</v>
      </c>
      <c r="H263" s="282">
        <f>ROUND(F263*G263,2)</f>
        <v/>
      </c>
      <c r="I263" s="296" t="n"/>
    </row>
    <row r="264">
      <c r="A264" s="290" t="n">
        <v>248</v>
      </c>
      <c r="B264" s="368" t="n"/>
      <c r="C264" s="286" t="inlineStr">
        <is>
          <t>Прайс из СД ОП</t>
        </is>
      </c>
      <c r="D264" s="287" t="inlineStr">
        <is>
          <t>Крышка к углу СРО  38003</t>
        </is>
      </c>
      <c r="E264" s="396" t="inlineStr">
        <is>
          <t>ШТ</t>
        </is>
      </c>
      <c r="F264" s="396" t="n">
        <v>20</v>
      </c>
      <c r="G264" s="308" t="n">
        <v>89.06999999999999</v>
      </c>
      <c r="H264" s="282">
        <f>ROUND(F264*G264,2)</f>
        <v/>
      </c>
      <c r="I264" s="296" t="n"/>
    </row>
    <row r="265">
      <c r="A265" s="290" t="n">
        <v>249</v>
      </c>
      <c r="B265" s="368" t="n"/>
      <c r="C265" s="286" t="inlineStr">
        <is>
          <t>1.1-1-655</t>
        </is>
      </c>
      <c r="D265" s="287" t="inlineStr">
        <is>
          <t>МЕШКОВИНА</t>
        </is>
      </c>
      <c r="E265" s="396" t="inlineStr">
        <is>
          <t>М2</t>
        </is>
      </c>
      <c r="F265" s="396" t="n">
        <v>236.4831</v>
      </c>
      <c r="G265" s="308" t="n">
        <v>7.39</v>
      </c>
      <c r="H265" s="282">
        <f>ROUND(F265*G265,2)</f>
        <v/>
      </c>
      <c r="I265" s="296" t="n"/>
    </row>
    <row r="266" ht="102" customHeight="1" s="334">
      <c r="A266" s="290" t="n">
        <v>250</v>
      </c>
      <c r="B266" s="368" t="n"/>
      <c r="C266" s="286" t="inlineStr">
        <is>
          <t>1.23-4-360</t>
        </is>
      </c>
      <c r="D266" s="287" t="inlineStr">
        <is>
          <t>КАБЕЛИ ВИТАЯ ПАРА ЭКРАНИРОВАННЫЕ (U/FTP) В ОБОЛОЧКЕ С ПОНИЖЕННЫМ ДЫМО- И ГАЗОВЫДЕЛЕНИЕМ ИЗ КОМПОЗИЦИИ, НЕ СОДЕРЖАЩЕЙ ГАЛОГЕНОВ, КАТЕГОРИЯ 6, ОДНОЖИЛЬНЫЕ, ДЛЯ ВНУТРЕННЕЙ ПРОКЛАДКИ, ТИП STP4-C6-СОЛИД-ИНДОР-LSZH, ЧИСЛО ПАР И ДИАМЕТР ЖИЛЫ, ММ: 4Х2Х0,57 прим. FTP (4х(2х0,5) cat 5</t>
        </is>
      </c>
      <c r="E266" s="396" t="inlineStr">
        <is>
          <t>КМ</t>
        </is>
      </c>
      <c r="F266" s="396" t="n">
        <v>0.08</v>
      </c>
      <c r="G266" s="308" t="n">
        <v>21349.79</v>
      </c>
      <c r="H266" s="282">
        <f>ROUND(F266*G266,2)</f>
        <v/>
      </c>
      <c r="I266" s="296" t="n"/>
    </row>
    <row r="267" ht="25.5" customHeight="1" s="334">
      <c r="A267" s="290" t="n">
        <v>251</v>
      </c>
      <c r="B267" s="368" t="n"/>
      <c r="C267" s="286" t="inlineStr">
        <is>
          <t>1.1-1-978</t>
        </is>
      </c>
      <c r="D267" s="287" t="inlineStr">
        <is>
          <t>ПРОКЛАДКИ РЕЗИНОВЫЕ 'ГЕРНИТ', ШНУР, ДИАМЕТР 40 ММ</t>
        </is>
      </c>
      <c r="E267" s="396" t="inlineStr">
        <is>
          <t>КГ</t>
        </is>
      </c>
      <c r="F267" s="396" t="n">
        <v>60.63</v>
      </c>
      <c r="G267" s="308" t="n">
        <v>27.24</v>
      </c>
      <c r="H267" s="282">
        <f>ROUND(F267*G267,2)</f>
        <v/>
      </c>
      <c r="I267" s="296" t="n"/>
    </row>
    <row r="268" ht="51" customHeight="1" s="334">
      <c r="A268" s="290" t="n">
        <v>252</v>
      </c>
      <c r="B268" s="368" t="n"/>
      <c r="C268" s="286" t="inlineStr">
        <is>
          <t>1.3-4-82</t>
        </is>
      </c>
      <c r="D268" s="287" t="inlineStr">
        <is>
          <t>КАРКАСЫ И СЕТКИ АРМАТУРНЫЕ ПРОСТРАНСТВЕННЫЕ СОБРАННЫЕ И СВАРЕННЫЕ (СВЯЗАННЫЕ) В АРМАТУРНЫЕ ИЗДЕЛИЯ, КЛАСС А-I, ДИАМЕТР 8 ММ</t>
        </is>
      </c>
      <c r="E268" s="396" t="inlineStr">
        <is>
          <t>Т</t>
        </is>
      </c>
      <c r="F268" s="396" t="n">
        <v>0.256</v>
      </c>
      <c r="G268" s="308" t="n">
        <v>6340.75</v>
      </c>
      <c r="H268" s="282">
        <f>ROUND(F268*G268,2)</f>
        <v/>
      </c>
      <c r="I268" s="296" t="n"/>
    </row>
    <row r="269">
      <c r="A269" s="290" t="n">
        <v>253</v>
      </c>
      <c r="B269" s="368" t="n"/>
      <c r="C269" s="286" t="inlineStr">
        <is>
          <t>1.3-2-5</t>
        </is>
      </c>
      <c r="D269" s="287" t="inlineStr">
        <is>
          <t>РАСТВОРЫ ЦЕМЕНТНЫЕ, МАРКА 100</t>
        </is>
      </c>
      <c r="E269" s="396" t="inlineStr">
        <is>
          <t>М3</t>
        </is>
      </c>
      <c r="F269" s="396" t="n">
        <v>3.54432</v>
      </c>
      <c r="G269" s="308" t="n">
        <v>451.14</v>
      </c>
      <c r="H269" s="282">
        <f>ROUND(F269*G269,2)</f>
        <v/>
      </c>
      <c r="I269" s="296" t="n"/>
    </row>
    <row r="270" ht="25.5" customHeight="1" s="334">
      <c r="A270" s="290" t="n">
        <v>254</v>
      </c>
      <c r="B270" s="368" t="n"/>
      <c r="C270" s="286" t="inlineStr">
        <is>
          <t>Прайс из СД ОП</t>
        </is>
      </c>
      <c r="D270" s="287" t="inlineStr">
        <is>
          <t>КАБЕЛЬ СИСТЕМ ПОЖАРНОЙ СИГНАЛИЗАЦИИ ОГНЕСТОЙКИЙ КПКЭВнг-FRLS 1x2x0,75</t>
        </is>
      </c>
      <c r="E270" s="396" t="inlineStr">
        <is>
          <t>м</t>
        </is>
      </c>
      <c r="F270" s="396" t="n">
        <v>232</v>
      </c>
      <c r="G270" s="308" t="n">
        <v>6.81</v>
      </c>
      <c r="H270" s="282">
        <f>ROUND(F270*G270,2)</f>
        <v/>
      </c>
      <c r="I270" s="296" t="n"/>
    </row>
    <row r="271" ht="25.5" customHeight="1" s="334">
      <c r="A271" s="290" t="n">
        <v>255</v>
      </c>
      <c r="B271" s="368" t="n"/>
      <c r="C271" s="286" t="inlineStr">
        <is>
          <t>1.1-1-3169</t>
        </is>
      </c>
      <c r="D271" s="287" t="inlineStr">
        <is>
          <t>КАБЕЛЬ-КАНАЛЫ, РАЗМЕР 25Х17 ММ, КАБЕЛЬ-КАНАЛЫ</t>
        </is>
      </c>
      <c r="E271" s="396" t="inlineStr">
        <is>
          <t>М</t>
        </is>
      </c>
      <c r="F271" s="396" t="n">
        <v>160</v>
      </c>
      <c r="G271" s="308" t="n">
        <v>9.74</v>
      </c>
      <c r="H271" s="282">
        <f>ROUND(F271*G271,2)</f>
        <v/>
      </c>
      <c r="I271" s="296" t="n"/>
    </row>
    <row r="272" ht="38.25" customHeight="1" s="334">
      <c r="A272" s="290" t="n">
        <v>256</v>
      </c>
      <c r="B272" s="368" t="n"/>
      <c r="C272" s="286" t="inlineStr">
        <is>
          <t>1.3-3-30</t>
        </is>
      </c>
      <c r="D272" s="287" t="inlineStr">
        <is>
          <t>СМЕСИ АСФАЛЬТОБЕТОННЫЕ ДОРОЖНЫЕ ГОРЯЧИЕ МЕЛКОЗЕРНИСТЫЕ НА ВЯЖУЩЕМ 'БИТРЭК', МАРКА I, ТИП Б</t>
        </is>
      </c>
      <c r="E272" s="396" t="inlineStr">
        <is>
          <t>Т</t>
        </is>
      </c>
      <c r="F272" s="396" t="n">
        <v>3.65904</v>
      </c>
      <c r="G272" s="308" t="n">
        <v>425.18</v>
      </c>
      <c r="H272" s="282">
        <f>ROUND(F272*G272,2)</f>
        <v/>
      </c>
      <c r="I272" s="296" t="n"/>
    </row>
    <row r="273">
      <c r="A273" s="290" t="n">
        <v>257</v>
      </c>
      <c r="B273" s="368" t="n"/>
      <c r="C273" s="286" t="inlineStr">
        <is>
          <t>20.2.08.03-0013</t>
        </is>
      </c>
      <c r="D273" s="287" t="inlineStr">
        <is>
          <t>Комплект монтажный IPO 500 WALL MNTG KIT</t>
        </is>
      </c>
      <c r="E273" s="396" t="inlineStr">
        <is>
          <t>компл.</t>
        </is>
      </c>
      <c r="F273" s="396" t="n">
        <v>14</v>
      </c>
      <c r="G273" s="308" t="n">
        <v>110.94</v>
      </c>
      <c r="H273" s="282">
        <f>ROUND(F273*G273,2)</f>
        <v/>
      </c>
      <c r="I273" s="296" t="n"/>
    </row>
    <row r="274" ht="89.25" customHeight="1" s="334">
      <c r="A274" s="290" t="n">
        <v>258</v>
      </c>
      <c r="B274" s="368" t="n"/>
      <c r="C274" s="286" t="inlineStr">
        <is>
          <t>1.23-1-414</t>
        </is>
      </c>
      <c r="D274" s="287" t="inlineStr">
        <is>
          <t>КАБЕЛИ КОНТРОЛЬНЫЕ С МЕДНЫМИ ЖИЛАМИ, С ИЗОЛЯЦИЕЙ И ОБОЛОЧКОЙ ИЗ ПОЛИВИНИЛХЛОРИДНОЙ КОМПОЗИЦИИ ПОНИЖЕННОЙ ПОЖАРООПАСНОСТИ, С НИЗКИМ ДЫМО- И ГАЗОВЫДЕЛЕНИЕМ, В ОБЩЕМ ЭКРАНЕ ПОД ОБОЛОЧКОЙ, МАРКА КВВГЭНГ(А)-LS, ЧИСЛО ЖИЛ И СЕЧЕНИЕ, ММ2: 5Х1,5</t>
        </is>
      </c>
      <c r="E274" s="396" t="inlineStr">
        <is>
          <t>КМ</t>
        </is>
      </c>
      <c r="F274" s="396" t="n">
        <v>0.1</v>
      </c>
      <c r="G274" s="308" t="n">
        <v>15086.27</v>
      </c>
      <c r="H274" s="282">
        <f>ROUND(F274*G274,2)</f>
        <v/>
      </c>
      <c r="I274" s="296" t="n"/>
    </row>
    <row r="275" ht="38.25" customHeight="1" s="334">
      <c r="A275" s="290" t="n">
        <v>259</v>
      </c>
      <c r="B275" s="368" t="n"/>
      <c r="C275" s="286" t="inlineStr">
        <is>
          <t>1.1-1-1114</t>
        </is>
      </c>
      <c r="D275" s="287" t="inlineStr">
        <is>
          <t>СТАЛЬ УГЛОВАЯ РАВНОПОЛОЧНАЯ ОБЩЕГО НАЗНАЧЕНИЯ, МАРКА СТ1КП-СТ4КП, СТ1ПС-СТ6ПС, СТ1ГПС-СТ5ГПС, ШИРИНА ПОЛКИ 35-70 ММ</t>
        </is>
      </c>
      <c r="E275" s="396" t="inlineStr">
        <is>
          <t>Т</t>
        </is>
      </c>
      <c r="F275" s="396" t="n">
        <v>0.1772</v>
      </c>
      <c r="G275" s="308" t="n">
        <v>8344.709999999999</v>
      </c>
      <c r="H275" s="282">
        <f>ROUND(F275*G275,2)</f>
        <v/>
      </c>
      <c r="I275" s="296" t="n"/>
    </row>
    <row r="276">
      <c r="A276" s="290" t="n">
        <v>260</v>
      </c>
      <c r="B276" s="368" t="n"/>
      <c r="C276" s="286" t="inlineStr">
        <is>
          <t>Прайс из СД ОП</t>
        </is>
      </c>
      <c r="D276" s="287" t="inlineStr">
        <is>
          <t>СТОЙКА КАБЕЛЬНАЯ К1150У3</t>
        </is>
      </c>
      <c r="E276" s="396" t="inlineStr">
        <is>
          <t>ШТ</t>
        </is>
      </c>
      <c r="F276" s="396" t="n">
        <v>80</v>
      </c>
      <c r="G276" s="308" t="n">
        <v>18.38</v>
      </c>
      <c r="H276" s="282">
        <f>ROUND(F276*G276,2)</f>
        <v/>
      </c>
      <c r="I276" s="296" t="n"/>
    </row>
    <row r="277" ht="51" customHeight="1" s="334">
      <c r="A277" s="290" t="n">
        <v>261</v>
      </c>
      <c r="B277" s="368" t="n"/>
      <c r="C277" s="286" t="inlineStr">
        <is>
          <t>1.3-4-43</t>
        </is>
      </c>
      <c r="D277" s="287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277" s="396" t="inlineStr">
        <is>
          <t>Т</t>
        </is>
      </c>
      <c r="F277" s="396" t="n">
        <v>0.225</v>
      </c>
      <c r="G277" s="308" t="n">
        <v>6340.75</v>
      </c>
      <c r="H277" s="282">
        <f>ROUND(F277*G277,2)</f>
        <v/>
      </c>
      <c r="I277" s="296" t="n"/>
    </row>
    <row r="278" ht="51" customHeight="1" s="334">
      <c r="A278" s="290" t="n">
        <v>262</v>
      </c>
      <c r="B278" s="368" t="n"/>
      <c r="C278" s="286" t="inlineStr">
        <is>
          <t>Прайс из СД ОП</t>
        </is>
      </c>
      <c r="D278" s="287" t="inlineStr">
        <is>
          <t>Розетка штепсельная  сдвоенная с 3-им заземляющим контактом 250 В, 16 А, IP20, белая с суппортом для установки в кабель-канал Серия "Mosaic" 0 774 32</t>
        </is>
      </c>
      <c r="E278" s="396" t="inlineStr">
        <is>
          <t>ШТ</t>
        </is>
      </c>
      <c r="F278" s="396" t="n">
        <v>5</v>
      </c>
      <c r="G278" s="308" t="n">
        <v>282.62</v>
      </c>
      <c r="H278" s="282">
        <f>ROUND(F278*G278,2)</f>
        <v/>
      </c>
      <c r="I278" s="296" t="n"/>
    </row>
    <row r="279" customFormat="1" s="256">
      <c r="A279" s="290" t="n">
        <v>263</v>
      </c>
      <c r="B279" s="368" t="n"/>
      <c r="C279" s="286" t="inlineStr">
        <is>
          <t>1.1-1-132</t>
        </is>
      </c>
      <c r="D279" s="287" t="inlineStr">
        <is>
          <t>ГВОЗДИ СТРОИТЕЛЬНЫЕ</t>
        </is>
      </c>
      <c r="E279" s="396" t="inlineStr">
        <is>
          <t>Т</t>
        </is>
      </c>
      <c r="F279" s="396" t="n">
        <v>0.2144</v>
      </c>
      <c r="G279" s="308" t="n">
        <v>6521.42</v>
      </c>
      <c r="H279" s="282">
        <f>ROUND(F279*G279,2)</f>
        <v/>
      </c>
      <c r="I279" s="296" t="n"/>
    </row>
    <row r="280" ht="25.5" customHeight="1" s="334">
      <c r="A280" s="290" t="n">
        <v>264</v>
      </c>
      <c r="B280" s="368" t="n"/>
      <c r="C280" s="286" t="inlineStr">
        <is>
          <t>Прайс из СД ОП</t>
        </is>
      </c>
      <c r="D280" s="287" t="inlineStr">
        <is>
          <t>КОМПЛЕКТ МОНТАЖНЫЙ ДЛЯ "TOPAZ REP-RS485/RS485-PR"</t>
        </is>
      </c>
      <c r="E280" s="396" t="inlineStr">
        <is>
          <t>шт.</t>
        </is>
      </c>
      <c r="F280" s="396" t="n">
        <v>1</v>
      </c>
      <c r="G280" s="308" t="n">
        <v>1396.99</v>
      </c>
      <c r="H280" s="282">
        <f>ROUND(F280*G280,2)</f>
        <v/>
      </c>
      <c r="I280" s="296" t="n"/>
    </row>
    <row r="281">
      <c r="A281" s="290" t="n">
        <v>265</v>
      </c>
      <c r="B281" s="368" t="n"/>
      <c r="C281" s="286" t="inlineStr">
        <is>
          <t>Прайс из СД ОП</t>
        </is>
      </c>
      <c r="D281" s="287" t="inlineStr">
        <is>
          <t>ПОЛКА КАБЕЛЬНАЯ К1161У3</t>
        </is>
      </c>
      <c r="E281" s="396" t="inlineStr">
        <is>
          <t>ШТ</t>
        </is>
      </c>
      <c r="F281" s="396" t="n">
        <v>160</v>
      </c>
      <c r="G281" s="308" t="n">
        <v>8.710000000000001</v>
      </c>
      <c r="H281" s="282">
        <f>ROUND(F281*G281,2)</f>
        <v/>
      </c>
      <c r="I281" s="296" t="n"/>
      <c r="K281" s="293" t="n"/>
    </row>
    <row r="282" ht="25.5" customHeight="1" s="334">
      <c r="A282" s="290" t="n">
        <v>266</v>
      </c>
      <c r="B282" s="368" t="n"/>
      <c r="C282" s="286" t="inlineStr">
        <is>
          <t>1.1-1-962</t>
        </is>
      </c>
      <c r="D282" s="287" t="inlineStr">
        <is>
          <t>ПРОВОЛОКА СТАЛЬНАЯ НИЗКОУГЛЕРОДИСТАЯ ОБЩЕГО НАЗНАЧЕНИЯ, ДИАМЕТР 1,1 ММ</t>
        </is>
      </c>
      <c r="E282" s="396" t="inlineStr">
        <is>
          <t>Т</t>
        </is>
      </c>
      <c r="F282" s="396" t="n">
        <v>0.1435</v>
      </c>
      <c r="G282" s="308" t="n">
        <v>9246.959999999999</v>
      </c>
      <c r="H282" s="282">
        <f>ROUND(F282*G282,2)</f>
        <v/>
      </c>
      <c r="I282" s="296" t="n"/>
      <c r="K282" s="293" t="n"/>
    </row>
    <row r="283" ht="25.5" customHeight="1" s="334">
      <c r="A283" s="290" t="n">
        <v>267</v>
      </c>
      <c r="B283" s="368" t="n"/>
      <c r="C283" s="286" t="inlineStr">
        <is>
          <t>1.1-1-242</t>
        </is>
      </c>
      <c r="D283" s="287" t="inlineStr">
        <is>
          <t>ЖИДКОСТЬ ГИДРОФОБИЗИРУЮЩАЯ, МАРКА ГКЖ-10, ГКЖ-11</t>
        </is>
      </c>
      <c r="E283" s="396" t="inlineStr">
        <is>
          <t>Т</t>
        </is>
      </c>
      <c r="F283" s="396" t="n">
        <v>0.0212</v>
      </c>
      <c r="G283" s="308" t="n">
        <v>57848.14</v>
      </c>
      <c r="H283" s="282">
        <f>ROUND(F283*G283,2)</f>
        <v/>
      </c>
      <c r="I283" s="296" t="n"/>
      <c r="K283" s="293" t="n"/>
    </row>
    <row r="284">
      <c r="A284" s="290" t="n">
        <v>268</v>
      </c>
      <c r="B284" s="368" t="n"/>
      <c r="C284" s="286" t="inlineStr">
        <is>
          <t>Прайс из СД ОП</t>
        </is>
      </c>
      <c r="D284" s="287" t="inlineStr">
        <is>
          <t>Коробка Abox 160</t>
        </is>
      </c>
      <c r="E284" s="396" t="inlineStr">
        <is>
          <t>ШТ</t>
        </is>
      </c>
      <c r="F284" s="396" t="n">
        <v>6</v>
      </c>
      <c r="G284" s="308" t="n">
        <v>202.02</v>
      </c>
      <c r="H284" s="282">
        <f>ROUND(F284*G284,2)</f>
        <v/>
      </c>
      <c r="I284" s="296" t="n"/>
    </row>
    <row r="285" ht="25.5" customHeight="1" s="334">
      <c r="A285" s="290" t="n">
        <v>269</v>
      </c>
      <c r="B285" s="368" t="n"/>
      <c r="C285" s="286" t="inlineStr">
        <is>
          <t>1.1-1-528</t>
        </is>
      </c>
      <c r="D285" s="287" t="inlineStr">
        <is>
          <t>ЛЕНТЫ ГЕРМЕТИЗИРУЮЩИЕ, МАРКА "ГЕРЛЕН Д-200", ТОЛЩИНА 1,5 ММ</t>
        </is>
      </c>
      <c r="E285" s="396" t="inlineStr">
        <is>
          <t>М</t>
        </is>
      </c>
      <c r="F285" s="396" t="n">
        <v>76.55</v>
      </c>
      <c r="G285" s="308" t="n">
        <v>15.72</v>
      </c>
      <c r="H285" s="282">
        <f>ROUND(F285*G285,2)</f>
        <v/>
      </c>
      <c r="I285" s="296" t="n"/>
    </row>
    <row r="286" ht="25.5" customHeight="1" s="334">
      <c r="A286" s="290" t="n">
        <v>270</v>
      </c>
      <c r="B286" s="368" t="n"/>
      <c r="C286" s="286" t="inlineStr">
        <is>
          <t>Прайс из СД ОП</t>
        </is>
      </c>
      <c r="D286" s="287" t="inlineStr">
        <is>
          <t>ЛОТОК УГЛОВОЙ ДЛЯ ПОВОРОТА ТРАССЫ НА 90ГР. ГЛУХОЙ, КГГ 200Х65</t>
        </is>
      </c>
      <c r="E286" s="396" t="inlineStr">
        <is>
          <t>ШТ</t>
        </is>
      </c>
      <c r="F286" s="396" t="n">
        <v>10</v>
      </c>
      <c r="G286" s="308" t="n">
        <v>119.6</v>
      </c>
      <c r="H286" s="282">
        <f>ROUND(F286*G286,2)</f>
        <v/>
      </c>
      <c r="I286" s="296" t="n"/>
    </row>
    <row r="287" ht="51" customHeight="1" s="334">
      <c r="A287" s="290" t="n">
        <v>271</v>
      </c>
      <c r="B287" s="368" t="n"/>
      <c r="C287" s="286" t="inlineStr">
        <is>
          <t>1.1-1-295</t>
        </is>
      </c>
      <c r="D287" s="287" t="inlineStr">
        <is>
          <t>МАТЕРИАЛ РУЛОННЫЙ КРОВЕЛЬНЫЙ И ГИДРОИЗОЛЯЦИОННЫЙ НАПЛАВЛЯЕМЫЙ БИТУМНО-ПОЛИМЕРНЫЙ, МАРКА 'ИЗОПЛАСТ П (ЭПП-4,0)'</t>
        </is>
      </c>
      <c r="E287" s="396" t="inlineStr">
        <is>
          <t>М2</t>
        </is>
      </c>
      <c r="F287" s="396" t="n">
        <v>24.84</v>
      </c>
      <c r="G287" s="308" t="n">
        <v>47.78</v>
      </c>
      <c r="H287" s="282">
        <f>ROUND(F287*G287,2)</f>
        <v/>
      </c>
      <c r="I287" s="296" t="n"/>
    </row>
    <row r="288">
      <c r="A288" s="290" t="n">
        <v>272</v>
      </c>
      <c r="B288" s="368" t="n"/>
      <c r="C288" s="286" t="inlineStr">
        <is>
          <t>Прайс из СД ОП</t>
        </is>
      </c>
      <c r="D288" s="287" t="inlineStr">
        <is>
          <t>Саморез 4,2х32 п/с</t>
        </is>
      </c>
      <c r="E288" s="396" t="inlineStr">
        <is>
          <t>ШТ</t>
        </is>
      </c>
      <c r="F288" s="396" t="n">
        <v>500</v>
      </c>
      <c r="G288" s="308" t="n">
        <v>2.35</v>
      </c>
      <c r="H288" s="282">
        <f>ROUND(F288*G288,2)</f>
        <v/>
      </c>
      <c r="I288" s="296" t="n"/>
    </row>
    <row r="289">
      <c r="A289" s="290" t="n">
        <v>273</v>
      </c>
      <c r="B289" s="368" t="n"/>
      <c r="C289" s="286" t="inlineStr">
        <is>
          <t>Прайс из СД ОП</t>
        </is>
      </c>
      <c r="D289" s="287" t="inlineStr">
        <is>
          <t>ЛОТОК ПРЯМОЙ ГЛУХОЙ 100Х65 мм  ЛМГ 200Х65</t>
        </is>
      </c>
      <c r="E289" s="396" t="inlineStr">
        <is>
          <t>ШТ</t>
        </is>
      </c>
      <c r="F289" s="396" t="n">
        <v>10</v>
      </c>
      <c r="G289" s="308" t="n">
        <v>116.86</v>
      </c>
      <c r="H289" s="282">
        <f>ROUND(F289*G289,2)</f>
        <v/>
      </c>
      <c r="I289" s="296" t="n"/>
    </row>
    <row r="290">
      <c r="A290" s="290" t="n">
        <v>274</v>
      </c>
      <c r="B290" s="368" t="n"/>
      <c r="C290" s="286" t="inlineStr">
        <is>
          <t>1.1-1-998</t>
        </is>
      </c>
      <c r="D290" s="287" t="inlineStr">
        <is>
          <t>РАСТВОРИТЕЛИ УНИВЕРСАЛЬНЫЕ № 645-650</t>
        </is>
      </c>
      <c r="E290" s="396" t="inlineStr">
        <is>
          <t>Т</t>
        </is>
      </c>
      <c r="F290" s="396" t="n">
        <v>0.0858</v>
      </c>
      <c r="G290" s="308" t="n">
        <v>13609.41</v>
      </c>
      <c r="H290" s="282">
        <f>ROUND(F290*G290,2)</f>
        <v/>
      </c>
      <c r="I290" s="296" t="n"/>
    </row>
    <row r="291" ht="25.5" customHeight="1" s="334">
      <c r="A291" s="290" t="n">
        <v>275</v>
      </c>
      <c r="B291" s="368" t="n"/>
      <c r="C291" s="286" t="inlineStr">
        <is>
          <t>1.21-4-140</t>
        </is>
      </c>
      <c r="D291" s="287" t="inlineStr">
        <is>
          <t>ЯЩИКИ С ТРАНСФОРМАТОРОМ ПОНИЖАЮЩИМ, ТИП ЯТП-0.25 УЗ</t>
        </is>
      </c>
      <c r="E291" s="396" t="inlineStr">
        <is>
          <t>ШТ.</t>
        </is>
      </c>
      <c r="F291" s="396" t="n">
        <v>3</v>
      </c>
      <c r="G291" s="308" t="n">
        <v>384.6</v>
      </c>
      <c r="H291" s="282">
        <f>ROUND(F291*G291,2)</f>
        <v/>
      </c>
      <c r="I291" s="296" t="n"/>
    </row>
    <row r="292" ht="38.25" customFormat="1" customHeight="1" s="256">
      <c r="A292" s="290" t="n">
        <v>276</v>
      </c>
      <c r="B292" s="368" t="n"/>
      <c r="C292" s="286" t="inlineStr">
        <is>
          <t>1.7-1-13</t>
        </is>
      </c>
      <c r="D292" s="287" t="inlineStr">
        <is>
          <t>ХОМУТЫ (УХВАТЫ) ДЛЯ КРЕПЛЕНИЯ ВОДОСТОЧНЫХ ТРУБ, ДИАМЕТР ОТ 120 ДО 250 ММ, СТАЛЬНЫЕ ОЦИНКОВАННЫЕ</t>
        </is>
      </c>
      <c r="E292" s="396" t="inlineStr">
        <is>
          <t>ШТ.</t>
        </is>
      </c>
      <c r="F292" s="396" t="n">
        <v>70</v>
      </c>
      <c r="G292" s="308" t="n">
        <v>16.44</v>
      </c>
      <c r="H292" s="282">
        <f>ROUND(F292*G292,2)</f>
        <v/>
      </c>
      <c r="I292" s="296" t="n"/>
    </row>
    <row r="293" ht="25.5" customHeight="1" s="334">
      <c r="A293" s="290" t="n">
        <v>277</v>
      </c>
      <c r="B293" s="368" t="n"/>
      <c r="C293" s="286" t="inlineStr">
        <is>
          <t>ДКС</t>
        </is>
      </c>
      <c r="D293" s="287" t="inlineStr">
        <is>
          <t>Труба тяжелая полипропилен самозатух. D=25мм 11525</t>
        </is>
      </c>
      <c r="E293" s="396" t="inlineStr">
        <is>
          <t>м</t>
        </is>
      </c>
      <c r="F293" s="396" t="n">
        <v>80</v>
      </c>
      <c r="G293" s="308" t="n">
        <v>13.6</v>
      </c>
      <c r="H293" s="282">
        <f>ROUND(F293*G293,2)</f>
        <v/>
      </c>
      <c r="I293" s="296" t="n"/>
    </row>
    <row r="294" ht="51" customHeight="1" s="334">
      <c r="A294" s="290" t="n">
        <v>278</v>
      </c>
      <c r="B294" s="368" t="n"/>
      <c r="C294" s="286" t="inlineStr">
        <is>
          <t>1.6-1-271</t>
        </is>
      </c>
      <c r="D294" s="287" t="inlineStr">
        <is>
          <t>ОТДЕЛЬНЫЕ КОНСТРУКТИВНЫЕ ЭЛЕМЕНТЫ С ПРЕОБЛАДАНИЕМ ГОРЯЧЕКАТАНЫХ ПРОФИЛЕЙ, СРЕДНЯЯ МАССА СБОРОЧНОЙ ЕДИНИЦЫ ОТ 0,11 ДО 0,5 Т</t>
        </is>
      </c>
      <c r="E294" s="396" t="inlineStr">
        <is>
          <t>Т</t>
        </is>
      </c>
      <c r="F294" s="396" t="n">
        <v>0.0844</v>
      </c>
      <c r="G294" s="308" t="n">
        <v>12654.07</v>
      </c>
      <c r="H294" s="282">
        <f>ROUND(F294*G294,2)</f>
        <v/>
      </c>
      <c r="I294" s="296" t="n"/>
      <c r="K294" s="293" t="n"/>
    </row>
    <row r="295" ht="38.25" customHeight="1" s="334">
      <c r="A295" s="290" t="n">
        <v>279</v>
      </c>
      <c r="B295" s="368" t="n"/>
      <c r="C295" s="286" t="inlineStr">
        <is>
          <t>1.12-10-5</t>
        </is>
      </c>
      <c r="D295" s="287" t="inlineStr">
        <is>
          <t>ЗАГЛУШКИ ЭЛЛИПТИЧЕСКИЕ ИЗ СТАЛИ 20, ГОСТ 17379-01, ДИАМЕТР 133ММ, ТОЛЩИНА СТЕНКИ 4-5 ММ</t>
        </is>
      </c>
      <c r="E295" s="396" t="inlineStr">
        <is>
          <t>ШТ.</t>
        </is>
      </c>
      <c r="F295" s="396" t="n">
        <v>12</v>
      </c>
      <c r="G295" s="308" t="n">
        <v>88.95</v>
      </c>
      <c r="H295" s="282">
        <f>ROUND(F295*G295,2)</f>
        <v/>
      </c>
      <c r="I295" s="296" t="n"/>
      <c r="K295" s="293" t="n"/>
    </row>
    <row r="296" ht="25.5" customHeight="1" s="334">
      <c r="A296" s="290" t="n">
        <v>280</v>
      </c>
      <c r="B296" s="368" t="n"/>
      <c r="C296" s="286" t="inlineStr">
        <is>
          <t>1.1-1-202</t>
        </is>
      </c>
      <c r="D296" s="287" t="inlineStr">
        <is>
          <t>ДОСКИ ХВОЙНЫХ ПОРОД, НЕОБРЕЗНЫЕ, ДЛИНА 2-6,5 М, СОРТ II, ТОЛЩИНА 40-60 ММ</t>
        </is>
      </c>
      <c r="E296" s="396" t="inlineStr">
        <is>
          <t>М3</t>
        </is>
      </c>
      <c r="F296" s="396" t="n">
        <v>0.901</v>
      </c>
      <c r="G296" s="308" t="n">
        <v>1183.5</v>
      </c>
      <c r="H296" s="282">
        <f>ROUND(F296*G296,2)</f>
        <v/>
      </c>
      <c r="I296" s="296" t="n"/>
      <c r="K296" s="293" t="n"/>
    </row>
    <row r="297" ht="25.5" customHeight="1" s="334">
      <c r="A297" s="290" t="n">
        <v>281</v>
      </c>
      <c r="B297" s="368" t="n"/>
      <c r="C297" s="286" t="inlineStr">
        <is>
          <t>Прайс из СД ОП</t>
        </is>
      </c>
      <c r="D297" s="287" t="inlineStr">
        <is>
          <t>КАБЕЛЬ ДЛЯ СИСТЕМЫ ОХРАННОЙ СИГНАЛИЗАЦИИ КПСВВнг(А)-LS 2Х2Х0,75</t>
        </is>
      </c>
      <c r="E297" s="396" t="inlineStr">
        <is>
          <t>м</t>
        </is>
      </c>
      <c r="F297" s="396" t="n">
        <v>155</v>
      </c>
      <c r="G297" s="308" t="n">
        <v>6.56</v>
      </c>
      <c r="H297" s="282">
        <f>ROUND(F297*G297,2)</f>
        <v/>
      </c>
    </row>
    <row r="298" ht="25.5" customHeight="1" s="334">
      <c r="A298" s="290" t="n">
        <v>282</v>
      </c>
      <c r="B298" s="368" t="n"/>
      <c r="C298" s="286" t="inlineStr">
        <is>
          <t>Прайс из СД ОП</t>
        </is>
      </c>
      <c r="D298" s="287" t="inlineStr">
        <is>
          <t>ТЕРМОРАСШИРЯЮЩАЯСЯ ПРОТИВОПОЖАРНАЯ ПЕНА HILTI CP 620</t>
        </is>
      </c>
      <c r="E298" s="396" t="inlineStr">
        <is>
          <t>шт.</t>
        </is>
      </c>
      <c r="F298" s="396" t="n">
        <v>2</v>
      </c>
      <c r="G298" s="308" t="n">
        <v>486.62</v>
      </c>
      <c r="H298" s="282">
        <f>ROUND(F298*G298,2)</f>
        <v/>
      </c>
    </row>
    <row r="299" ht="38.25" customHeight="1" s="334">
      <c r="A299" s="290" t="n">
        <v>283</v>
      </c>
      <c r="B299" s="368" t="n"/>
      <c r="C299" s="286" t="inlineStr">
        <is>
          <t>1.3-1-15</t>
        </is>
      </c>
      <c r="D299" s="287" t="inlineStr">
        <is>
          <t>СМЕСИ БЕТОННЫЕ, БСГ, ПЕСЧАНОГО БЕТОНА НА ОБОГАЩЕННОМ ПЕСКЕ, КЛАСС ПРОЧНОСТИ: В15 (М200)</t>
        </is>
      </c>
      <c r="E299" s="396" t="inlineStr">
        <is>
          <t>М3</t>
        </is>
      </c>
      <c r="F299" s="396" t="n">
        <v>1.73</v>
      </c>
      <c r="G299" s="308" t="n">
        <v>559.2</v>
      </c>
      <c r="H299" s="282">
        <f>ROUND(F299*G299,2)</f>
        <v/>
      </c>
    </row>
    <row r="300">
      <c r="A300" s="290" t="n">
        <v>284</v>
      </c>
      <c r="B300" s="368" t="n"/>
      <c r="C300" s="286" t="inlineStr">
        <is>
          <t>Прайс из СД ОП</t>
        </is>
      </c>
      <c r="D300" s="287" t="inlineStr">
        <is>
          <t>ГОФРИРОВАННАЯ ДВУСТЕННАЯ ТРУБА NR063</t>
        </is>
      </c>
      <c r="E300" s="396" t="inlineStr">
        <is>
          <t>м</t>
        </is>
      </c>
      <c r="F300" s="396" t="n">
        <v>55</v>
      </c>
      <c r="G300" s="308" t="n">
        <v>17.57</v>
      </c>
      <c r="H300" s="282">
        <f>ROUND(F300*G300,2)</f>
        <v/>
      </c>
    </row>
    <row r="301" ht="25.5" customHeight="1" s="334">
      <c r="A301" s="290" t="n">
        <v>285</v>
      </c>
      <c r="B301" s="368" t="n"/>
      <c r="C301" s="286" t="inlineStr">
        <is>
          <t>1.1-1-79</t>
        </is>
      </c>
      <c r="D301" s="287" t="inlineStr">
        <is>
          <t>БРУСКИ ХВОЙНЫХ ПОРОД ОБРЕЗНЫЕ, ДЛИНА 2-6,5 М, СОРТ III, ТОЛЩИНА 50-60 ММ</t>
        </is>
      </c>
      <c r="E301" s="396" t="inlineStr">
        <is>
          <t>М3</t>
        </is>
      </c>
      <c r="F301" s="396" t="n">
        <v>0.3901</v>
      </c>
      <c r="G301" s="308" t="n">
        <v>2472.13</v>
      </c>
      <c r="H301" s="282">
        <f>ROUND(F301*G301,2)</f>
        <v/>
      </c>
    </row>
    <row r="302">
      <c r="A302" s="290" t="n">
        <v>286</v>
      </c>
      <c r="B302" s="368" t="n"/>
      <c r="C302" s="286" t="inlineStr">
        <is>
          <t>1.3-2-13</t>
        </is>
      </c>
      <c r="D302" s="287" t="inlineStr">
        <is>
          <t>РАСТВОРЫ ЦЕМЕНТНО-ИЗВЕСТКОВЫЕ, МАРКА 75</t>
        </is>
      </c>
      <c r="E302" s="396" t="inlineStr">
        <is>
          <t>М3</t>
        </is>
      </c>
      <c r="F302" s="396" t="n">
        <v>1.992</v>
      </c>
      <c r="G302" s="308" t="n">
        <v>481.69</v>
      </c>
      <c r="H302" s="282">
        <f>ROUND(F302*G302,2)</f>
        <v/>
      </c>
    </row>
    <row r="303" ht="25.5" customHeight="1" s="334">
      <c r="A303" s="290" t="n">
        <v>287</v>
      </c>
      <c r="B303" s="368" t="n"/>
      <c r="C303" s="286" t="inlineStr">
        <is>
          <t>Прайс из СД ОП</t>
        </is>
      </c>
      <c r="D303" s="287" t="inlineStr">
        <is>
          <t>КАБЕЛЬ ДЛЯ СИСТЕМЫ ОХРАННОЙ СИГНАЛИЗАЦИИ КПСВВнг(А)-LS 4Х2Х0,75</t>
        </is>
      </c>
      <c r="E303" s="396" t="inlineStr">
        <is>
          <t>м</t>
        </is>
      </c>
      <c r="F303" s="396" t="n">
        <v>55</v>
      </c>
      <c r="G303" s="308" t="n">
        <v>17.42</v>
      </c>
      <c r="H303" s="282">
        <f>ROUND(F303*G303,2)</f>
        <v/>
      </c>
    </row>
    <row r="304">
      <c r="A304" s="290" t="n">
        <v>288</v>
      </c>
      <c r="B304" s="368" t="n"/>
      <c r="C304" s="286" t="inlineStr">
        <is>
          <t>Прайс из СД ОП</t>
        </is>
      </c>
      <c r="D304" s="287" t="inlineStr">
        <is>
          <t>Крепежный элемент СР.31.1-25П</t>
        </is>
      </c>
      <c r="E304" s="396" t="inlineStr">
        <is>
          <t>ШТ</t>
        </is>
      </c>
      <c r="F304" s="396" t="n">
        <v>300</v>
      </c>
      <c r="G304" s="308" t="n">
        <v>3.07</v>
      </c>
      <c r="H304" s="282">
        <f>ROUND(F304*G304,2)</f>
        <v/>
      </c>
    </row>
    <row r="305" ht="38.25" customHeight="1" s="334">
      <c r="A305" s="290" t="n">
        <v>289</v>
      </c>
      <c r="B305" s="368" t="n"/>
      <c r="C305" s="286" t="inlineStr">
        <is>
          <t>Прайс из СД ОП</t>
        </is>
      </c>
      <c r="D305" s="287" t="inlineStr">
        <is>
          <t>Коробка распаечная для открытой установки 100х100х55 мм, IP55 (RAL7035, 6 гермовводов) JBS100 UKO11-100-100-050-K41-44</t>
        </is>
      </c>
      <c r="E305" s="396" t="inlineStr">
        <is>
          <t>ШТ</t>
        </is>
      </c>
      <c r="F305" s="396" t="n">
        <v>60</v>
      </c>
      <c r="G305" s="308" t="n">
        <v>15.27</v>
      </c>
      <c r="H305" s="282">
        <f>ROUND(F305*G305,2)</f>
        <v/>
      </c>
    </row>
    <row r="306">
      <c r="A306" s="290" t="n">
        <v>290</v>
      </c>
      <c r="B306" s="368" t="n"/>
      <c r="C306" s="286" t="inlineStr">
        <is>
          <t>Прайс из СД ОП</t>
        </is>
      </c>
      <c r="D306" s="287" t="inlineStr">
        <is>
          <t>Зажим аппаратный прессуемый  А2А-400-2</t>
        </is>
      </c>
      <c r="E306" s="396" t="inlineStr">
        <is>
          <t>ШТ</t>
        </is>
      </c>
      <c r="F306" s="396" t="n">
        <v>12</v>
      </c>
      <c r="G306" s="308" t="n">
        <v>76.28</v>
      </c>
      <c r="H306" s="282">
        <f>ROUND(F306*G306,2)</f>
        <v/>
      </c>
    </row>
    <row r="307" ht="76.5" customHeight="1" s="334">
      <c r="A307" s="290" t="n">
        <v>291</v>
      </c>
      <c r="B307" s="368" t="n"/>
      <c r="C307" s="286" t="inlineStr">
        <is>
          <t>1.3-2-168</t>
        </is>
      </c>
      <c r="D307" s="287" t="inlineStr">
        <is>
          <t>СМЕСИ СУХИЕ КЛЕЕВЫЕ, ВЫСОКОАДГЕЗИОННЫЕ, ВЫСОКОЭЛАСТИЧНЫЕ, ДЛЯ ВНУТРЕННИХ И НАРУЖНЫХ РАБОТ, ДЛЯ УКЛАДКИ НАПОЛЬНОЙ, НАСТЕННОЙ И ПОТОЛОЧНОЙ ПЛИТКИ ИЗ КЕРАМИКИ, МОЗАИКИ, НАТУРАЛЬНОГО КАМНЯ И КЕРАМОГРАНИТА</t>
        </is>
      </c>
      <c r="E307" s="396" t="inlineStr">
        <is>
          <t>Т</t>
        </is>
      </c>
      <c r="F307" s="396" t="n">
        <v>0.137813</v>
      </c>
      <c r="G307" s="308" t="n">
        <v>6529.05</v>
      </c>
      <c r="H307" s="282">
        <f>ROUND(F307*G307,2)</f>
        <v/>
      </c>
      <c r="I307" s="296" t="n"/>
    </row>
    <row r="308">
      <c r="A308" s="290" t="n">
        <v>292</v>
      </c>
      <c r="B308" s="368" t="n"/>
      <c r="C308" s="286" t="inlineStr">
        <is>
          <t>Прайс из СД ОП</t>
        </is>
      </c>
      <c r="D308" s="287" t="inlineStr">
        <is>
          <t>Клемма соединительная 5х10 840 010 01</t>
        </is>
      </c>
      <c r="E308" s="396" t="inlineStr">
        <is>
          <t>ШТ</t>
        </is>
      </c>
      <c r="F308" s="396" t="n">
        <v>6</v>
      </c>
      <c r="G308" s="308" t="n">
        <v>147.41</v>
      </c>
      <c r="H308" s="282">
        <f>ROUND(F308*G308,2)</f>
        <v/>
      </c>
      <c r="I308" s="296" t="n"/>
    </row>
    <row r="309" ht="25.5" customHeight="1" s="334">
      <c r="A309" s="290" t="n">
        <v>293</v>
      </c>
      <c r="B309" s="368" t="n"/>
      <c r="C309" s="286" t="inlineStr">
        <is>
          <t>1.21-5-753</t>
        </is>
      </c>
      <c r="D309" s="287" t="inlineStr">
        <is>
          <t>ШВЕЛЛЕР ПЕРФОРИРОВАННЫЙ, ОКРАШЕННЫЙ, ТИП К-240 У2, ДЛИНА 2М, РАЗМЕРЫ: 60Х32Х2,5 ММ</t>
        </is>
      </c>
      <c r="E309" s="396" t="inlineStr">
        <is>
          <t>ШТ.</t>
        </is>
      </c>
      <c r="F309" s="396" t="n">
        <v>20</v>
      </c>
      <c r="G309" s="308" t="n">
        <v>42.46</v>
      </c>
      <c r="H309" s="282">
        <f>ROUND(F309*G309,2)</f>
        <v/>
      </c>
      <c r="I309" s="296" t="n"/>
    </row>
    <row r="310" ht="25.5" customHeight="1" s="334">
      <c r="A310" s="290" t="n">
        <v>294</v>
      </c>
      <c r="B310" s="368" t="n"/>
      <c r="C310" s="286" t="inlineStr">
        <is>
          <t>1.1-1-1029</t>
        </is>
      </c>
      <c r="D310" s="287" t="inlineStr">
        <is>
          <t>СЕТКА ПРОВОЛОЧНАЯ ШТУКАТУРНАЯ ТКАНАЯ, КВАДРАТ 5Х5 ММ, ТОЛЩИНА 1,6 ММ</t>
        </is>
      </c>
      <c r="E310" s="396" t="inlineStr">
        <is>
          <t>М2</t>
        </is>
      </c>
      <c r="F310" s="396" t="n">
        <v>25.26</v>
      </c>
      <c r="G310" s="308" t="n">
        <v>33.56</v>
      </c>
      <c r="H310" s="282">
        <f>ROUND(F310*G310,2)</f>
        <v/>
      </c>
      <c r="I310" s="296" t="n"/>
    </row>
    <row r="311">
      <c r="A311" s="290" t="n">
        <v>295</v>
      </c>
      <c r="B311" s="368" t="n"/>
      <c r="C311" s="286" t="inlineStr">
        <is>
          <t>Прайс из СД ОП</t>
        </is>
      </c>
      <c r="D311" s="287" t="inlineStr">
        <is>
          <t>Полоса 1,5х15 Ц</t>
        </is>
      </c>
      <c r="E311" s="396" t="inlineStr">
        <is>
          <t>м</t>
        </is>
      </c>
      <c r="F311" s="396" t="n">
        <v>100</v>
      </c>
      <c r="G311" s="308" t="n">
        <v>8.42</v>
      </c>
      <c r="H311" s="282">
        <f>ROUND(F311*G311,2)</f>
        <v/>
      </c>
      <c r="I311" s="296" t="n"/>
    </row>
    <row r="312" ht="25.5" customHeight="1" s="334">
      <c r="A312" s="290" t="n">
        <v>296</v>
      </c>
      <c r="B312" s="368" t="n"/>
      <c r="C312" s="286" t="inlineStr">
        <is>
          <t>1.1-1-1022</t>
        </is>
      </c>
      <c r="D312" s="287" t="inlineStr">
        <is>
          <t>СЕГМЕНТЫ ИЗ МИНЕРАЛОВАТНЫХ ПЛИТ ЖЕСТКИЕ, МАРКА ППЖ-200</t>
        </is>
      </c>
      <c r="E312" s="396" t="inlineStr">
        <is>
          <t>М3</t>
        </is>
      </c>
      <c r="F312" s="396" t="n">
        <v>0.24</v>
      </c>
      <c r="G312" s="308" t="n">
        <v>3464.34</v>
      </c>
      <c r="H312" s="282">
        <f>ROUND(F312*G312,2)</f>
        <v/>
      </c>
      <c r="I312" s="296" t="n"/>
    </row>
    <row r="313" ht="38.25" customHeight="1" s="334">
      <c r="A313" s="290" t="n">
        <v>297</v>
      </c>
      <c r="B313" s="368" t="n"/>
      <c r="C313" s="286" t="inlineStr">
        <is>
          <t>1.1-1-604</t>
        </is>
      </c>
      <c r="D313" s="287" t="inlineStr">
        <is>
          <t>МАСТИКА ГЕРМЕТИЗИРУЮЩАЯ НЕТВЕРДЕЮЩАЯ, СТРОИТЕЛЬНАЯ, КРОВЕЛЬНАЯ, МАРКА МБПК-Г-75, БИТУМНО-ПОЛИМЕРНАЯ</t>
        </is>
      </c>
      <c r="E313" s="396" t="inlineStr">
        <is>
          <t>Т</t>
        </is>
      </c>
      <c r="F313" s="396" t="n">
        <v>0.2</v>
      </c>
      <c r="G313" s="308" t="n">
        <v>3925.79</v>
      </c>
      <c r="H313" s="282">
        <f>ROUND(F313*G313,2)</f>
        <v/>
      </c>
      <c r="I313" s="296" t="n"/>
    </row>
    <row r="314" ht="25.5" customHeight="1" s="334">
      <c r="A314" s="290" t="n">
        <v>298</v>
      </c>
      <c r="B314" s="368" t="n"/>
      <c r="C314" s="286" t="inlineStr">
        <is>
          <t>1.1-1-923</t>
        </is>
      </c>
      <c r="D314" s="287" t="inlineStr">
        <is>
          <t>ПОКОВКИ СТРОИТЕЛЬНЫЕ (СКОБЫ, ЗАКРЕПЫ, ХОМУТЫ) ПРОСТЫЕ, МАССА 1,8 КГ</t>
        </is>
      </c>
      <c r="E314" s="396" t="inlineStr">
        <is>
          <t>Т</t>
        </is>
      </c>
      <c r="F314" s="396" t="n">
        <v>0.1133</v>
      </c>
      <c r="G314" s="308" t="n">
        <v>6870.66</v>
      </c>
      <c r="H314" s="282">
        <f>ROUND(F314*G314,2)</f>
        <v/>
      </c>
      <c r="I314" s="296" t="n"/>
    </row>
    <row r="315">
      <c r="A315" s="290" t="n">
        <v>299</v>
      </c>
      <c r="B315" s="368" t="n"/>
      <c r="C315" s="286" t="inlineStr">
        <is>
          <t>Прайс из СД ОП</t>
        </is>
      </c>
      <c r="D315" s="287" t="inlineStr">
        <is>
          <t>Трос стальной в полиэтилене Д-3мм</t>
        </is>
      </c>
      <c r="E315" s="396" t="inlineStr">
        <is>
          <t>м</t>
        </is>
      </c>
      <c r="F315" s="396" t="n">
        <v>60</v>
      </c>
      <c r="G315" s="308" t="n">
        <v>12.94</v>
      </c>
      <c r="H315" s="282">
        <f>ROUND(F315*G315,2)</f>
        <v/>
      </c>
      <c r="I315" s="296" t="n"/>
    </row>
    <row r="316" ht="76.5" customHeight="1" s="334">
      <c r="A316" s="290" t="n">
        <v>300</v>
      </c>
      <c r="B316" s="368" t="n"/>
      <c r="C316" s="286" t="inlineStr">
        <is>
          <t>Прайс из СД ОП</t>
        </is>
      </c>
      <c r="D316" s="287" t="inlineStr">
        <is>
          <t>Кабель силовой с медными жилами с изоляцией из ПВХ-пластиката, не распространяющей горение по категории "А" ГОСТ Р 31565-2012, в поливинилхлоридной оболочке пониженной горючести, на напряжение 0,66 кВ, сечением 3х10 мм2, ВВГнг(A)-LS-0,66</t>
        </is>
      </c>
      <c r="E316" s="396" t="inlineStr">
        <is>
          <t>м</t>
        </is>
      </c>
      <c r="F316" s="396" t="n">
        <v>10</v>
      </c>
      <c r="G316" s="308" t="n">
        <v>77.63</v>
      </c>
      <c r="H316" s="282">
        <f>ROUND(F316*G316,2)</f>
        <v/>
      </c>
      <c r="I316" s="296" t="n"/>
    </row>
    <row r="317">
      <c r="A317" s="290" t="n">
        <v>301</v>
      </c>
      <c r="B317" s="368" t="n"/>
      <c r="C317" s="286" t="inlineStr">
        <is>
          <t>1.1-1-740</t>
        </is>
      </c>
      <c r="D317" s="287" t="inlineStr">
        <is>
          <t>ПАКЛЯ ПРОПИТАННАЯ</t>
        </is>
      </c>
      <c r="E317" s="396" t="inlineStr">
        <is>
          <t>Т</t>
        </is>
      </c>
      <c r="F317" s="396" t="n">
        <v>0.0776</v>
      </c>
      <c r="G317" s="308" t="n">
        <v>9860</v>
      </c>
      <c r="H317" s="282">
        <f>ROUND(F317*G317,2)</f>
        <v/>
      </c>
      <c r="I317" s="296" t="n"/>
    </row>
    <row r="318" ht="51" customHeight="1" s="334">
      <c r="A318" s="290" t="n">
        <v>302</v>
      </c>
      <c r="B318" s="368" t="n"/>
      <c r="C318" s="286" t="inlineStr">
        <is>
          <t>1.9-11-4</t>
        </is>
      </c>
      <c r="D318" s="287" t="inlineStr">
        <is>
          <t>ЩИТЫ ДЕРЕВЯННЫЕ ДЛЯ ФУНДАМЕНТОВ, КОЛОНН, БАЛОК, ПЕРЕКРЫТИЙ, СТЕН, ПЕРЕГОРОДОК И ДРУГИХ КОНСТРУКЦИЙ ИЗ ДОСОК, ТОЛЩИНА 40ММ</t>
        </is>
      </c>
      <c r="E318" s="396" t="inlineStr">
        <is>
          <t>М2</t>
        </is>
      </c>
      <c r="F318" s="396" t="n">
        <v>8.16</v>
      </c>
      <c r="G318" s="308" t="n">
        <v>90.15000000000001</v>
      </c>
      <c r="H318" s="282">
        <f>ROUND(F318*G318,2)</f>
        <v/>
      </c>
      <c r="I318" s="296" t="n"/>
    </row>
    <row r="319" ht="38.25" customHeight="1" s="334">
      <c r="A319" s="290" t="n">
        <v>303</v>
      </c>
      <c r="B319" s="368" t="n"/>
      <c r="C319" s="286" t="inlineStr">
        <is>
          <t>1.12-5-24</t>
        </is>
      </c>
      <c r="D319" s="287" t="inlineStr">
        <is>
          <t>ТРУБЫ НАПОРНЫЕ ИЗ ПОЛИЭТИЛЕНА (ПЭ-63) SDR 17,6 (0,6 МПА), НАРУЖНЫЙ ДИАМЕТР 110 ММ, ТОЛЩИНА СТЕНКИ 6,3 ММ</t>
        </is>
      </c>
      <c r="E319" s="396" t="inlineStr">
        <is>
          <t>М</t>
        </is>
      </c>
      <c r="F319" s="396" t="n">
        <v>17.6</v>
      </c>
      <c r="G319" s="308" t="n">
        <v>41.69</v>
      </c>
      <c r="H319" s="282">
        <f>ROUND(F319*G319,2)</f>
        <v/>
      </c>
      <c r="I319" s="296" t="n"/>
    </row>
    <row r="320" ht="51" customHeight="1" s="334">
      <c r="A320" s="290" t="n">
        <v>304</v>
      </c>
      <c r="B320" s="368" t="n"/>
      <c r="C320" s="286" t="inlineStr">
        <is>
          <t>1.12-5-374</t>
        </is>
      </c>
      <c r="D320" s="287" t="inlineStr">
        <is>
          <t>ТРУБЫ ЭЛЕКТРОТЕХНИЧЕСКИЕ ГОФРИРОВАННЫЕ, ПОЛИВИНИЛХЛОРИДНЫЕ, НЕГОРЮЧИЕ, С ЗОНДОМ, НАРУЖНЫЙ ДИАМЕТР 32 ММ</t>
        </is>
      </c>
      <c r="E320" s="396" t="inlineStr">
        <is>
          <t>М</t>
        </is>
      </c>
      <c r="F320" s="396" t="n">
        <v>100</v>
      </c>
      <c r="G320" s="308" t="n">
        <v>7.28</v>
      </c>
      <c r="H320" s="282">
        <f>ROUND(F320*G320,2)</f>
        <v/>
      </c>
      <c r="I320" s="296" t="n"/>
    </row>
    <row r="321" ht="25.5" customHeight="1" s="334">
      <c r="A321" s="290" t="n">
        <v>305</v>
      </c>
      <c r="B321" s="368" t="n"/>
      <c r="C321" s="286" t="inlineStr">
        <is>
          <t>1.6-1-220</t>
        </is>
      </c>
      <c r="D321" s="287" t="inlineStr">
        <is>
          <t>БЛОК ШАХТНЫХ ЛЕСТНИЦ СО ВСТРОЕННЫМИ МАРШАМИ И ПЛОЩАДКАМИ</t>
        </is>
      </c>
      <c r="E321" s="396" t="inlineStr">
        <is>
          <t>Т</t>
        </is>
      </c>
      <c r="F321" s="396" t="n">
        <v>0.032</v>
      </c>
      <c r="G321" s="308" t="n">
        <v>21835.76</v>
      </c>
      <c r="H321" s="282">
        <f>ROUND(F321*G321,2)</f>
        <v/>
      </c>
      <c r="I321" s="296" t="n"/>
    </row>
    <row r="322" ht="25.5" customHeight="1" s="334">
      <c r="A322" s="290" t="n">
        <v>306</v>
      </c>
      <c r="B322" s="368" t="n"/>
      <c r="C322" s="286" t="inlineStr">
        <is>
          <t>Прайс из СД ОП</t>
        </is>
      </c>
      <c r="D322" s="287" t="inlineStr">
        <is>
          <t>КАБЕЛЬ СИСТЕМ ПОЖАРНОЙ СИГНАЛИЗАЦИИ ОГНЕСТОЙКИЙ КПКЭВнг-FRLS 2x2x0,75</t>
        </is>
      </c>
      <c r="E322" s="396" t="inlineStr">
        <is>
          <t>м</t>
        </is>
      </c>
      <c r="F322" s="396" t="n">
        <v>38</v>
      </c>
      <c r="G322" s="308" t="n">
        <v>17.66</v>
      </c>
      <c r="H322" s="282">
        <f>ROUND(F322*G322,2)</f>
        <v/>
      </c>
      <c r="I322" s="296" t="n"/>
    </row>
    <row r="323" ht="25.5" customHeight="1" s="334">
      <c r="A323" s="290" t="n">
        <v>307</v>
      </c>
      <c r="B323" s="368" t="n"/>
      <c r="C323" s="286" t="inlineStr">
        <is>
          <t>Прайс из СД ОП</t>
        </is>
      </c>
      <c r="D323" s="287" t="inlineStr">
        <is>
          <t>ШНУР ОПТИЧЕСКИЙ ДУПЛЕКС ОДНОМОДОВЫЙ 10м SC-FC 9/125 (2шт.+2шт.-ЗИП)</t>
        </is>
      </c>
      <c r="E323" s="396" t="inlineStr">
        <is>
          <t>шт.</t>
        </is>
      </c>
      <c r="F323" s="396" t="n">
        <v>4</v>
      </c>
      <c r="G323" s="308" t="n">
        <v>166.85</v>
      </c>
      <c r="H323" s="282">
        <f>ROUND(F323*G323,2)</f>
        <v/>
      </c>
      <c r="I323" s="296" t="n"/>
    </row>
    <row r="324" customFormat="1" s="256">
      <c r="A324" s="290" t="n">
        <v>308</v>
      </c>
      <c r="B324" s="368" t="n"/>
      <c r="C324" s="286" t="inlineStr">
        <is>
          <t>1.3-2-15</t>
        </is>
      </c>
      <c r="D324" s="287" t="inlineStr">
        <is>
          <t>РАСТВОР ИЗВЕСТКОВЫЙ, МАРКА 4</t>
        </is>
      </c>
      <c r="E324" s="396" t="inlineStr">
        <is>
          <t>М3</t>
        </is>
      </c>
      <c r="F324" s="396" t="n">
        <v>1.23288</v>
      </c>
      <c r="G324" s="308" t="n">
        <v>540.42</v>
      </c>
      <c r="H324" s="282">
        <f>ROUND(F324*G324,2)</f>
        <v/>
      </c>
      <c r="I324" s="296" t="n"/>
    </row>
    <row r="325" ht="89.25" customHeight="1" s="334">
      <c r="A325" s="290" t="n">
        <v>309</v>
      </c>
      <c r="B325" s="368" t="n"/>
      <c r="C325" s="286" t="inlineStr">
        <is>
          <t>1.23-8-625</t>
        </is>
      </c>
      <c r="D325" s="287" t="inlineStr">
        <is>
          <t>КАБЕЛИ СИЛОВЫЕ С МЕДНЫМИ ЖИЛАМИ ОГНЕСТОЙКИЕ, С ИЗОЛЯЦИЕЙ И ОБОЛОЧКОЙ ИЗ ПОЛИВИНИЛХЛОРИДНЫХ КОМПОЗИЦИЙ ПОНИЖЕННОЙ ПОЖАРООПАСНОСТИ, С НИЗКИМ ДЫМО- И ГАЗОВЫДЕЛЕНИЕМ, НАПРЯЖЕНИЕ 1000 В, МАРКА ВВГНГ-FRLS, ЧИСЛО ЖИЛ И СЕЧЕНИЕ, ММ2: 3Х1,5</t>
        </is>
      </c>
      <c r="E325" s="396" t="inlineStr">
        <is>
          <t>КМ</t>
        </is>
      </c>
      <c r="F325" s="396" t="n">
        <v>0.04</v>
      </c>
      <c r="G325" s="308" t="n">
        <v>16446.9</v>
      </c>
      <c r="H325" s="282">
        <f>ROUND(F325*G325,2)</f>
        <v/>
      </c>
      <c r="I325" s="296" t="n"/>
    </row>
    <row r="326">
      <c r="A326" s="290" t="n">
        <v>310</v>
      </c>
      <c r="B326" s="368" t="n"/>
      <c r="C326" s="286" t="inlineStr">
        <is>
          <t>14.5.09.11-0102</t>
        </is>
      </c>
      <c r="D326" s="287" t="inlineStr">
        <is>
          <t>Уайт-спирит</t>
        </is>
      </c>
      <c r="E326" s="396" t="inlineStr">
        <is>
          <t>кг</t>
        </is>
      </c>
      <c r="F326" s="396" t="n">
        <v>97.370891</v>
      </c>
      <c r="G326" s="308" t="n">
        <v>6.67</v>
      </c>
      <c r="H326" s="282">
        <f>ROUND(F326*G326,2)</f>
        <v/>
      </c>
      <c r="I326" s="296" t="n"/>
      <c r="K326" s="293" t="n"/>
    </row>
    <row r="327" ht="25.5" customHeight="1" s="334">
      <c r="A327" s="290" t="n">
        <v>311</v>
      </c>
      <c r="B327" s="368" t="n"/>
      <c r="C327" s="286" t="inlineStr">
        <is>
          <t>1.1-1-47</t>
        </is>
      </c>
      <c r="D327" s="287" t="inlineStr">
        <is>
          <t>БИТУМЫ НЕФТЯНЫЕ, ИЗОЛЯЦИОННЫЕ, МАРКА БНИ-IV-3, БНИ-IV, БНИ-V</t>
        </is>
      </c>
      <c r="E327" s="396" t="inlineStr">
        <is>
          <t>Т</t>
        </is>
      </c>
      <c r="F327" s="396" t="n">
        <v>0.3744</v>
      </c>
      <c r="G327" s="308" t="n">
        <v>1729.27</v>
      </c>
      <c r="H327" s="282">
        <f>ROUND(F327*G327,2)</f>
        <v/>
      </c>
      <c r="I327" s="296" t="n"/>
      <c r="K327" s="293" t="n"/>
    </row>
    <row r="328" ht="25.5" customHeight="1" s="334">
      <c r="A328" s="290" t="n">
        <v>312</v>
      </c>
      <c r="B328" s="368" t="n"/>
      <c r="C328" s="286" t="inlineStr">
        <is>
          <t>Прайс из СД ОП</t>
        </is>
      </c>
      <c r="D328" s="287" t="inlineStr">
        <is>
          <t>ШПИЛЬКА ДЛЯ ПОДВЕШИВАНИЯ КАБЕЛЬНЫХ КОНСТРУКЦИЙ К ПОТОЛКУ ТIМ8</t>
        </is>
      </c>
      <c r="E328" s="396" t="inlineStr">
        <is>
          <t>ШТ</t>
        </is>
      </c>
      <c r="F328" s="396" t="n">
        <v>18</v>
      </c>
      <c r="G328" s="308" t="n">
        <v>35.16</v>
      </c>
      <c r="H328" s="282">
        <f>ROUND(F328*G328,2)</f>
        <v/>
      </c>
      <c r="I328" s="296" t="n"/>
      <c r="K328" s="293" t="n"/>
    </row>
    <row r="329">
      <c r="A329" s="290" t="n">
        <v>313</v>
      </c>
      <c r="B329" s="368" t="n"/>
      <c r="C329" s="286" t="inlineStr">
        <is>
          <t>Прайс из СД ОП</t>
        </is>
      </c>
      <c r="D329" s="287" t="inlineStr">
        <is>
          <t>МЕТАЛЛИЧЕСКАЯ КОРОБКА 7121В</t>
        </is>
      </c>
      <c r="E329" s="396" t="inlineStr">
        <is>
          <t>шт.</t>
        </is>
      </c>
      <c r="F329" s="396" t="n">
        <v>3</v>
      </c>
      <c r="G329" s="308" t="n">
        <v>210.43</v>
      </c>
      <c r="H329" s="282">
        <f>ROUND(F329*G329,2)</f>
        <v/>
      </c>
    </row>
    <row r="330" ht="25.5" customHeight="1" s="334">
      <c r="A330" s="290" t="n">
        <v>314</v>
      </c>
      <c r="B330" s="368" t="n"/>
      <c r="C330" s="286" t="inlineStr">
        <is>
          <t>21.1.06.01-0003</t>
        </is>
      </c>
      <c r="D330" s="287" t="inlineStr">
        <is>
          <t>Кабель нагревательный двужильный экранированный, мощность 175 Вт, длина 10,3 м</t>
        </is>
      </c>
      <c r="E330" s="396" t="inlineStr">
        <is>
          <t>м</t>
        </is>
      </c>
      <c r="F330" s="396" t="n">
        <v>6</v>
      </c>
      <c r="G330" s="308" t="n">
        <v>100.94</v>
      </c>
      <c r="H330" s="282">
        <f>ROUND(F330*G330,2)</f>
        <v/>
      </c>
    </row>
    <row r="331" ht="25.5" customHeight="1" s="334">
      <c r="A331" s="290" t="n">
        <v>315</v>
      </c>
      <c r="B331" s="368" t="n"/>
      <c r="C331" s="286" t="inlineStr">
        <is>
          <t>Прайс из СД ОП</t>
        </is>
      </c>
      <c r="D331" s="287" t="inlineStr">
        <is>
          <t>Труба тяжелая полипропилен самозатух. D=16мм 11516</t>
        </is>
      </c>
      <c r="E331" s="396" t="inlineStr">
        <is>
          <t>м</t>
        </is>
      </c>
      <c r="F331" s="396" t="n">
        <v>80</v>
      </c>
      <c r="G331" s="308" t="n">
        <v>7.29</v>
      </c>
      <c r="H331" s="282">
        <f>ROUND(F331*G331,2)</f>
        <v/>
      </c>
    </row>
    <row r="332" ht="25.5" customHeight="1" s="334">
      <c r="A332" s="290" t="n">
        <v>316</v>
      </c>
      <c r="B332" s="368" t="n"/>
      <c r="C332" s="286" t="inlineStr">
        <is>
          <t>1.3-2-138</t>
        </is>
      </c>
      <c r="D332" s="287" t="inlineStr">
        <is>
          <t>СМЕСИ СУХИЕ ДЛЯ ЗАПОЛНЕНИЯ ШВОВ МЕЖДУ ПЛИТКАМИ, ЦВЕТНЫЕ</t>
        </is>
      </c>
      <c r="E332" s="396" t="inlineStr">
        <is>
          <t>Т</t>
        </is>
      </c>
      <c r="F332" s="396" t="n">
        <v>0.019688</v>
      </c>
      <c r="G332" s="308" t="n">
        <v>27362.67</v>
      </c>
      <c r="H332" s="282">
        <f>ROUND(F332*G332,2)</f>
        <v/>
      </c>
    </row>
    <row r="333" ht="25.5" customHeight="1" s="334">
      <c r="A333" s="290" t="n">
        <v>317</v>
      </c>
      <c r="B333" s="368" t="n"/>
      <c r="C333" s="286" t="inlineStr">
        <is>
          <t>Прайс из СД ОП</t>
        </is>
      </c>
      <c r="D333" s="287" t="inlineStr">
        <is>
          <t>Переключатель одноклавишный, 2-полюсный 10 А, 250 В,IP55  по типу   Plexo 55</t>
        </is>
      </c>
      <c r="E333" s="396" t="inlineStr">
        <is>
          <t>ШТ</t>
        </is>
      </c>
      <c r="F333" s="396" t="n">
        <v>4</v>
      </c>
      <c r="G333" s="308" t="n">
        <v>134.31</v>
      </c>
      <c r="H333" s="282">
        <f>ROUND(F333*G333,2)</f>
        <v/>
      </c>
    </row>
    <row r="334" ht="51" customHeight="1" s="334">
      <c r="A334" s="290" t="n">
        <v>318</v>
      </c>
      <c r="B334" s="368" t="n"/>
      <c r="C334" s="286" t="inlineStr">
        <is>
          <t>1.12-5-373</t>
        </is>
      </c>
      <c r="D334" s="287" t="inlineStr">
        <is>
          <t>ТРУБЫ ЭЛЕКТРОТЕХНИЧЕСКИЕ ГОФРИРОВАННЫЕ, ПОЛИВИНИЛХЛОРИДНЫЕ, НЕГОРЮЧИЕ, С ЗОНДОМ, НАРУЖНЫЙ ДИАМЕТР 25 ММ</t>
        </is>
      </c>
      <c r="E334" s="396" t="inlineStr">
        <is>
          <t>М</t>
        </is>
      </c>
      <c r="F334" s="396" t="n">
        <v>102</v>
      </c>
      <c r="G334" s="308" t="n">
        <v>5.19</v>
      </c>
      <c r="H334" s="282">
        <f>ROUND(F334*G334,2)</f>
        <v/>
      </c>
    </row>
    <row r="335" ht="25.5" customHeight="1" s="334">
      <c r="A335" s="290" t="n">
        <v>319</v>
      </c>
      <c r="B335" s="368" t="n"/>
      <c r="C335" s="286" t="inlineStr">
        <is>
          <t>1.23-16-2</t>
        </is>
      </c>
      <c r="D335" s="287" t="inlineStr">
        <is>
          <t>ШИНЫ МЕДНЫЕ ПРЯМОУГОЛЬНОГО СЕЧЕНИЯ, МАРКА М-2</t>
        </is>
      </c>
      <c r="E335" s="396" t="inlineStr">
        <is>
          <t>Т</t>
        </is>
      </c>
      <c r="F335" s="396" t="n">
        <v>0.01335</v>
      </c>
      <c r="G335" s="308" t="n">
        <v>38351.09</v>
      </c>
      <c r="H335" s="282">
        <f>ROUND(F335*G335,2)</f>
        <v/>
      </c>
    </row>
    <row r="336" ht="25.5" customHeight="1" s="334">
      <c r="A336" s="290" t="n">
        <v>320</v>
      </c>
      <c r="B336" s="368" t="n"/>
      <c r="C336" s="286" t="inlineStr">
        <is>
          <t>1.1-1-226</t>
        </is>
      </c>
      <c r="D336" s="287" t="inlineStr">
        <is>
          <t>ДОСКИ ХВОЙНЫХ ПОРОД, ОБРЕЗНЫЕ, ДЛИНА 2-6,5 М, СОРТ III, ТОЛЩИНА 25-32 ММ</t>
        </is>
      </c>
      <c r="E336" s="396" t="inlineStr">
        <is>
          <t>М3</t>
        </is>
      </c>
      <c r="F336" s="396" t="n">
        <v>0.2561</v>
      </c>
      <c r="G336" s="308" t="n">
        <v>1828.56</v>
      </c>
      <c r="H336" s="282">
        <f>ROUND(F336*G336,2)</f>
        <v/>
      </c>
    </row>
    <row r="337" ht="51" customHeight="1" s="334">
      <c r="A337" s="290" t="n">
        <v>321</v>
      </c>
      <c r="B337" s="368" t="n"/>
      <c r="C337" s="286" t="inlineStr">
        <is>
          <t>1.21-5-437</t>
        </is>
      </c>
      <c r="D337" s="287" t="inlineStr">
        <is>
          <t>РУКАВА МЕТАЛЛИЧЕСКИЕ ИЗ СТАЛЬНОЙ ОЦИНКОВАННОЙ ЛЕНТЫ, НЕГЕРМЕТИЧНЫЕ, ПРОСТОГО ПРОФИЛЯ, МАРКА РЗ-ЦХ, ДИАМЕТР УСЛОВНЫЙ 25 ММ</t>
        </is>
      </c>
      <c r="E337" s="396" t="inlineStr">
        <is>
          <t>М</t>
        </is>
      </c>
      <c r="F337" s="396" t="n">
        <v>25</v>
      </c>
      <c r="G337" s="308" t="n">
        <v>18.6</v>
      </c>
      <c r="H337" s="282">
        <f>ROUND(F337*G337,2)</f>
        <v/>
      </c>
    </row>
    <row r="338" ht="25.5" customHeight="1" s="334">
      <c r="A338" s="290" t="n">
        <v>322</v>
      </c>
      <c r="B338" s="368" t="n"/>
      <c r="C338" s="286" t="inlineStr">
        <is>
          <t>1.7-5-155</t>
        </is>
      </c>
      <c r="D338" s="287" t="inlineStr">
        <is>
          <t>АНКЕР-ШПИЛЬКА РАСПОРНЫЙ, ОЦИНКОВАННЫЙ, ДЛЯ УСТАНОВКИ В БЕТОН, "HILTI", HST М10Х110/30</t>
        </is>
      </c>
      <c r="E338" s="396" t="inlineStr">
        <is>
          <t>ШТ.</t>
        </is>
      </c>
      <c r="F338" s="396" t="n">
        <v>18</v>
      </c>
      <c r="G338" s="308" t="n">
        <v>25.33</v>
      </c>
      <c r="H338" s="282">
        <f>ROUND(F338*G338,2)</f>
        <v/>
      </c>
    </row>
    <row r="339" ht="25.5" customHeight="1" s="334">
      <c r="A339" s="290" t="n">
        <v>323</v>
      </c>
      <c r="B339" s="368" t="n"/>
      <c r="C339" s="286" t="inlineStr">
        <is>
          <t>Прайс из СД ОП</t>
        </is>
      </c>
      <c r="D339" s="287" t="inlineStr">
        <is>
          <t>КРЫШКА ЛОТКА ДЛЯ ПОВОРОТА ТРАССЫ НА 90 ГР., КЛУ 200</t>
        </is>
      </c>
      <c r="E339" s="396" t="inlineStr">
        <is>
          <t>ШТ</t>
        </is>
      </c>
      <c r="F339" s="396" t="n">
        <v>10</v>
      </c>
      <c r="G339" s="308" t="n">
        <v>45.41</v>
      </c>
      <c r="H339" s="282">
        <f>ROUND(F339*G339,2)</f>
        <v/>
      </c>
      <c r="I339" s="296" t="n"/>
    </row>
    <row r="340">
      <c r="A340" s="290" t="n">
        <v>324</v>
      </c>
      <c r="B340" s="368" t="n"/>
      <c r="C340" s="286" t="inlineStr">
        <is>
          <t>Прайс из СД ОП</t>
        </is>
      </c>
      <c r="D340" s="287" t="inlineStr">
        <is>
          <t>КРЫШКА ЛОТКА ПРЯМОГО 100мм, КЛ 100</t>
        </is>
      </c>
      <c r="E340" s="396" t="inlineStr">
        <is>
          <t>ШТ</t>
        </is>
      </c>
      <c r="F340" s="396" t="n">
        <v>10</v>
      </c>
      <c r="G340" s="308" t="n">
        <v>44.83</v>
      </c>
      <c r="H340" s="282">
        <f>ROUND(F340*G340,2)</f>
        <v/>
      </c>
      <c r="I340" s="296" t="n"/>
    </row>
    <row r="341">
      <c r="A341" s="290" t="n">
        <v>325</v>
      </c>
      <c r="B341" s="368" t="n"/>
      <c r="C341" s="286" t="inlineStr">
        <is>
          <t>Прайс из СД ОП</t>
        </is>
      </c>
      <c r="D341" s="287" t="inlineStr">
        <is>
          <t>Держатель для жестких труб оц. 31-32мм 53346</t>
        </is>
      </c>
      <c r="E341" s="396" t="inlineStr">
        <is>
          <t>ШТ</t>
        </is>
      </c>
      <c r="F341" s="396" t="n">
        <v>200</v>
      </c>
      <c r="G341" s="308" t="n">
        <v>2.17</v>
      </c>
      <c r="H341" s="282">
        <f>ROUND(F341*G341,2)</f>
        <v/>
      </c>
      <c r="I341" s="296" t="n"/>
    </row>
    <row r="342" ht="25.5" customHeight="1" s="334">
      <c r="A342" s="290" t="n">
        <v>326</v>
      </c>
      <c r="B342" s="368" t="n"/>
      <c r="C342" s="286" t="inlineStr">
        <is>
          <t>Прайс из СД ОП</t>
        </is>
      </c>
      <c r="D342" s="287" t="inlineStr">
        <is>
          <t>Муфта ПВХ гибкая труба-труба для жестких труб внешним диаметром 25 мм 56920 ДКС</t>
        </is>
      </c>
      <c r="E342" s="396" t="inlineStr">
        <is>
          <t>ШТ</t>
        </is>
      </c>
      <c r="F342" s="396" t="n">
        <v>35</v>
      </c>
      <c r="G342" s="308" t="n">
        <v>12.14</v>
      </c>
      <c r="H342" s="282">
        <f>ROUND(F342*G342,2)</f>
        <v/>
      </c>
      <c r="I342" s="296" t="n"/>
    </row>
    <row r="343" ht="25.5" customHeight="1" s="334">
      <c r="A343" s="290" t="n">
        <v>327</v>
      </c>
      <c r="B343" s="368" t="n"/>
      <c r="C343" s="286" t="inlineStr">
        <is>
          <t>1.7-1-8</t>
        </is>
      </c>
      <c r="D343" s="287" t="inlineStr">
        <is>
          <t>ВОРОНКИ ДЛЯ СБОРА АТМОСФЕРНЫХ ОСАДКОВ ИЗ ОЦИНКОВАННОЙ СТАЛИ, ДИАМЕТР 125 ММ</t>
        </is>
      </c>
      <c r="E343" s="396" t="inlineStr">
        <is>
          <t>ШТ.</t>
        </is>
      </c>
      <c r="F343" s="396" t="n">
        <v>4</v>
      </c>
      <c r="G343" s="308" t="n">
        <v>100.07</v>
      </c>
      <c r="H343" s="282">
        <f>ROUND(F343*G343,2)</f>
        <v/>
      </c>
      <c r="I343" s="296" t="n"/>
    </row>
    <row r="344" ht="51" customHeight="1" s="334">
      <c r="A344" s="290" t="n">
        <v>328</v>
      </c>
      <c r="B344" s="368" t="n"/>
      <c r="C344" s="286" t="inlineStr">
        <is>
          <t>1.3-2-24</t>
        </is>
      </c>
      <c r="D344" s="287" t="inlineStr">
        <is>
          <t>СМЕСИ СУХИЕ ШТУКАТУРНЫЕ ЦЕМЕНТНО-ПЕСЧАНЫЕ ДЛЯ ВНУТРЕННИХ И НАРУЖНЫХ РАБОТ, БЕЗДОБАВОЧНЫЕ: В12,5 (М150), F50, КРУПНОСТЬ ЗАПОЛНИТЕЛЯ НЕ БОЛЕЕ 0,5 ММ</t>
        </is>
      </c>
      <c r="E344" s="396" t="inlineStr">
        <is>
          <t>Т</t>
        </is>
      </c>
      <c r="F344" s="396" t="n">
        <v>0.498432</v>
      </c>
      <c r="G344" s="308" t="n">
        <v>796.76</v>
      </c>
      <c r="H344" s="282">
        <f>ROUND(F344*G344,2)</f>
        <v/>
      </c>
      <c r="I344" s="296" t="n"/>
    </row>
    <row r="345" ht="25.5" customHeight="1" s="334">
      <c r="A345" s="290" t="n">
        <v>329</v>
      </c>
      <c r="B345" s="368" t="n"/>
      <c r="C345" s="286" t="inlineStr">
        <is>
          <t>Прайс из СД ОП</t>
        </is>
      </c>
      <c r="D345" s="287" t="inlineStr">
        <is>
          <t>ШНУР ОПТИЧЕСКИЙ ДУПЛЕКС ОДНОМОДОВЫЙ 2м SC-FC 9/125 (2шт.+2шт.-ЗИП)</t>
        </is>
      </c>
      <c r="E345" s="396" t="inlineStr">
        <is>
          <t>шт.</t>
        </is>
      </c>
      <c r="F345" s="396" t="n">
        <v>4</v>
      </c>
      <c r="G345" s="308" t="n">
        <v>98.83</v>
      </c>
      <c r="H345" s="282">
        <f>ROUND(F345*G345,2)</f>
        <v/>
      </c>
      <c r="I345" s="296" t="n"/>
    </row>
    <row r="346">
      <c r="A346" s="290" t="n">
        <v>330</v>
      </c>
      <c r="B346" s="368" t="n"/>
      <c r="C346" s="286" t="inlineStr">
        <is>
          <t>Прайс из СД ОП</t>
        </is>
      </c>
      <c r="D346" s="287" t="inlineStr">
        <is>
          <t>Полоса перфорированная 65Ц</t>
        </is>
      </c>
      <c r="E346" s="396" t="inlineStr">
        <is>
          <t>м</t>
        </is>
      </c>
      <c r="F346" s="396" t="n">
        <v>30</v>
      </c>
      <c r="G346" s="308" t="n">
        <v>12.14</v>
      </c>
      <c r="H346" s="282">
        <f>ROUND(F346*G346,2)</f>
        <v/>
      </c>
      <c r="I346" s="296" t="n"/>
    </row>
    <row r="347" ht="25.5" customHeight="1" s="334">
      <c r="A347" s="290" t="n">
        <v>331</v>
      </c>
      <c r="B347" s="368" t="n"/>
      <c r="C347" s="286" t="inlineStr">
        <is>
          <t>02.3.01.02-0033</t>
        </is>
      </c>
      <c r="D347" s="287" t="inlineStr">
        <is>
          <t>Песок природный обогащенный для строительных работ средний</t>
        </is>
      </c>
      <c r="E347" s="396" t="inlineStr">
        <is>
          <t>м3</t>
        </is>
      </c>
      <c r="F347" s="396" t="n">
        <v>362.078</v>
      </c>
      <c r="G347" s="308" t="n">
        <v>1</v>
      </c>
      <c r="H347" s="282">
        <f>ROUND(F347*G347,2)</f>
        <v/>
      </c>
      <c r="I347" s="296" t="n"/>
    </row>
    <row r="348" ht="25.5" customHeight="1" s="334">
      <c r="A348" s="290" t="n">
        <v>332</v>
      </c>
      <c r="B348" s="368" t="n"/>
      <c r="C348" s="286" t="inlineStr">
        <is>
          <t>Прайс из СД ОП</t>
        </is>
      </c>
      <c r="D348" s="287" t="inlineStr">
        <is>
          <t>КАБЕЛЬ ДЛЯ СИСТЕМЫ ОХРАННОЙ СИГНАЛИЗАЦИИ КСВВнг(А)-LS 4Х0,75</t>
        </is>
      </c>
      <c r="E348" s="396" t="inlineStr">
        <is>
          <t>м</t>
        </is>
      </c>
      <c r="F348" s="396" t="n">
        <v>20</v>
      </c>
      <c r="G348" s="308" t="n">
        <v>17.42</v>
      </c>
      <c r="H348" s="282">
        <f>ROUND(F348*G348,2)</f>
        <v/>
      </c>
      <c r="I348" s="296" t="n"/>
    </row>
    <row r="349">
      <c r="A349" s="290" t="n">
        <v>333</v>
      </c>
      <c r="B349" s="368" t="n"/>
      <c r="C349" s="286" t="inlineStr">
        <is>
          <t>Прайс из СД ОП</t>
        </is>
      </c>
      <c r="D349" s="287" t="inlineStr">
        <is>
          <t>ВОДА</t>
        </is>
      </c>
      <c r="E349" s="396" t="inlineStr">
        <is>
          <t>М3</t>
        </is>
      </c>
      <c r="F349" s="396" t="n">
        <v>47.177307</v>
      </c>
      <c r="G349" s="308" t="n">
        <v>7.07</v>
      </c>
      <c r="H349" s="282">
        <f>ROUND(F349*G349,2)</f>
        <v/>
      </c>
      <c r="I349" s="296" t="n"/>
    </row>
    <row r="350" ht="25.5" customHeight="1" s="334">
      <c r="A350" s="290" t="n">
        <v>334</v>
      </c>
      <c r="B350" s="368" t="n"/>
      <c r="C350" s="286" t="inlineStr">
        <is>
          <t>Прайс из СД ОП</t>
        </is>
      </c>
      <c r="D350" s="287" t="inlineStr">
        <is>
          <t>КАБЕЛЬ ДЛЯ СИСТЕМЫ ОХРАННОЙ СИГНАЛИЗАЦИИ КПСВВнг(А)-LS 1Х2Х0,75</t>
        </is>
      </c>
      <c r="E350" s="396" t="inlineStr">
        <is>
          <t>м</t>
        </is>
      </c>
      <c r="F350" s="396" t="n">
        <v>95</v>
      </c>
      <c r="G350" s="308" t="n">
        <v>3.45</v>
      </c>
      <c r="H350" s="282">
        <f>ROUND(F350*G350,2)</f>
        <v/>
      </c>
      <c r="I350" s="296" t="n"/>
    </row>
    <row r="351" ht="25.5" customHeight="1" s="334">
      <c r="A351" s="290" t="n">
        <v>335</v>
      </c>
      <c r="B351" s="368" t="n"/>
      <c r="C351" s="286" t="inlineStr">
        <is>
          <t>1.1-1-77</t>
        </is>
      </c>
      <c r="D351" s="287" t="inlineStr">
        <is>
          <t>БРУСКИ ХВОЙНЫХ ПОРОД ОБРЕЗНЫЕ, ДЛИНА 2-6,5 М, СОРТ II, ТОЛЩИНА 50-60 ММ</t>
        </is>
      </c>
      <c r="E351" s="396" t="inlineStr">
        <is>
          <t>М3</t>
        </is>
      </c>
      <c r="F351" s="396" t="n">
        <v>0.1325</v>
      </c>
      <c r="G351" s="308" t="n">
        <v>2472.13</v>
      </c>
      <c r="H351" s="282">
        <f>ROUND(F351*G351,2)</f>
        <v/>
      </c>
      <c r="I351" s="296" t="n"/>
    </row>
    <row r="352" ht="38.25" customHeight="1" s="334">
      <c r="A352" s="290" t="n">
        <v>336</v>
      </c>
      <c r="B352" s="368" t="n"/>
      <c r="C352" s="286" t="inlineStr">
        <is>
          <t>1.1-1-968</t>
        </is>
      </c>
      <c r="D352" s="287" t="inlineStr">
        <is>
          <t>ПРОВОЛОКА СТАЛЬНАЯ НИЗКОУГЛЕРОДИСТАЯ ОБЩЕГО НАЗНАЧЕНИЯ ОЦИНКОВАННАЯ, ДИАМЕТР 4,0-10,0 ММ</t>
        </is>
      </c>
      <c r="E352" s="396" t="inlineStr">
        <is>
          <t>Т</t>
        </is>
      </c>
      <c r="F352" s="396" t="n">
        <v>0.0455</v>
      </c>
      <c r="G352" s="308" t="n">
        <v>7105.87</v>
      </c>
      <c r="H352" s="282">
        <f>ROUND(F352*G352,2)</f>
        <v/>
      </c>
      <c r="I352" s="296" t="n"/>
    </row>
    <row r="353" ht="25.5" customHeight="1" s="334">
      <c r="A353" s="290" t="n">
        <v>337</v>
      </c>
      <c r="B353" s="368" t="n"/>
      <c r="C353" s="286" t="inlineStr">
        <is>
          <t>Прайс из СД ОП</t>
        </is>
      </c>
      <c r="D353" s="287" t="inlineStr">
        <is>
          <t>ТРУБА ТОНКОСТЕННАЯ  ОЦИНКОВАННАЯ ДЛИНОЙ 3м ZNM 6021 (10шт.)</t>
        </is>
      </c>
      <c r="E353" s="396" t="inlineStr">
        <is>
          <t>м</t>
        </is>
      </c>
      <c r="F353" s="396" t="n">
        <v>9</v>
      </c>
      <c r="G353" s="308" t="n">
        <v>34.84</v>
      </c>
      <c r="H353" s="282">
        <f>ROUND(F353*G353,2)</f>
        <v/>
      </c>
      <c r="I353" s="296" t="n"/>
    </row>
    <row r="354" ht="63.75" customHeight="1" s="334">
      <c r="A354" s="290" t="n">
        <v>338</v>
      </c>
      <c r="B354" s="368" t="n"/>
      <c r="C354" s="286" t="inlineStr">
        <is>
          <t>1.7-1-4</t>
        </is>
      </c>
      <c r="D354" s="287" t="inlineStr">
        <is>
          <t>ДЕТАЛИ УСТРОЙСТВА КРОВЕЛЬ И ВОДОСТОКОВ ПО ФАСАДАМ ЗДАНИЙ ИЗ ОЦИНКОВАННОЙ КРОВЕЛЬНОЙ СТАЛИ ДЛЯ ВОДОСТОЧНЫХ НАРУЖНЫХ ТРУБ, ДИАМЕТР ОТ 120 ДО 250 ММ, ОТВОД</t>
        </is>
      </c>
      <c r="E354" s="396" t="inlineStr">
        <is>
          <t>ШТ.</t>
        </is>
      </c>
      <c r="F354" s="396" t="n">
        <v>4</v>
      </c>
      <c r="G354" s="308" t="n">
        <v>76.70999999999999</v>
      </c>
      <c r="H354" s="282">
        <f>ROUND(F354*G354,2)</f>
        <v/>
      </c>
      <c r="I354" s="296" t="n"/>
    </row>
    <row r="355" ht="38.25" customHeight="1" s="334">
      <c r="A355" s="290" t="n">
        <v>339</v>
      </c>
      <c r="B355" s="368" t="n"/>
      <c r="C355" s="286" t="inlineStr">
        <is>
          <t>1.1-1-926</t>
        </is>
      </c>
      <c r="D355" s="287" t="inlineStr">
        <is>
          <t>ПОКОВКИ СТРОИТЕЛЬНЫЕ (СКОБЫ, ЗАКРЕПЫ, ХОМУТЫ) ОЦИНКОВАННЫЕ, МАССА ОТ 2,5 ДО 4,0 КГ</t>
        </is>
      </c>
      <c r="E355" s="396" t="inlineStr">
        <is>
          <t>Т</t>
        </is>
      </c>
      <c r="F355" s="396" t="n">
        <v>0.04</v>
      </c>
      <c r="G355" s="308" t="n">
        <v>7393.87</v>
      </c>
      <c r="H355" s="282">
        <f>ROUND(F355*G355,2)</f>
        <v/>
      </c>
      <c r="I355" s="296" t="n"/>
    </row>
    <row r="356" customFormat="1" s="256">
      <c r="A356" s="290" t="n">
        <v>340</v>
      </c>
      <c r="B356" s="368" t="n"/>
      <c r="C356" s="286" t="inlineStr">
        <is>
          <t>Прайс из СД ОП</t>
        </is>
      </c>
      <c r="D356" s="287" t="inlineStr">
        <is>
          <t>Крепежный элемент СР/Т.31.1-25Ц</t>
        </is>
      </c>
      <c r="E356" s="396" t="inlineStr">
        <is>
          <t>ШТ</t>
        </is>
      </c>
      <c r="F356" s="396" t="n">
        <v>80</v>
      </c>
      <c r="G356" s="308" t="n">
        <v>3.69</v>
      </c>
      <c r="H356" s="282">
        <f>ROUND(F356*G356,2)</f>
        <v/>
      </c>
      <c r="I356" s="296" t="n"/>
    </row>
    <row r="357" ht="51" customHeight="1" s="334">
      <c r="A357" s="290" t="n">
        <v>341</v>
      </c>
      <c r="B357" s="368" t="n"/>
      <c r="C357" s="286" t="inlineStr">
        <is>
          <t>1.12-6-684</t>
        </is>
      </c>
      <c r="D357" s="287" t="inlineStr">
        <is>
          <t>ТРУБЫ СТАЛЬНЫЕ ВОДОГАЗОПРОВОДНЫЕ ЧЕРНЫЕ (НЕОЦИНКОВАННЫЕ), ЛЕГКИЕ, ГОСТ 3262-75, ДИАМЕТР УСЛОВНОГО ПРОХОДА 25 ММ, ТОЛЩИНА СТЕНКИ 2,8 ММ</t>
        </is>
      </c>
      <c r="E357" s="396" t="inlineStr">
        <is>
          <t>М</t>
        </is>
      </c>
      <c r="F357" s="396" t="n">
        <v>10</v>
      </c>
      <c r="G357" s="308" t="n">
        <v>28.21</v>
      </c>
      <c r="H357" s="282">
        <f>ROUND(F357*G357,2)</f>
        <v/>
      </c>
      <c r="I357" s="296" t="n"/>
    </row>
    <row r="358" ht="25.5" customHeight="1" s="334">
      <c r="A358" s="290" t="n">
        <v>342</v>
      </c>
      <c r="B358" s="368" t="n"/>
      <c r="C358" s="286" t="inlineStr">
        <is>
          <t>1.21-5-1234</t>
        </is>
      </c>
      <c r="D358" s="287" t="inlineStr">
        <is>
          <t>ТРУБКИ ТЕРМОУСАЖИВАЮЩИЕСЯ (ТУТ) 6/3, ТОЛЩИНА СТЕНКИ 1,5 ММ</t>
        </is>
      </c>
      <c r="E358" s="396" t="inlineStr">
        <is>
          <t>М</t>
        </is>
      </c>
      <c r="F358" s="396" t="n">
        <v>10</v>
      </c>
      <c r="G358" s="308" t="n">
        <v>27.79</v>
      </c>
      <c r="H358" s="282">
        <f>ROUND(F358*G358,2)</f>
        <v/>
      </c>
      <c r="I358" s="296" t="n"/>
      <c r="K358" s="293" t="n"/>
    </row>
    <row r="359" ht="51" customHeight="1" s="334">
      <c r="A359" s="290" t="n">
        <v>343</v>
      </c>
      <c r="B359" s="368" t="n"/>
      <c r="C359" s="286" t="inlineStr">
        <is>
          <t>Прайс из СД ОП</t>
        </is>
      </c>
      <c r="D359" s="287" t="inlineStr">
        <is>
          <t>Светильник с  цоколем E27, ручной, переносной, со стеклянным плафоном, металлической защитной решеткой, шнур 6 м, вилка типа У-87РБ, 12 В, IP54 НРП</t>
        </is>
      </c>
      <c r="E359" s="396" t="inlineStr">
        <is>
          <t>ШТ</t>
        </is>
      </c>
      <c r="F359" s="396" t="n">
        <v>2</v>
      </c>
      <c r="G359" s="308" t="n">
        <v>136.83</v>
      </c>
      <c r="H359" s="282">
        <f>ROUND(F359*G359,2)</f>
        <v/>
      </c>
      <c r="I359" s="296" t="n"/>
      <c r="K359" s="293" t="n"/>
    </row>
    <row r="360">
      <c r="A360" s="290" t="n">
        <v>344</v>
      </c>
      <c r="B360" s="368" t="n"/>
      <c r="C360" s="286" t="inlineStr">
        <is>
          <t>Прайс из СД ОП</t>
        </is>
      </c>
      <c r="D360" s="287" t="inlineStr">
        <is>
          <t>Пена монтажная Пенофлекс</t>
        </is>
      </c>
      <c r="E360" s="396" t="inlineStr">
        <is>
          <t>ШТ</t>
        </is>
      </c>
      <c r="F360" s="396" t="n">
        <v>4</v>
      </c>
      <c r="G360" s="308" t="n">
        <v>67.53</v>
      </c>
      <c r="H360" s="282">
        <f>ROUND(F360*G360,2)</f>
        <v/>
      </c>
      <c r="I360" s="296" t="n"/>
      <c r="K360" s="293" t="n"/>
    </row>
    <row r="361">
      <c r="A361" s="290" t="n">
        <v>345</v>
      </c>
      <c r="B361" s="368" t="n"/>
      <c r="C361" s="286" t="inlineStr">
        <is>
          <t>Прайс из СД ОП</t>
        </is>
      </c>
      <c r="D361" s="287" t="inlineStr">
        <is>
          <t>Муфта натяжная ТУ36-1445-82  К805У3</t>
        </is>
      </c>
      <c r="E361" s="396" t="inlineStr">
        <is>
          <t>ШТ</t>
        </is>
      </c>
      <c r="F361" s="396" t="n">
        <v>1</v>
      </c>
      <c r="G361" s="308" t="n">
        <v>267.39</v>
      </c>
      <c r="H361" s="282">
        <f>ROUND(F361*G361,2)</f>
        <v/>
      </c>
    </row>
    <row r="362" ht="25.5" customHeight="1" s="334">
      <c r="A362" s="290" t="n">
        <v>346</v>
      </c>
      <c r="B362" s="368" t="n"/>
      <c r="C362" s="286" t="inlineStr">
        <is>
          <t>1.1-1-3629</t>
        </is>
      </c>
      <c r="D362" s="287" t="inlineStr">
        <is>
          <t>СТАЛЬ ЛИСТОВАЯ, ОЦИНКОВАННАЯ, ТОЛЩИНА 3 ММ</t>
        </is>
      </c>
      <c r="E362" s="396" t="inlineStr">
        <is>
          <t>Т</t>
        </is>
      </c>
      <c r="F362" s="396" t="n">
        <v>0.0194</v>
      </c>
      <c r="G362" s="308" t="n">
        <v>13618.4</v>
      </c>
      <c r="H362" s="282">
        <f>ROUND(F362*G362,2)</f>
        <v/>
      </c>
    </row>
    <row r="363">
      <c r="A363" s="290" t="n">
        <v>347</v>
      </c>
      <c r="B363" s="368" t="n"/>
      <c r="C363" s="286" t="inlineStr">
        <is>
          <t>1.1-1-256</t>
        </is>
      </c>
      <c r="D363" s="287" t="inlineStr">
        <is>
          <t>ИЗВЕСТЬ НЕГАШЕНАЯ КОМОВАЯ</t>
        </is>
      </c>
      <c r="E363" s="396" t="inlineStr">
        <is>
          <t>Т</t>
        </is>
      </c>
      <c r="F363" s="396" t="n">
        <v>0.2063</v>
      </c>
      <c r="G363" s="308" t="n">
        <v>1260.72</v>
      </c>
      <c r="H363" s="282">
        <f>ROUND(F363*G363,2)</f>
        <v/>
      </c>
    </row>
    <row r="364">
      <c r="A364" s="290" t="n">
        <v>348</v>
      </c>
      <c r="B364" s="368" t="n"/>
      <c r="C364" s="286" t="inlineStr">
        <is>
          <t>Прайс из СД ОП</t>
        </is>
      </c>
      <c r="D364" s="287" t="inlineStr">
        <is>
          <t>Провод многопроволочный ПВС 2х1,5</t>
        </is>
      </c>
      <c r="E364" s="396" t="inlineStr">
        <is>
          <t>м</t>
        </is>
      </c>
      <c r="F364" s="396" t="n">
        <v>30</v>
      </c>
      <c r="G364" s="308" t="n">
        <v>8.56</v>
      </c>
      <c r="H364" s="282">
        <f>ROUND(F364*G364,2)</f>
        <v/>
      </c>
    </row>
    <row r="365">
      <c r="A365" s="290" t="n">
        <v>349</v>
      </c>
      <c r="B365" s="368" t="n"/>
      <c r="C365" s="286" t="inlineStr">
        <is>
          <t>Прайс из СД ОП</t>
        </is>
      </c>
      <c r="D365" s="287" t="inlineStr">
        <is>
          <t>КОРОБКА СОЕДИНИТЕЛЬНАЯ JB-730</t>
        </is>
      </c>
      <c r="E365" s="396" t="inlineStr">
        <is>
          <t>шт.</t>
        </is>
      </c>
      <c r="F365" s="396" t="n">
        <v>5</v>
      </c>
      <c r="G365" s="308" t="n">
        <v>48.94</v>
      </c>
      <c r="H365" s="282">
        <f>ROUND(F365*G365,2)</f>
        <v/>
      </c>
    </row>
    <row r="366">
      <c r="A366" s="290" t="n">
        <v>350</v>
      </c>
      <c r="B366" s="368" t="n"/>
      <c r="C366" s="286" t="inlineStr">
        <is>
          <t>Прайс из СД ОП</t>
        </is>
      </c>
      <c r="D366" s="287" t="inlineStr">
        <is>
          <t>Скоба ТС-04</t>
        </is>
      </c>
      <c r="E366" s="396" t="inlineStr">
        <is>
          <t>ШТ</t>
        </is>
      </c>
      <c r="F366" s="396" t="n">
        <v>4</v>
      </c>
      <c r="G366" s="308" t="n">
        <v>60.71</v>
      </c>
      <c r="H366" s="282">
        <f>ROUND(F366*G366,2)</f>
        <v/>
      </c>
    </row>
    <row r="367">
      <c r="A367" s="290" t="n">
        <v>351</v>
      </c>
      <c r="B367" s="368" t="n"/>
      <c r="C367" s="286" t="inlineStr">
        <is>
          <t>1.1-1-740</t>
        </is>
      </c>
      <c r="D367" s="287" t="inlineStr">
        <is>
          <t>ПАКЛЯ ПРОПИТАННАЯ</t>
        </is>
      </c>
      <c r="E367" s="396" t="inlineStr">
        <is>
          <t>КГ</t>
        </is>
      </c>
      <c r="F367" s="396" t="n">
        <v>24.27</v>
      </c>
      <c r="G367" s="308" t="n">
        <v>9.859999999999999</v>
      </c>
      <c r="H367" s="282">
        <f>ROUND(F367*G367,2)</f>
        <v/>
      </c>
    </row>
    <row r="368" ht="25.5" customHeight="1" s="334">
      <c r="A368" s="290" t="n">
        <v>352</v>
      </c>
      <c r="B368" s="368" t="n"/>
      <c r="C368" s="286" t="inlineStr">
        <is>
          <t>Прайс из СД ОП</t>
        </is>
      </c>
      <c r="D368" s="287" t="inlineStr">
        <is>
          <t>Заклёпка вытяжная алюмин. 4,0х10 (335,2/500=0,67 руб.)</t>
        </is>
      </c>
      <c r="E368" s="396" t="inlineStr">
        <is>
          <t>ШТ</t>
        </is>
      </c>
      <c r="F368" s="396" t="n">
        <v>1800</v>
      </c>
      <c r="G368" s="308" t="n">
        <v>0.13</v>
      </c>
      <c r="H368" s="282">
        <f>ROUND(F368*G368,2)</f>
        <v/>
      </c>
    </row>
    <row r="369" ht="25.5" customHeight="1" s="334">
      <c r="A369" s="290" t="n">
        <v>353</v>
      </c>
      <c r="B369" s="368" t="n"/>
      <c r="C369" s="286" t="inlineStr">
        <is>
          <t>Прайс из СД ОП</t>
        </is>
      </c>
      <c r="D369" s="287" t="inlineStr">
        <is>
          <t>Розетки на поверхность 3Р+N+Е 415 В, IP44 "Р17 Tempra"  55578</t>
        </is>
      </c>
      <c r="E369" s="396" t="inlineStr">
        <is>
          <t>ШТ</t>
        </is>
      </c>
      <c r="F369" s="396" t="n">
        <v>2</v>
      </c>
      <c r="G369" s="308" t="n">
        <v>117</v>
      </c>
      <c r="H369" s="282">
        <f>ROUND(F369*G369,2)</f>
        <v/>
      </c>
    </row>
    <row r="370" ht="51" customHeight="1" s="334">
      <c r="A370" s="290" t="n">
        <v>354</v>
      </c>
      <c r="B370" s="368" t="n"/>
      <c r="C370" s="286" t="inlineStr">
        <is>
          <t>1.12-5-43</t>
        </is>
      </c>
      <c r="D370" s="287" t="inlineStr">
        <is>
          <t>ТРУБЫ ПОЛИВИНИЛХЛОРИДНЫЕ ДЛЯ ЭЛЕКТРОПРОВОДОК, ГЛАДКИЕ, УСИЛЕННОГО ТИПА ИЗ ОТХОДОВ ПВХ, НАРУЖНЫЙ ДИАМЕТР 25 ММ, ТОЛЩИНА СТЕНКИ 1,5 ММ</t>
        </is>
      </c>
      <c r="E370" s="396" t="inlineStr">
        <is>
          <t>М</t>
        </is>
      </c>
      <c r="F370" s="396" t="n">
        <v>40</v>
      </c>
      <c r="G370" s="308" t="n">
        <v>5.78</v>
      </c>
      <c r="H370" s="282">
        <f>ROUND(F370*G370,2)</f>
        <v/>
      </c>
    </row>
    <row r="371" ht="25.5" customHeight="1" s="334">
      <c r="A371" s="290" t="n">
        <v>355</v>
      </c>
      <c r="B371" s="368" t="n"/>
      <c r="C371" s="286" t="inlineStr">
        <is>
          <t>1.21-5-1037</t>
        </is>
      </c>
      <c r="D371" s="287" t="inlineStr">
        <is>
          <t>ВЫКЛЮЧАТЕЛИ АВТОМАТИЧЕСКИЕ,  ТИП S201, ОДНОПОЛЮСНЫЕ, НА ТОК:10-25 А</t>
        </is>
      </c>
      <c r="E371" s="396" t="inlineStr">
        <is>
          <t>ШТ.</t>
        </is>
      </c>
      <c r="F371" s="396" t="n">
        <v>3</v>
      </c>
      <c r="G371" s="308" t="n">
        <v>77.01000000000001</v>
      </c>
      <c r="H371" s="282">
        <f>ROUND(F371*G371,2)</f>
        <v/>
      </c>
      <c r="I371" s="296" t="n"/>
    </row>
    <row r="372" ht="51" customHeight="1" s="334">
      <c r="A372" s="290" t="n">
        <v>356</v>
      </c>
      <c r="B372" s="368" t="n"/>
      <c r="C372" s="286" t="inlineStr">
        <is>
          <t>1.1-1-3571</t>
        </is>
      </c>
      <c r="D372" s="287" t="inlineStr">
        <is>
          <t>ПЕНА МОНТАЖНАЯ ПРОТИВОПОЖАРНАЯ, ОБЕСПЕЧИВАЮЩАЯ АКУСТИЧЕСКУЮ И ТЕРМИЧЕСКУЮ ИЗОЛЯЦИЮ, ПРЕДЕЛ ОГНЕСТОЙКОСТИ ЕI 60</t>
        </is>
      </c>
      <c r="E372" s="396" t="inlineStr">
        <is>
          <t>Л</t>
        </is>
      </c>
      <c r="F372" s="396" t="n">
        <v>1.83</v>
      </c>
      <c r="G372" s="308" t="n">
        <v>125.73</v>
      </c>
      <c r="H372" s="282">
        <f>ROUND(F372*G372,2)</f>
        <v/>
      </c>
      <c r="I372" s="296" t="n"/>
    </row>
    <row r="373">
      <c r="A373" s="290" t="n">
        <v>357</v>
      </c>
      <c r="B373" s="368" t="n"/>
      <c r="C373" s="286" t="inlineStr">
        <is>
          <t>Прайс из СД ОП</t>
        </is>
      </c>
      <c r="D373" s="287" t="inlineStr">
        <is>
          <t>Сальник под трубу ПВХ гофр. Dн=25мм GW 50417</t>
        </is>
      </c>
      <c r="E373" s="396" t="inlineStr">
        <is>
          <t>ШТ</t>
        </is>
      </c>
      <c r="F373" s="396" t="n">
        <v>14</v>
      </c>
      <c r="G373" s="308" t="n">
        <v>16.4</v>
      </c>
      <c r="H373" s="282">
        <f>ROUND(F373*G373,2)</f>
        <v/>
      </c>
      <c r="I373" s="296" t="n"/>
    </row>
    <row r="374">
      <c r="A374" s="290" t="n">
        <v>358</v>
      </c>
      <c r="B374" s="368" t="n"/>
      <c r="C374" s="286" t="inlineStr">
        <is>
          <t>Прайс из СД ОП</t>
        </is>
      </c>
      <c r="D374" s="287" t="inlineStr">
        <is>
          <t>Канат стальной d=8мм</t>
        </is>
      </c>
      <c r="E374" s="396" t="inlineStr">
        <is>
          <t>м</t>
        </is>
      </c>
      <c r="F374" s="396" t="n">
        <v>22</v>
      </c>
      <c r="G374" s="308" t="n">
        <v>10.33</v>
      </c>
      <c r="H374" s="282">
        <f>ROUND(F374*G374,2)</f>
        <v/>
      </c>
      <c r="I374" s="296" t="n"/>
    </row>
    <row r="375" ht="51" customHeight="1" s="334">
      <c r="A375" s="290" t="n">
        <v>359</v>
      </c>
      <c r="B375" s="368" t="n"/>
      <c r="C375" s="286" t="inlineStr">
        <is>
          <t>1.12-6-699</t>
        </is>
      </c>
      <c r="D375" s="287" t="inlineStr">
        <is>
          <t>ТРУБЫ СТАЛЬНЫЕ ВОДОГАЗОПРОВОДНЫЕ ЧЕРНЫЕ (НЕОЦИНКОВАННЫЕ), ОБЫКНОВЕННЫЕ, ГОСТ 3262-75, ДИАМЕТР УСЛОВНОГО ПРОХОДА 25 ММ, ТОЛЩИНА СТЕНКИ 3,2 ММ</t>
        </is>
      </c>
      <c r="E375" s="396" t="inlineStr">
        <is>
          <t>М</t>
        </is>
      </c>
      <c r="F375" s="396" t="n">
        <v>7</v>
      </c>
      <c r="G375" s="308" t="n">
        <v>32.23</v>
      </c>
      <c r="H375" s="282">
        <f>ROUND(F375*G375,2)</f>
        <v/>
      </c>
      <c r="I375" s="296" t="n"/>
    </row>
    <row r="376" ht="38.25" customHeight="1" s="334">
      <c r="A376" s="290" t="n">
        <v>360</v>
      </c>
      <c r="B376" s="368" t="n"/>
      <c r="C376" s="286" t="inlineStr">
        <is>
          <t>1.1-1-461</t>
        </is>
      </c>
      <c r="D376" s="287" t="inlineStr">
        <is>
          <t>КРАСКИ МАСЛЯНЫЕ ЖИДКОТЕРТЫЕ ЦВЕТНЫЕ (ГОТОВЫЕ К УПОТРЕБЛЕНИЮ) ДЛЯ НАРУЖНЫХ И ВНУТРЕННИХ РАБОТ, МАРКА МА-15</t>
        </is>
      </c>
      <c r="E376" s="396" t="inlineStr">
        <is>
          <t>Т</t>
        </is>
      </c>
      <c r="F376" s="396" t="n">
        <v>0.011044</v>
      </c>
      <c r="G376" s="308" t="n">
        <v>20009.47</v>
      </c>
      <c r="H376" s="282">
        <f>ROUND(F376*G376,2)</f>
        <v/>
      </c>
      <c r="I376" s="296" t="n"/>
    </row>
    <row r="377">
      <c r="A377" s="290" t="n">
        <v>361</v>
      </c>
      <c r="B377" s="368" t="n"/>
      <c r="C377" s="286" t="inlineStr">
        <is>
          <t>1.1-1-118</t>
        </is>
      </c>
      <c r="D377" s="287" t="inlineStr">
        <is>
          <t>ВОДА</t>
        </is>
      </c>
      <c r="E377" s="396" t="inlineStr">
        <is>
          <t>М3</t>
        </is>
      </c>
      <c r="F377" s="396" t="n">
        <v>30.375</v>
      </c>
      <c r="G377" s="308" t="n">
        <v>7.07</v>
      </c>
      <c r="H377" s="282">
        <f>ROUND(F377*G377,2)</f>
        <v/>
      </c>
      <c r="I377" s="296" t="n"/>
    </row>
    <row r="378" ht="51" customHeight="1" s="334">
      <c r="A378" s="290" t="n">
        <v>362</v>
      </c>
      <c r="B378" s="368" t="n"/>
      <c r="C378" s="286" t="inlineStr">
        <is>
          <t>1.12-6-655</t>
        </is>
      </c>
      <c r="D378" s="287" t="inlineStr">
        <is>
          <t>ТРУБЫ СТАЛЬНЫЕ СВАРНЫЕ ВОДОГАЗОПРОВОДНЫЕ, ОЦИНКОВАННЫЕ, ЛЕГКИЕ, ГОСТ 3262-75, ДИАМЕТР УСЛОВНОГО ПРОХОДА 50 ММ, ТОЛЩИНА СТЕНКИ 3 ММ</t>
        </is>
      </c>
      <c r="E378" s="396" t="inlineStr">
        <is>
          <t>М</t>
        </is>
      </c>
      <c r="F378" s="396" t="n">
        <v>4</v>
      </c>
      <c r="G378" s="308" t="n">
        <v>51.5</v>
      </c>
      <c r="H378" s="282">
        <f>ROUND(F378*G378,2)</f>
        <v/>
      </c>
      <c r="I378" s="296" t="n"/>
    </row>
    <row r="379" ht="76.5" customHeight="1" s="334">
      <c r="A379" s="290" t="n">
        <v>363</v>
      </c>
      <c r="B379" s="368" t="n"/>
      <c r="C379" s="286" t="inlineStr">
        <is>
          <t>1.23-8-194</t>
        </is>
      </c>
      <c r="D379" s="287" t="inlineStr">
        <is>
      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 3 Х 1,5 + 1Х1,0 ММ2</t>
        </is>
      </c>
      <c r="E379" s="396" t="inlineStr">
        <is>
          <t>КМ</t>
        </is>
      </c>
      <c r="F379" s="396" t="n">
        <v>0.02</v>
      </c>
      <c r="G379" s="308" t="n">
        <v>9328.82</v>
      </c>
      <c r="H379" s="282">
        <f>ROUND(F379*G379,2)</f>
        <v/>
      </c>
      <c r="I379" s="296" t="n"/>
    </row>
    <row r="380" ht="25.5" customHeight="1" s="334">
      <c r="A380" s="290" t="n">
        <v>364</v>
      </c>
      <c r="B380" s="368" t="n"/>
      <c r="C380" s="286" t="inlineStr">
        <is>
          <t>Прайс из СД ОП</t>
        </is>
      </c>
      <c r="D380" s="287" t="inlineStr">
        <is>
          <t>Герметик силиконовый Пентэласт 1101(прозрачный) 310мл</t>
        </is>
      </c>
      <c r="E380" s="396" t="inlineStr">
        <is>
          <t>ШТ</t>
        </is>
      </c>
      <c r="F380" s="396" t="n">
        <v>4</v>
      </c>
      <c r="G380" s="308" t="n">
        <v>44.04</v>
      </c>
      <c r="H380" s="282">
        <f>ROUND(F380*G380,2)</f>
        <v/>
      </c>
    </row>
    <row r="381" ht="25.5" customHeight="1" s="334">
      <c r="A381" s="290" t="n">
        <v>365</v>
      </c>
      <c r="B381" s="368" t="n"/>
      <c r="C381" s="286" t="inlineStr">
        <is>
          <t>1.1-1-2480</t>
        </is>
      </c>
      <c r="D381" s="287" t="inlineStr">
        <is>
          <t>ГРУНТОВКА АКРИЛОВАЯ НА ЛАТЕКСНОЙ ОСНОВЕ, МАРКА "ГРУНДИРМИТТЕЛЬ"</t>
        </is>
      </c>
      <c r="E381" s="396" t="inlineStr">
        <is>
          <t>Т</t>
        </is>
      </c>
      <c r="F381" s="396" t="n">
        <v>0.0025</v>
      </c>
      <c r="G381" s="308" t="n">
        <v>69883.64999999999</v>
      </c>
      <c r="H381" s="282">
        <f>ROUND(F381*G381,2)</f>
        <v/>
      </c>
    </row>
    <row r="382" ht="38.25" customHeight="1" s="334">
      <c r="A382" s="290" t="n">
        <v>366</v>
      </c>
      <c r="B382" s="368" t="n"/>
      <c r="C382" s="286" t="inlineStr">
        <is>
          <t>1.21-5-706</t>
        </is>
      </c>
      <c r="D382" s="287" t="inlineStr">
        <is>
          <t>СЖИМЫ, ТИП У733М ДЛЯ ПРОВОДНИКОВ МАГИСТРАЛЬНЫХ СЕЧЕНИЕМ ОТ 16 ДО 35 ММ2 И ОТВЕТВИТЕЛЬНЫХ ОТ 1,5 ДО 10 ММ2,</t>
        </is>
      </c>
      <c r="E382" s="396" t="inlineStr">
        <is>
          <t>ШТ.</t>
        </is>
      </c>
      <c r="F382" s="396" t="n">
        <v>25</v>
      </c>
      <c r="G382" s="308" t="n">
        <v>6.94</v>
      </c>
      <c r="H382" s="282">
        <f>ROUND(F382*G382,2)</f>
        <v/>
      </c>
    </row>
    <row r="383" ht="25.5" customHeight="1" s="334">
      <c r="A383" s="290" t="n">
        <v>367</v>
      </c>
      <c r="B383" s="368" t="n"/>
      <c r="C383" s="286" t="inlineStr">
        <is>
          <t>1.1-1-2830</t>
        </is>
      </c>
      <c r="D383" s="287" t="inlineStr">
        <is>
          <t>КАБЕЛЬ-КАНАЛЫ, РАЗМЕР 105Х50 ММ: ПЕРЕГОРОДКИ РАЗДЕЛИТЕЛЬНЫЕ</t>
        </is>
      </c>
      <c r="E383" s="396" t="inlineStr">
        <is>
          <t>М</t>
        </is>
      </c>
      <c r="F383" s="396" t="n">
        <v>6</v>
      </c>
      <c r="G383" s="308" t="n">
        <v>27.46</v>
      </c>
      <c r="H383" s="282">
        <f>ROUND(F383*G383,2)</f>
        <v/>
      </c>
      <c r="I383" s="296" t="n"/>
    </row>
    <row r="384">
      <c r="A384" s="290" t="n">
        <v>368</v>
      </c>
      <c r="B384" s="368" t="n"/>
      <c r="C384" s="286" t="inlineStr">
        <is>
          <t>1.1-1-1480</t>
        </is>
      </c>
      <c r="D384" s="287" t="inlineStr">
        <is>
          <t>ШПАТЛЕВКА КЛЕЕВАЯ</t>
        </is>
      </c>
      <c r="E384" s="396" t="inlineStr">
        <is>
          <t>Т</t>
        </is>
      </c>
      <c r="F384" s="396" t="n">
        <v>0.052817</v>
      </c>
      <c r="G384" s="308" t="n">
        <v>3015.62</v>
      </c>
      <c r="H384" s="282">
        <f>ROUND(F384*G384,2)</f>
        <v/>
      </c>
      <c r="I384" s="296" t="n"/>
    </row>
    <row r="385" ht="25.5" customHeight="1" s="334">
      <c r="A385" s="290" t="n">
        <v>369</v>
      </c>
      <c r="B385" s="368" t="n"/>
      <c r="C385" s="286" t="inlineStr">
        <is>
          <t>1.1-1-46</t>
        </is>
      </c>
      <c r="D385" s="287" t="inlineStr">
        <is>
          <t>БИТУМЫ НЕФТЯНЫЕ, ДОРОЖНЫЕ ЖИДКИЕ, МАРКА МГ, СГ</t>
        </is>
      </c>
      <c r="E385" s="396" t="inlineStr">
        <is>
          <t>Т</t>
        </is>
      </c>
      <c r="F385" s="396" t="n">
        <v>0.0454</v>
      </c>
      <c r="G385" s="308" t="n">
        <v>3501.78</v>
      </c>
      <c r="H385" s="282">
        <f>ROUND(F385*G385,2)</f>
        <v/>
      </c>
      <c r="I385" s="296" t="n"/>
    </row>
    <row r="386" ht="25.5" customHeight="1" s="334">
      <c r="A386" s="290" t="n">
        <v>370</v>
      </c>
      <c r="B386" s="368" t="n"/>
      <c r="C386" s="286" t="inlineStr">
        <is>
          <t>1.1-1-1963</t>
        </is>
      </c>
      <c r="D386" s="287" t="inlineStr">
        <is>
          <t>КОРОБА ЭЛЕКТРОТЕХНИЧЕСКИЕ ДЛЯ ПРОКЛАДКИ ПРОВОДОВ, РАЗМЕР 20Х12,5 ММ</t>
        </is>
      </c>
      <c r="E386" s="396" t="inlineStr">
        <is>
          <t>М</t>
        </is>
      </c>
      <c r="F386" s="396" t="n">
        <v>25</v>
      </c>
      <c r="G386" s="308" t="n">
        <v>6.34</v>
      </c>
      <c r="H386" s="282">
        <f>ROUND(F386*G386,2)</f>
        <v/>
      </c>
      <c r="I386" s="296" t="n"/>
    </row>
    <row r="387" ht="51" customHeight="1" s="334">
      <c r="A387" s="290" t="n">
        <v>371</v>
      </c>
      <c r="B387" s="368" t="n"/>
      <c r="C387" s="286" t="inlineStr">
        <is>
          <t>1.6-1-273</t>
        </is>
      </c>
      <c r="D387" s="287" t="inlineStr">
        <is>
          <t>ОТДЕЛЬНЫЕ КОНСТРУКТИВНЫЕ ЭЛЕМЕНТЫ С ПРЕОБЛАДАНИЕМ ГОРЯЧЕКАТАНЫХ ПРОФИЛЕЙ, СРЕДНЯЯ МАССА СБОРОЧНОЙ ЕДИНИЦЫ ОТ 1,01 ДО 3,0 Т</t>
        </is>
      </c>
      <c r="E387" s="396" t="inlineStr">
        <is>
          <t>Т</t>
        </is>
      </c>
      <c r="F387" s="396" t="n">
        <v>0.012</v>
      </c>
      <c r="G387" s="308" t="n">
        <v>12654.07</v>
      </c>
      <c r="H387" s="282">
        <f>ROUND(F387*G387,2)</f>
        <v/>
      </c>
      <c r="I387" s="296" t="n"/>
    </row>
    <row r="388">
      <c r="A388" s="290" t="n">
        <v>372</v>
      </c>
      <c r="B388" s="368" t="n"/>
      <c r="C388" s="286" t="inlineStr">
        <is>
          <t>Прайс из СД ОП</t>
        </is>
      </c>
      <c r="D388" s="287" t="inlineStr">
        <is>
          <t>Подвес концевого крепления ПКК10-20</t>
        </is>
      </c>
      <c r="E388" s="396" t="inlineStr">
        <is>
          <t>ШТ</t>
        </is>
      </c>
      <c r="F388" s="396" t="n">
        <v>1</v>
      </c>
      <c r="G388" s="308" t="n">
        <v>149.74</v>
      </c>
      <c r="H388" s="282">
        <f>ROUND(F388*G388,2)</f>
        <v/>
      </c>
      <c r="I388" s="296" t="n"/>
    </row>
    <row r="389" ht="25.5" customHeight="1" s="334">
      <c r="A389" s="290" t="n">
        <v>373</v>
      </c>
      <c r="B389" s="368" t="n"/>
      <c r="C389" s="286" t="inlineStr">
        <is>
          <t>1.1-1-545</t>
        </is>
      </c>
      <c r="D389" s="287" t="inlineStr">
        <is>
          <t>ЛЕНТА СТАЛЬНАЯ УПАКОВОЧНАЯ, МЯГКАЯ, НОРМАЛЬНОЙ ТОЧНОСТИ, РАЗМЕР 0,7Х20-50 ММ</t>
        </is>
      </c>
      <c r="E389" s="396" t="inlineStr">
        <is>
          <t>КГ</t>
        </is>
      </c>
      <c r="F389" s="396" t="n">
        <v>29.761</v>
      </c>
      <c r="G389" s="308" t="n">
        <v>5.02</v>
      </c>
      <c r="H389" s="282">
        <f>ROUND(F389*G389,2)</f>
        <v/>
      </c>
      <c r="I389" s="296" t="n"/>
    </row>
    <row r="390" ht="38.25" customHeight="1" s="334">
      <c r="A390" s="290" t="n">
        <v>374</v>
      </c>
      <c r="B390" s="368" t="n"/>
      <c r="C390" s="286" t="inlineStr">
        <is>
          <t>1.1-1-608</t>
        </is>
      </c>
      <c r="D390" s="287" t="inlineStr">
        <is>
          <t>МАСТИКА ГЕРМЕТИЗИРУЮЩАЯ НЕТВЕРДЕЮЩАЯ, СТРОИТЕЛЬНАЯ, БИТУМНО-РЕЗИНОВАЯ, КРОВЕЛЬНАЯ</t>
        </is>
      </c>
      <c r="E390" s="396" t="inlineStr">
        <is>
          <t>Т</t>
        </is>
      </c>
      <c r="F390" s="396" t="n">
        <v>0.0072</v>
      </c>
      <c r="G390" s="308" t="n">
        <v>20171.52</v>
      </c>
      <c r="H390" s="282">
        <f>ROUND(F390*G390,2)</f>
        <v/>
      </c>
      <c r="I390" s="296" t="n"/>
    </row>
    <row r="391" ht="38.25" customHeight="1" s="334">
      <c r="A391" s="290" t="n">
        <v>375</v>
      </c>
      <c r="B391" s="368" t="n"/>
      <c r="C391" s="286" t="inlineStr">
        <is>
          <t>1.21-5-1137</t>
        </is>
      </c>
      <c r="D391" s="287" t="inlineStr">
        <is>
          <t>ДЕРЖАТЕЛИ ПЛАСТИКОВЫЕ С ЗАЩЕЛКОЙ ДЛЯ КРЕПЛЕНИЯ ТРУБ, РУКАВОВ И ГИБКИХ ВВОДОВ ДИАМЕТРОМ 25 ММ</t>
        </is>
      </c>
      <c r="E391" s="396" t="inlineStr">
        <is>
          <t>100 ШТ.</t>
        </is>
      </c>
      <c r="F391" s="396" t="n">
        <v>0.91</v>
      </c>
      <c r="G391" s="308" t="n">
        <v>154.37</v>
      </c>
      <c r="H391" s="282">
        <f>ROUND(F391*G391,2)</f>
        <v/>
      </c>
      <c r="I391" s="296" t="n"/>
    </row>
    <row r="392" customFormat="1" s="256">
      <c r="A392" s="290" t="n">
        <v>376</v>
      </c>
      <c r="B392" s="368" t="n"/>
      <c r="C392" s="286" t="inlineStr">
        <is>
          <t>1.1-1-2470</t>
        </is>
      </c>
      <c r="D392" s="287" t="inlineStr">
        <is>
          <t>ГЕРМЕТИК АКРИЛОВЫЙ, МАРКА "ILLBRUCK"</t>
        </is>
      </c>
      <c r="E392" s="396" t="inlineStr">
        <is>
          <t>Л</t>
        </is>
      </c>
      <c r="F392" s="396" t="n">
        <v>0.78</v>
      </c>
      <c r="G392" s="308" t="n">
        <v>177.8</v>
      </c>
      <c r="H392" s="282">
        <f>ROUND(F392*G392,2)</f>
        <v/>
      </c>
      <c r="I392" s="296" t="n"/>
    </row>
    <row r="393">
      <c r="A393" s="290" t="n">
        <v>377</v>
      </c>
      <c r="B393" s="368" t="n"/>
      <c r="C393" s="286" t="inlineStr">
        <is>
          <t>1.3-2-7</t>
        </is>
      </c>
      <c r="D393" s="287" t="inlineStr">
        <is>
          <t>РАСТВОРЫ ЦЕМЕНТНЫЕ, МАРКА 200</t>
        </is>
      </c>
      <c r="E393" s="396" t="inlineStr">
        <is>
          <t>М3</t>
        </is>
      </c>
      <c r="F393" s="396" t="n">
        <v>0.2664</v>
      </c>
      <c r="G393" s="308" t="n">
        <v>519.61</v>
      </c>
      <c r="H393" s="282">
        <f>ROUND(F393*G393,2)</f>
        <v/>
      </c>
      <c r="I393" s="296" t="n"/>
    </row>
    <row r="394">
      <c r="A394" s="290" t="n">
        <v>378</v>
      </c>
      <c r="B394" s="368" t="n"/>
      <c r="C394" s="286" t="inlineStr">
        <is>
          <t>1.1-1-489</t>
        </is>
      </c>
      <c r="D394" s="287" t="inlineStr">
        <is>
          <t>КСИЛОЛ НЕФТЯНОЙ, МАРКА А</t>
        </is>
      </c>
      <c r="E394" s="396" t="inlineStr">
        <is>
          <t>КГ</t>
        </is>
      </c>
      <c r="F394" s="396" t="n">
        <v>21.27</v>
      </c>
      <c r="G394" s="308" t="n">
        <v>6.3</v>
      </c>
      <c r="H394" s="282">
        <f>ROUND(F394*G394,2)</f>
        <v/>
      </c>
      <c r="I394" s="296" t="n"/>
      <c r="K394" s="293" t="n"/>
    </row>
    <row r="395">
      <c r="A395" s="290" t="n">
        <v>379</v>
      </c>
      <c r="B395" s="368" t="n"/>
      <c r="C395" s="286" t="inlineStr">
        <is>
          <t>Прайс из СД ОП</t>
        </is>
      </c>
      <c r="D395" s="287" t="inlineStr">
        <is>
          <t>Сальник под трубу ПВХ гофр. Dн=16мм GW 50415</t>
        </is>
      </c>
      <c r="E395" s="396" t="inlineStr">
        <is>
          <t>ШТ</t>
        </is>
      </c>
      <c r="F395" s="396" t="n">
        <v>14</v>
      </c>
      <c r="G395" s="308" t="n">
        <v>9.01</v>
      </c>
      <c r="H395" s="282">
        <f>ROUND(F395*G395,2)</f>
        <v/>
      </c>
      <c r="I395" s="296" t="n"/>
      <c r="K395" s="293" t="n"/>
    </row>
    <row r="396" ht="38.25" customHeight="1" s="334">
      <c r="A396" s="290" t="n">
        <v>380</v>
      </c>
      <c r="B396" s="368" t="n"/>
      <c r="C396" s="286" t="inlineStr">
        <is>
          <t>1.12-5-22</t>
        </is>
      </c>
      <c r="D396" s="287" t="inlineStr">
        <is>
          <t>ТРУБЫ НАПОРНЫЕ ИЗ ПОЛИЭТИЛЕНА (ПЭ-63) SDR 17,6 (0,6 МПА), НАРУЖНЫЙ ДИАМЕТР 90 ММ, ТОЛЩИНА СТЕНКИ 5,1 ММ</t>
        </is>
      </c>
      <c r="E396" s="396" t="inlineStr">
        <is>
          <t>М</t>
        </is>
      </c>
      <c r="F396" s="396" t="n">
        <v>6</v>
      </c>
      <c r="G396" s="308" t="n">
        <v>20.96</v>
      </c>
      <c r="H396" s="282">
        <f>ROUND(F396*G396,2)</f>
        <v/>
      </c>
      <c r="I396" s="296" t="n"/>
      <c r="K396" s="293" t="n"/>
    </row>
    <row r="397">
      <c r="A397" s="290" t="n">
        <v>381</v>
      </c>
      <c r="B397" s="368" t="n"/>
      <c r="C397" s="286" t="inlineStr">
        <is>
          <t>Прайс из СД ОП</t>
        </is>
      </c>
      <c r="D397" s="287" t="inlineStr">
        <is>
          <t>МАРКЕР ДЛЯ МАРКИРОВКИ ЧЕРНЫЙ</t>
        </is>
      </c>
      <c r="E397" s="396" t="inlineStr">
        <is>
          <t>шт.</t>
        </is>
      </c>
      <c r="F397" s="396" t="n">
        <v>2</v>
      </c>
      <c r="G397" s="308" t="n">
        <v>62.01</v>
      </c>
      <c r="H397" s="282">
        <f>ROUND(F397*G397,2)</f>
        <v/>
      </c>
    </row>
    <row r="398" ht="38.25" customHeight="1" s="334">
      <c r="A398" s="290" t="n">
        <v>382</v>
      </c>
      <c r="B398" s="368" t="n"/>
      <c r="C398" s="286" t="inlineStr">
        <is>
          <t>1.21-5-1235</t>
        </is>
      </c>
      <c r="D398" s="287" t="inlineStr">
        <is>
          <t>DIN-РЕЙКИ ДЛЯ УСТАНОВКИ НИЗКОВОЛЬТНОЙ АППАРАТУРЫ В ЭЛЕКТРОКОНСТРУКЦИЯХ, РАЗМЕРЫ 15Х35Х2000 ММ, ТОЛЩИНА 1,5 ММ</t>
        </is>
      </c>
      <c r="E398" s="396" t="inlineStr">
        <is>
          <t>ШТ.</t>
        </is>
      </c>
      <c r="F398" s="396" t="n">
        <v>1</v>
      </c>
      <c r="G398" s="308" t="n">
        <v>121.38</v>
      </c>
      <c r="H398" s="282">
        <f>ROUND(F398*G398,2)</f>
        <v/>
      </c>
    </row>
    <row r="399" ht="38.25" customHeight="1" s="334">
      <c r="A399" s="290" t="n">
        <v>383</v>
      </c>
      <c r="B399" s="368" t="n"/>
      <c r="C399" s="286" t="inlineStr">
        <is>
          <t>Прайс из СД ОП</t>
        </is>
      </c>
      <c r="D399" s="287" t="inlineStr">
        <is>
          <t>Выключатель одноклавишный 1-полюсный для открытой установки 250 В, 10 А, IP54 ВС20-1-0-ФСр EVS10- K03-10-54-Dc</t>
        </is>
      </c>
      <c r="E399" s="396" t="inlineStr">
        <is>
          <t>ШТ</t>
        </is>
      </c>
      <c r="F399" s="396" t="n">
        <v>4</v>
      </c>
      <c r="G399" s="308" t="n">
        <v>29.75</v>
      </c>
      <c r="H399" s="282">
        <f>ROUND(F399*G399,2)</f>
        <v/>
      </c>
    </row>
    <row r="400" ht="38.25" customHeight="1" s="334">
      <c r="A400" s="290" t="n">
        <v>384</v>
      </c>
      <c r="B400" s="368" t="n"/>
      <c r="C400" s="286" t="inlineStr">
        <is>
          <t>Прайс из СД ОП</t>
        </is>
      </c>
      <c r="D400" s="287" t="inlineStr">
        <is>
          <t>Розетка штепсельная для открытой проводки с плоскими контактами, IP43, 12-42В, 10 А ТУ 16-526.463-79  РП-2Б (РШ-П-2 36/42в)</t>
        </is>
      </c>
      <c r="E400" s="396" t="inlineStr">
        <is>
          <t>ШТ</t>
        </is>
      </c>
      <c r="F400" s="396" t="n">
        <v>5</v>
      </c>
      <c r="G400" s="308" t="n">
        <v>23.69</v>
      </c>
      <c r="H400" s="282">
        <f>ROUND(F400*G400,2)</f>
        <v/>
      </c>
    </row>
    <row r="401" ht="25.5" customHeight="1" s="334">
      <c r="A401" s="290" t="n">
        <v>385</v>
      </c>
      <c r="B401" s="368" t="n"/>
      <c r="C401" s="286" t="inlineStr">
        <is>
          <t>1.1-1-964</t>
        </is>
      </c>
      <c r="D401" s="287" t="inlineStr">
        <is>
          <t>ПРОВОЛОКА СТАЛЬНАЯ НИЗКОУГЛЕРОДИСТАЯ ОБЩЕГО НАЗНАЧЕНИЯ, ДИАМЕТР 4-10 ММ</t>
        </is>
      </c>
      <c r="E401" s="396" t="inlineStr">
        <is>
          <t>Т</t>
        </is>
      </c>
      <c r="F401" s="396" t="n">
        <v>0.0123</v>
      </c>
      <c r="G401" s="308" t="n">
        <v>9246.959999999999</v>
      </c>
      <c r="H401" s="282">
        <f>ROUND(F401*G401,2)</f>
        <v/>
      </c>
    </row>
    <row r="402">
      <c r="A402" s="290" t="n">
        <v>386</v>
      </c>
      <c r="B402" s="368" t="n"/>
      <c r="C402" s="286" t="inlineStr">
        <is>
          <t>1.1-1-733</t>
        </is>
      </c>
      <c r="D402" s="287" t="inlineStr">
        <is>
          <t>ОЛИФА ДЛЯ ОКРАСКИ НАТУРАЛЬНАЯ</t>
        </is>
      </c>
      <c r="E402" s="396" t="inlineStr">
        <is>
          <t>КГ</t>
        </is>
      </c>
      <c r="F402" s="396" t="n">
        <v>5.632</v>
      </c>
      <c r="G402" s="308" t="n">
        <v>20.19</v>
      </c>
      <c r="H402" s="282">
        <f>ROUND(F402*G402,2)</f>
        <v/>
      </c>
    </row>
    <row r="403">
      <c r="A403" s="290" t="n">
        <v>387</v>
      </c>
      <c r="B403" s="368" t="n"/>
      <c r="C403" s="286" t="inlineStr">
        <is>
          <t>Прайс из СД ОП</t>
        </is>
      </c>
      <c r="D403" s="287" t="inlineStr">
        <is>
          <t>БУМАГА ДЛЯ МАРКИРОВКИ СЕРАЯ LJSL11-Y3-1</t>
        </is>
      </c>
      <c r="E403" s="396" t="inlineStr">
        <is>
          <t>шт.</t>
        </is>
      </c>
      <c r="F403" s="396" t="n">
        <v>1</v>
      </c>
      <c r="G403" s="308" t="n">
        <v>112.99</v>
      </c>
      <c r="H403" s="282">
        <f>ROUND(F403*G403,2)</f>
        <v/>
      </c>
    </row>
    <row r="404">
      <c r="A404" s="290" t="n">
        <v>388</v>
      </c>
      <c r="B404" s="368" t="n"/>
      <c r="C404" s="286" t="inlineStr">
        <is>
          <t>1.1-1-115</t>
        </is>
      </c>
      <c r="D404" s="287" t="inlineStr">
        <is>
          <t>ВЕТОШЬ</t>
        </is>
      </c>
      <c r="E404" s="396" t="inlineStr">
        <is>
          <t>КГ</t>
        </is>
      </c>
      <c r="F404" s="396" t="n">
        <v>67.371</v>
      </c>
      <c r="G404" s="308" t="n">
        <v>1.61</v>
      </c>
      <c r="H404" s="282">
        <f>ROUND(F404*G404,2)</f>
        <v/>
      </c>
    </row>
    <row r="405">
      <c r="A405" s="290" t="n">
        <v>389</v>
      </c>
      <c r="B405" s="368" t="n"/>
      <c r="C405" s="286" t="inlineStr">
        <is>
          <t>1.1-1-491</t>
        </is>
      </c>
      <c r="D405" s="287" t="inlineStr">
        <is>
          <t>ЛАК БИТУМНЫЙ, МАРКА БТ-123</t>
        </is>
      </c>
      <c r="E405" s="396" t="inlineStr">
        <is>
          <t>Т</t>
        </is>
      </c>
      <c r="F405" s="396" t="n">
        <v>0.0094</v>
      </c>
      <c r="G405" s="308" t="n">
        <v>11242.42</v>
      </c>
      <c r="H405" s="282">
        <f>ROUND(F405*G405,2)</f>
        <v/>
      </c>
    </row>
    <row r="406" ht="25.5" customHeight="1" s="334">
      <c r="A406" s="290" t="n">
        <v>390</v>
      </c>
      <c r="B406" s="368" t="n"/>
      <c r="C406" s="286" t="inlineStr">
        <is>
          <t>1.1-1-1092</t>
        </is>
      </c>
      <c r="D406" s="287" t="inlineStr">
        <is>
          <t>СТАЛЬ ПОЛОСОВАЯ, МАРКА СТ1СП - СТ6СП, СПОКОЙНАЯ</t>
        </is>
      </c>
      <c r="E406" s="396" t="inlineStr">
        <is>
          <t>Т</t>
        </is>
      </c>
      <c r="F406" s="396" t="n">
        <v>0.0144</v>
      </c>
      <c r="G406" s="308" t="n">
        <v>7254.88</v>
      </c>
      <c r="H406" s="282">
        <f>ROUND(F406*G406,2)</f>
        <v/>
      </c>
    </row>
    <row r="407">
      <c r="A407" s="290" t="n">
        <v>391</v>
      </c>
      <c r="B407" s="368" t="n"/>
      <c r="C407" s="286" t="inlineStr">
        <is>
          <t>Прайс из СД ОП</t>
        </is>
      </c>
      <c r="D407" s="287" t="inlineStr">
        <is>
          <t>Труба термоусаживаемая ТУТ 40/20</t>
        </is>
      </c>
      <c r="E407" s="396" t="inlineStr">
        <is>
          <t>м</t>
        </is>
      </c>
      <c r="F407" s="396" t="n">
        <v>4</v>
      </c>
      <c r="G407" s="308" t="n">
        <v>26.1</v>
      </c>
      <c r="H407" s="282">
        <f>ROUND(F407*G407,2)</f>
        <v/>
      </c>
      <c r="I407" s="296" t="n"/>
    </row>
    <row r="408" ht="38.25" customHeight="1" s="334">
      <c r="A408" s="290" t="n">
        <v>392</v>
      </c>
      <c r="B408" s="368" t="n"/>
      <c r="C408" s="286" t="inlineStr">
        <is>
          <t>1.1-1-2854</t>
        </is>
      </c>
      <c r="D408" s="287" t="inlineStr">
        <is>
          <t>ГРУНТОВКА АКРИЛОВАЯ АДГЕЗИОННАЯ ДЛЯ ОБРАБОТКИ БЕТОННЫХ ОСНОВАНИЙ ПЕРЕД ОШТУКАТУРИВАНИЕМ, МАРКА 'БЕТОКОНТАКТ'</t>
        </is>
      </c>
      <c r="E408" s="396" t="inlineStr">
        <is>
          <t>КГ</t>
        </is>
      </c>
      <c r="F408" s="396" t="n">
        <v>3.5844</v>
      </c>
      <c r="G408" s="308" t="n">
        <v>28.98</v>
      </c>
      <c r="H408" s="282">
        <f>ROUND(F408*G408,2)</f>
        <v/>
      </c>
      <c r="I408" s="296" t="n"/>
    </row>
    <row r="409">
      <c r="A409" s="290" t="n">
        <v>393</v>
      </c>
      <c r="B409" s="368" t="n"/>
      <c r="C409" s="286" t="inlineStr">
        <is>
          <t>Прайс из СД ОП</t>
        </is>
      </c>
      <c r="D409" s="287" t="inlineStr">
        <is>
          <t>АНКЕР К676У3</t>
        </is>
      </c>
      <c r="E409" s="396" t="inlineStr">
        <is>
          <t>ШТ</t>
        </is>
      </c>
      <c r="F409" s="396" t="n">
        <v>2</v>
      </c>
      <c r="G409" s="308" t="n">
        <v>49.79</v>
      </c>
      <c r="H409" s="282">
        <f>ROUND(F409*G409,2)</f>
        <v/>
      </c>
      <c r="I409" s="296" t="n"/>
    </row>
    <row r="410">
      <c r="A410" s="290" t="n">
        <v>394</v>
      </c>
      <c r="B410" s="368" t="n"/>
      <c r="C410" s="286" t="inlineStr">
        <is>
          <t>Прайс из СД ОП</t>
        </is>
      </c>
      <c r="D410" s="287" t="inlineStr">
        <is>
          <t>СКОБА ДВУХСТОРОННЯЯ ДЛЯ ТРУБЫ 5221 РС</t>
        </is>
      </c>
      <c r="E410" s="396" t="inlineStr">
        <is>
          <t>шт.</t>
        </is>
      </c>
      <c r="F410" s="396" t="n">
        <v>10</v>
      </c>
      <c r="G410" s="308" t="n">
        <v>9.640000000000001</v>
      </c>
      <c r="H410" s="282">
        <f>ROUND(F410*G410,2)</f>
        <v/>
      </c>
      <c r="I410" s="296" t="n"/>
    </row>
    <row r="411" ht="38.25" customHeight="1" s="334">
      <c r="A411" s="290" t="n">
        <v>395</v>
      </c>
      <c r="B411" s="368" t="n"/>
      <c r="C411" s="286" t="inlineStr">
        <is>
          <t>1.12-3-25</t>
        </is>
      </c>
      <c r="D411" s="287" t="inlineStr">
        <is>
          <t>ТРУБЫ АСБЕСТОЦЕМЕНТНЫЕ БЕЗНАПОРНЫЕ, ДИАМЕТР УСЛОВНОГО ПРОХОДА, ММ, 100, ВНУТРЕННИЙ ДИАМЕТР 100 ММ</t>
        </is>
      </c>
      <c r="E411" s="396" t="inlineStr">
        <is>
          <t>М</t>
        </is>
      </c>
      <c r="F411" s="396" t="n">
        <v>5.94</v>
      </c>
      <c r="G411" s="308" t="n">
        <v>15.01</v>
      </c>
      <c r="H411" s="282">
        <f>ROUND(F411*G411,2)</f>
        <v/>
      </c>
      <c r="I411" s="296" t="n"/>
    </row>
    <row r="412">
      <c r="A412" s="290" t="n">
        <v>396</v>
      </c>
      <c r="B412" s="368" t="n"/>
      <c r="C412" s="286" t="inlineStr">
        <is>
          <t>1.1-1-2613</t>
        </is>
      </c>
      <c r="D412" s="287" t="inlineStr">
        <is>
          <t>ПРОПАН-БУТАН, СЖИЖЕННЫЙ ГАЗ</t>
        </is>
      </c>
      <c r="E412" s="396" t="inlineStr">
        <is>
          <t>КГ</t>
        </is>
      </c>
      <c r="F412" s="396" t="n">
        <v>13.77</v>
      </c>
      <c r="G412" s="308" t="n">
        <v>6.27</v>
      </c>
      <c r="H412" s="282">
        <f>ROUND(F412*G412,2)</f>
        <v/>
      </c>
      <c r="I412" s="296" t="n"/>
    </row>
    <row r="413">
      <c r="A413" s="290" t="n">
        <v>397</v>
      </c>
      <c r="B413" s="368" t="n"/>
      <c r="C413" s="286" t="inlineStr">
        <is>
          <t>Прайс из СД ОП</t>
        </is>
      </c>
      <c r="D413" s="287" t="inlineStr">
        <is>
          <t>Держатель для жестких труб оц. 25-26мм 53344</t>
        </is>
      </c>
      <c r="E413" s="396" t="inlineStr">
        <is>
          <t>ШТ</t>
        </is>
      </c>
      <c r="F413" s="396" t="n">
        <v>100</v>
      </c>
      <c r="G413" s="308" t="n">
        <v>0.86</v>
      </c>
      <c r="H413" s="282">
        <f>ROUND(F413*G413,2)</f>
        <v/>
      </c>
      <c r="I413" s="296" t="n"/>
    </row>
    <row r="414" ht="25.5" customHeight="1" s="334">
      <c r="A414" s="290" t="n">
        <v>398</v>
      </c>
      <c r="B414" s="368" t="n"/>
      <c r="C414" s="286" t="inlineStr">
        <is>
          <t>1.1-1-3490</t>
        </is>
      </c>
      <c r="D414" s="287" t="inlineStr">
        <is>
          <t>ПРОКАТ СТАЛЬНОЙ ЛИСТОВОЙ ГОРЯЧЕКАТАНЫЙ, МАРКА СТАЛИ СТ3ПС, ТОЛЩИНА 4 ММ</t>
        </is>
      </c>
      <c r="E414" s="396" t="inlineStr">
        <is>
          <t>Т</t>
        </is>
      </c>
      <c r="F414" s="396" t="n">
        <v>0.012</v>
      </c>
      <c r="G414" s="308" t="n">
        <v>6819.03</v>
      </c>
      <c r="H414" s="282">
        <f>ROUND(F414*G414,2)</f>
        <v/>
      </c>
      <c r="I414" s="296" t="n"/>
    </row>
    <row r="415">
      <c r="A415" s="290" t="n">
        <v>399</v>
      </c>
      <c r="B415" s="368" t="n"/>
      <c r="C415" s="286" t="inlineStr">
        <is>
          <t>1.1-1-2836</t>
        </is>
      </c>
      <c r="D415" s="287" t="inlineStr">
        <is>
          <t>КАБЕЛЬ-КАНАЛЫ, РАЗМЕР 105Х50 ММ: ЗАГЛУШКИ</t>
        </is>
      </c>
      <c r="E415" s="396" t="inlineStr">
        <is>
          <t>ШТ.</t>
        </is>
      </c>
      <c r="F415" s="396" t="n">
        <v>6</v>
      </c>
      <c r="G415" s="308" t="n">
        <v>13.34</v>
      </c>
      <c r="H415" s="282">
        <f>ROUND(F415*G415,2)</f>
        <v/>
      </c>
      <c r="I415" s="296" t="n"/>
    </row>
    <row r="416" ht="38.25" customHeight="1" s="334">
      <c r="A416" s="290" t="n">
        <v>400</v>
      </c>
      <c r="B416" s="368" t="n"/>
      <c r="C416" s="286" t="inlineStr">
        <is>
          <t>1.1-1-966</t>
        </is>
      </c>
      <c r="D416" s="287" t="inlineStr">
        <is>
          <t>ПРОВОЛОКА СТАЛЬНАЯ НИЗКОУГЛЕРОДИСТАЯ ОБЩЕГО НАЗНАЧЕНИЯ ОЦИНКОВАННАЯ, ДИАМЕТР 1,1 ММ</t>
        </is>
      </c>
      <c r="E416" s="396" t="inlineStr">
        <is>
          <t>Т</t>
        </is>
      </c>
      <c r="F416" s="396" t="n">
        <v>0.008200000000000001</v>
      </c>
      <c r="G416" s="308" t="n">
        <v>9376.809999999999</v>
      </c>
      <c r="H416" s="282">
        <f>ROUND(F416*G416,2)</f>
        <v/>
      </c>
    </row>
    <row r="417" ht="25.5" customHeight="1" s="334">
      <c r="A417" s="290" t="n">
        <v>401</v>
      </c>
      <c r="B417" s="368" t="n"/>
      <c r="C417" s="286" t="inlineStr">
        <is>
          <t>1.1-1-3644</t>
        </is>
      </c>
      <c r="D417" s="287" t="inlineStr">
        <is>
          <t>ДЮБЕЛИ РАСПОРНЫЕ ПЛАСТМАССОВЫЕ, РАЗМЕРЫ 8Х50 ММ</t>
        </is>
      </c>
      <c r="E417" s="396" t="inlineStr">
        <is>
          <t>100 ШТ.</t>
        </is>
      </c>
      <c r="F417" s="396" t="n">
        <v>5</v>
      </c>
      <c r="G417" s="308" t="n">
        <v>15.04</v>
      </c>
      <c r="H417" s="282">
        <f>ROUND(F417*G417,2)</f>
        <v/>
      </c>
    </row>
    <row r="418" ht="25.5" customHeight="1" s="334">
      <c r="A418" s="290" t="n">
        <v>402</v>
      </c>
      <c r="B418" s="368" t="n"/>
      <c r="C418" s="286" t="inlineStr">
        <is>
          <t>Прайс из СД ОП</t>
        </is>
      </c>
      <c r="D418" s="287" t="inlineStr">
        <is>
          <t>СОЕДИНИТЕЛЬНЫЙ ЭЛЕМЕНТ ДЛЯ ТРУБЫ КОЛЕНО 90  ГРАД. 6121 ZNM</t>
        </is>
      </c>
      <c r="E418" s="396" t="inlineStr">
        <is>
          <t>шт.</t>
        </is>
      </c>
      <c r="F418" s="396" t="n">
        <v>2</v>
      </c>
      <c r="G418" s="308" t="n">
        <v>36.23</v>
      </c>
      <c r="H418" s="282">
        <f>ROUND(F418*G418,2)</f>
        <v/>
      </c>
    </row>
    <row r="419" ht="38.25" customHeight="1" s="334">
      <c r="A419" s="290" t="n">
        <v>403</v>
      </c>
      <c r="B419" s="368" t="n"/>
      <c r="C419" s="286" t="inlineStr">
        <is>
          <t>1.1-1-1108</t>
        </is>
      </c>
      <c r="D419" s="287" t="inlineStr">
        <is>
          <t>СТАЛЬ ТОНКОЛИСТОВАЯ, ТОЛЩИНА ДО 4 ММ, ОБЩЕГО НАЗНАЧЕНИЯ, МАРКА БСТ1КП-БСТ4КП, СТ1ПС-СТ5ПС, СТ3ГПС-СТ5ГПС</t>
        </is>
      </c>
      <c r="E419" s="396" t="inlineStr">
        <is>
          <t>Т</t>
        </is>
      </c>
      <c r="F419" s="396" t="n">
        <v>0.009599999999999999</v>
      </c>
      <c r="G419" s="308" t="n">
        <v>6780.28</v>
      </c>
      <c r="H419" s="282">
        <f>ROUND(F419*G419,2)</f>
        <v/>
      </c>
      <c r="I419" s="296" t="n"/>
    </row>
    <row r="420" ht="51" customHeight="1" s="334">
      <c r="A420" s="290" t="n">
        <v>404</v>
      </c>
      <c r="B420" s="368" t="n"/>
      <c r="C420" s="286" t="inlineStr">
        <is>
          <t>1.1-1-338</t>
        </is>
      </c>
      <c r="D420" s="287" t="inlineStr">
        <is>
          <t>КАТАНКА (ПРОВОЛОКА КАТАНАЯ) ОБЩЕГО НАЗНАЧЕНИЯ (УГЛЕРОДИСТАЯ) КИПЯЩАЯ И ПОЛУСПОКОЙНАЯ, МАРКА БСТ0, БСТ1КП-3КП, БСТ1ПС-3ПС, ДИАМЕТР 5,5-6,5 ММ</t>
        </is>
      </c>
      <c r="E420" s="396" t="inlineStr">
        <is>
          <t>Т</t>
        </is>
      </c>
      <c r="F420" s="396" t="n">
        <v>0.0148</v>
      </c>
      <c r="G420" s="308" t="n">
        <v>4349.9</v>
      </c>
      <c r="H420" s="282">
        <f>ROUND(F420*G420,2)</f>
        <v/>
      </c>
      <c r="I420" s="296" t="n"/>
    </row>
    <row r="421" ht="63.75" customHeight="1" s="334">
      <c r="A421" s="290" t="n">
        <v>405</v>
      </c>
      <c r="B421" s="368" t="n"/>
      <c r="C421" s="286" t="inlineStr">
        <is>
          <t>1.12-6-666</t>
        </is>
      </c>
      <c r="D421" s="287" t="inlineStr">
        <is>
          <t>ТРУБЫ СТАЛЬНЫЕ СВАРНЫЕ ВОДОГАЗОПРОВОДНЫЕ, ОЦИНКОВАННЫЕ, ОБЫКНОВЕННЫЕ, ГОСТ 3262-75, ДИАМЕТР УСЛОВНОГО ПРОХОДА 20 ММ, ТОЛЩИНА СТЕНКИ 2,8 ММ (1,7 кг/м)</t>
        </is>
      </c>
      <c r="E421" s="396" t="inlineStr">
        <is>
          <t>М</t>
        </is>
      </c>
      <c r="F421" s="396" t="n">
        <v>3</v>
      </c>
      <c r="G421" s="308" t="n">
        <v>19.88</v>
      </c>
      <c r="H421" s="282">
        <f>ROUND(F421*G421,2)</f>
        <v/>
      </c>
      <c r="I421" s="296" t="n"/>
    </row>
    <row r="422" ht="25.5" customHeight="1" s="334">
      <c r="A422" s="290" t="n">
        <v>406</v>
      </c>
      <c r="B422" s="368" t="n"/>
      <c r="C422" s="286" t="inlineStr">
        <is>
          <t>1.21-5-1134</t>
        </is>
      </c>
      <c r="D422" s="287" t="inlineStr">
        <is>
          <t>ХОМУТЫ (СТЯЖКИ) КАБЕЛЬНЫЕ ИЗ ПОЛИАМИДА, РАЗМЕРЫ 4,8Х200 ММ</t>
        </is>
      </c>
      <c r="E422" s="396" t="inlineStr">
        <is>
          <t>100 ШТ.</t>
        </is>
      </c>
      <c r="F422" s="396" t="n">
        <v>1</v>
      </c>
      <c r="G422" s="308" t="n">
        <v>59.47</v>
      </c>
      <c r="H422" s="282">
        <f>ROUND(F422*G422,2)</f>
        <v/>
      </c>
      <c r="I422" s="296" t="n"/>
    </row>
    <row r="423">
      <c r="A423" s="290" t="n">
        <v>407</v>
      </c>
      <c r="B423" s="368" t="n"/>
      <c r="C423" s="286" t="inlineStr">
        <is>
          <t>Прайс из СД ОП</t>
        </is>
      </c>
      <c r="D423" s="287" t="inlineStr">
        <is>
          <t>МУФТА СОЕДИНИТЕЛЬНАЯ РЕЗЬБОВАЯ  321/1</t>
        </is>
      </c>
      <c r="E423" s="396" t="inlineStr">
        <is>
          <t>шт.</t>
        </is>
      </c>
      <c r="F423" s="396" t="n">
        <v>5</v>
      </c>
      <c r="G423" s="308" t="n">
        <v>11.78</v>
      </c>
      <c r="H423" s="282">
        <f>ROUND(F423*G423,2)</f>
        <v/>
      </c>
      <c r="I423" s="296" t="n"/>
    </row>
    <row r="424" ht="25.5" customHeight="1" s="334">
      <c r="A424" s="290" t="n">
        <v>408</v>
      </c>
      <c r="B424" s="368" t="n"/>
      <c r="C424" s="286" t="inlineStr">
        <is>
          <t>1.1-1-1487</t>
        </is>
      </c>
      <c r="D424" s="287" t="inlineStr">
        <is>
          <t>ШПАТЛЕВКА МАСЛЯНО-КЛЕЕВАЯ УНИВЕРСАЛЬНАЯ</t>
        </is>
      </c>
      <c r="E424" s="396" t="inlineStr">
        <is>
          <t>Т</t>
        </is>
      </c>
      <c r="F424" s="396" t="n">
        <v>0.02547</v>
      </c>
      <c r="G424" s="308" t="n">
        <v>2278.84</v>
      </c>
      <c r="H424" s="282">
        <f>ROUND(F424*G424,2)</f>
        <v/>
      </c>
      <c r="I424" s="296" t="n"/>
    </row>
    <row r="425">
      <c r="A425" s="290" t="n">
        <v>409</v>
      </c>
      <c r="B425" s="368" t="n"/>
      <c r="C425" s="286" t="inlineStr">
        <is>
          <t>Прайс из СД ОП</t>
        </is>
      </c>
      <c r="D425" s="287" t="inlineStr">
        <is>
          <t>Эвакуационный знак "Выход" NPU-31110.01</t>
        </is>
      </c>
      <c r="E425" s="396" t="inlineStr">
        <is>
          <t>ШТ</t>
        </is>
      </c>
      <c r="F425" s="396" t="n">
        <v>2</v>
      </c>
      <c r="G425" s="308" t="n">
        <v>27.49</v>
      </c>
      <c r="H425" s="282">
        <f>ROUND(F425*G425,2)</f>
        <v/>
      </c>
      <c r="I425" s="296" t="n"/>
    </row>
    <row r="426" ht="25.5" customHeight="1" s="334">
      <c r="A426" s="290" t="n">
        <v>410</v>
      </c>
      <c r="B426" s="368" t="n"/>
      <c r="C426" s="286" t="inlineStr">
        <is>
          <t>1.21-5-926</t>
        </is>
      </c>
      <c r="D426" s="287" t="inlineStr">
        <is>
          <t>ХОМУТЫ (СТЯЖКИ) КАБЕЛЬНЫЕ ИЗ ПОЛИАМИДА, РАЗМЕРЫ 3,6Х200 ММ</t>
        </is>
      </c>
      <c r="E426" s="396" t="inlineStr">
        <is>
          <t>100 ШТ.</t>
        </is>
      </c>
      <c r="F426" s="396" t="n">
        <v>2</v>
      </c>
      <c r="G426" s="308" t="n">
        <v>26.71</v>
      </c>
      <c r="H426" s="282">
        <f>ROUND(F426*G426,2)</f>
        <v/>
      </c>
      <c r="I426" s="296" t="n"/>
    </row>
    <row r="427" ht="38.25" customHeight="1" s="334">
      <c r="A427" s="290" t="n">
        <v>411</v>
      </c>
      <c r="B427" s="368" t="n"/>
      <c r="C427" s="286" t="inlineStr">
        <is>
          <t>1.1-1-1329</t>
        </is>
      </c>
      <c r="D427" s="287" t="inlineStr">
        <is>
          <t>ЦЕМЕНТ ОБЩЕСТРОИТЕЛЬНЫЙ, ПОРТЛАНДЦЕМЕНТ ОБЩЕГО НАЗНАЧЕНИЯ, МАРКА 400</t>
        </is>
      </c>
      <c r="E427" s="396" t="inlineStr">
        <is>
          <t>Т</t>
        </is>
      </c>
      <c r="F427" s="396" t="n">
        <v>0.1535</v>
      </c>
      <c r="G427" s="308" t="n">
        <v>332.74</v>
      </c>
      <c r="H427" s="282">
        <f>ROUND(F427*G427,2)</f>
        <v/>
      </c>
      <c r="I427" s="296" t="n"/>
    </row>
    <row r="428" customFormat="1" s="256">
      <c r="A428" s="290" t="n">
        <v>412</v>
      </c>
      <c r="B428" s="368" t="n"/>
      <c r="C428" s="286" t="inlineStr">
        <is>
          <t>1.1-1-494</t>
        </is>
      </c>
      <c r="D428" s="287" t="inlineStr">
        <is>
          <t>ЛАК БИТУМНЫЙ, МАРКА БТ-783</t>
        </is>
      </c>
      <c r="E428" s="396" t="inlineStr">
        <is>
          <t>Т</t>
        </is>
      </c>
      <c r="F428" s="396" t="n">
        <v>0.0031</v>
      </c>
      <c r="G428" s="308" t="n">
        <v>16189.08</v>
      </c>
      <c r="H428" s="282">
        <f>ROUND(F428*G428,2)</f>
        <v/>
      </c>
      <c r="I428" s="296" t="n"/>
    </row>
    <row r="429" ht="25.5" customHeight="1" s="334">
      <c r="A429" s="290" t="n">
        <v>413</v>
      </c>
      <c r="B429" s="368" t="n"/>
      <c r="C429" s="286" t="inlineStr">
        <is>
          <t>1.1-1-963</t>
        </is>
      </c>
      <c r="D429" s="287" t="inlineStr">
        <is>
          <t>ПРОВОЛОКА СТАЛЬНАЯ НИЗКОУГЛЕРОДИСТАЯ ОБЩЕГО НАЗНАЧЕНИЯ, ДИАМЕТР 1,6 - 3,0 ММ</t>
        </is>
      </c>
      <c r="E429" s="396" t="inlineStr">
        <is>
          <t>Т</t>
        </is>
      </c>
      <c r="F429" s="396" t="n">
        <v>0.0058</v>
      </c>
      <c r="G429" s="308" t="n">
        <v>8063.44</v>
      </c>
      <c r="H429" s="282">
        <f>ROUND(F429*G429,2)</f>
        <v/>
      </c>
      <c r="I429" s="296" t="n"/>
    </row>
    <row r="430" ht="25.5" customHeight="1" s="334">
      <c r="A430" s="290" t="n">
        <v>414</v>
      </c>
      <c r="B430" s="368" t="n"/>
      <c r="C430" s="286" t="inlineStr">
        <is>
          <t>Прайс из СД ОП</t>
        </is>
      </c>
      <c r="D430" s="287" t="inlineStr">
        <is>
          <t>МОДУЛЬ ПОДКЛЮЧЕНИЯ НАГРУЗКИ МПН (4+2шт.-ЗИП)</t>
        </is>
      </c>
      <c r="E430" s="396" t="inlineStr">
        <is>
          <t>шт.</t>
        </is>
      </c>
      <c r="F430" s="396" t="n">
        <v>6</v>
      </c>
      <c r="G430" s="308" t="n">
        <v>7.51</v>
      </c>
      <c r="H430" s="282">
        <f>ROUND(F430*G430,2)</f>
        <v/>
      </c>
      <c r="I430" s="296" t="n"/>
      <c r="K430" s="293" t="n"/>
    </row>
    <row r="431" ht="38.25" customHeight="1" s="334">
      <c r="A431" s="290" t="n">
        <v>415</v>
      </c>
      <c r="B431" s="368" t="n"/>
      <c r="C431" s="286" t="inlineStr">
        <is>
          <t>1.1-1-65</t>
        </is>
      </c>
      <c r="D431" s="287" t="inlineStr">
        <is>
          <t>БРЕВНА СТРОИТЕЛЬНЫЕ ОКОРЕННЫЕ, ХВОЙНЫХ ПОРОД, ДЛИНА 3-6,5 М, ДИАМЕТР 14-24 СМ, СОРТ III</t>
        </is>
      </c>
      <c r="E431" s="396" t="inlineStr">
        <is>
          <t>М3</t>
        </is>
      </c>
      <c r="F431" s="396" t="n">
        <v>0.06619999999999999</v>
      </c>
      <c r="G431" s="308" t="n">
        <v>670.5</v>
      </c>
      <c r="H431" s="282">
        <f>ROUND(F431*G431,2)</f>
        <v/>
      </c>
      <c r="I431" s="296" t="n"/>
      <c r="K431" s="293" t="n"/>
    </row>
    <row r="432" ht="63.75" customHeight="1" s="334">
      <c r="A432" s="290" t="n">
        <v>416</v>
      </c>
      <c r="B432" s="368" t="n"/>
      <c r="C432" s="286" t="inlineStr">
        <is>
          <t>1.3-4-4</t>
        </is>
      </c>
      <c r="D432" s="287" t="inlineStr">
        <is>
          <t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12-14 ММ</t>
        </is>
      </c>
      <c r="E432" s="396" t="inlineStr">
        <is>
          <t>Т</t>
        </is>
      </c>
      <c r="F432" s="396" t="n">
        <v>0.0074</v>
      </c>
      <c r="G432" s="308" t="n">
        <v>5681.92</v>
      </c>
      <c r="H432" s="282">
        <f>ROUND(F432*G432,2)</f>
        <v/>
      </c>
      <c r="I432" s="296" t="n"/>
      <c r="K432" s="293" t="n"/>
    </row>
    <row r="433" ht="38.25" customHeight="1" s="334">
      <c r="A433" s="290" t="n">
        <v>417</v>
      </c>
      <c r="B433" s="368" t="n"/>
      <c r="C433" s="286" t="inlineStr">
        <is>
          <t>1.1-1-1018</t>
        </is>
      </c>
      <c r="D433" s="287" t="inlineStr">
        <is>
          <t>МАТЕРИАЛ РУЛОННЫЙ КРОВЕЛЬНЫЙ, РУБЕРОИД, МАРКА РМ-350, С МЕЛКОЙ ПОСЫПКОЙ</t>
        </is>
      </c>
      <c r="E433" s="396" t="inlineStr">
        <is>
          <t>М2</t>
        </is>
      </c>
      <c r="F433" s="396" t="n">
        <v>6.944</v>
      </c>
      <c r="G433" s="308" t="n">
        <v>6.02</v>
      </c>
      <c r="H433" s="282">
        <f>ROUND(F433*G433,2)</f>
        <v/>
      </c>
    </row>
    <row r="434">
      <c r="A434" s="290" t="n">
        <v>418</v>
      </c>
      <c r="B434" s="368" t="n"/>
      <c r="C434" s="286" t="inlineStr">
        <is>
          <t>Прайс из СД ОП</t>
        </is>
      </c>
      <c r="D434" s="287" t="inlineStr">
        <is>
          <t>Зажим тросовый ТУ36-1445-82  К296У3</t>
        </is>
      </c>
      <c r="E434" s="396" t="inlineStr">
        <is>
          <t>ШТ</t>
        </is>
      </c>
      <c r="F434" s="396" t="n">
        <v>2</v>
      </c>
      <c r="G434" s="308" t="n">
        <v>19.7</v>
      </c>
      <c r="H434" s="282">
        <f>ROUND(F434*G434,2)</f>
        <v/>
      </c>
    </row>
    <row r="435">
      <c r="A435" s="290" t="n">
        <v>419</v>
      </c>
      <c r="B435" s="368" t="n"/>
      <c r="C435" s="286" t="inlineStr">
        <is>
          <t>Прайс из СД ОП</t>
        </is>
      </c>
      <c r="D435" s="287" t="inlineStr">
        <is>
          <t>Полоса 0,5х15</t>
        </is>
      </c>
      <c r="E435" s="396" t="inlineStr">
        <is>
          <t>м</t>
        </is>
      </c>
      <c r="F435" s="396" t="n">
        <v>10</v>
      </c>
      <c r="G435" s="308" t="n">
        <v>3.92</v>
      </c>
      <c r="H435" s="282">
        <f>ROUND(F435*G435,2)</f>
        <v/>
      </c>
    </row>
    <row r="436" ht="38.25" customHeight="1" s="334">
      <c r="A436" s="290" t="n">
        <v>420</v>
      </c>
      <c r="B436" s="368" t="n"/>
      <c r="C436" s="286" t="inlineStr">
        <is>
          <t>1.1-1-603</t>
        </is>
      </c>
      <c r="D436" s="287" t="inlineStr">
        <is>
          <t>МАСТИКА ГЕРМЕТИЗИРУЮЩАЯ НЕТВЕРДЕЮЩАЯ, СТРОИТЕЛЬНАЯ, БИТУМНО-ЛАТЕКСНОКУКЕРСОЛЬНАЯ</t>
        </is>
      </c>
      <c r="E436" s="396" t="inlineStr">
        <is>
          <t>Т</t>
        </is>
      </c>
      <c r="F436" s="396" t="n">
        <v>0.0077</v>
      </c>
      <c r="G436" s="308" t="n">
        <v>4904.75</v>
      </c>
      <c r="H436" s="282">
        <f>ROUND(F436*G436,2)</f>
        <v/>
      </c>
    </row>
    <row r="437">
      <c r="A437" s="290" t="n">
        <v>421</v>
      </c>
      <c r="B437" s="368" t="n"/>
      <c r="C437" s="286" t="inlineStr">
        <is>
          <t>Прайс из СД ОП</t>
        </is>
      </c>
      <c r="D437" s="287" t="inlineStr">
        <is>
          <t>Держатель для жестких труб оц. 16-17мм 53341</t>
        </is>
      </c>
      <c r="E437" s="396" t="inlineStr">
        <is>
          <t>ШТ</t>
        </is>
      </c>
      <c r="F437" s="396" t="n">
        <v>50</v>
      </c>
      <c r="G437" s="308" t="n">
        <v>0.59</v>
      </c>
      <c r="H437" s="282">
        <f>ROUND(F437*G437,2)</f>
        <v/>
      </c>
    </row>
    <row r="438">
      <c r="A438" s="290" t="n">
        <v>422</v>
      </c>
      <c r="B438" s="368" t="n"/>
      <c r="C438" s="286" t="inlineStr">
        <is>
          <t>Прайс из СД ОП</t>
        </is>
      </c>
      <c r="D438" s="287" t="inlineStr">
        <is>
          <t>Зажим для троса 3мм</t>
        </is>
      </c>
      <c r="E438" s="396" t="inlineStr">
        <is>
          <t>ШТ</t>
        </is>
      </c>
      <c r="F438" s="396" t="n">
        <v>4</v>
      </c>
      <c r="G438" s="308" t="n">
        <v>7.34</v>
      </c>
      <c r="H438" s="282">
        <f>ROUND(F438*G438,2)</f>
        <v/>
      </c>
    </row>
    <row r="439">
      <c r="A439" s="290" t="n">
        <v>423</v>
      </c>
      <c r="B439" s="368" t="n"/>
      <c r="C439" s="286" t="inlineStr">
        <is>
          <t>Прайс из СД ОП</t>
        </is>
      </c>
      <c r="D439" s="287" t="inlineStr">
        <is>
          <t>КОРОБКА РАСПРЕДЕЛИТЕЛЬНАЯ 70х70х40</t>
        </is>
      </c>
      <c r="E439" s="396" t="inlineStr">
        <is>
          <t>шт.</t>
        </is>
      </c>
      <c r="F439" s="396" t="n">
        <v>5</v>
      </c>
      <c r="G439" s="308" t="n">
        <v>5.81</v>
      </c>
      <c r="H439" s="282">
        <f>ROUND(F439*G439,2)</f>
        <v/>
      </c>
    </row>
    <row r="440">
      <c r="A440" s="290" t="n">
        <v>424</v>
      </c>
      <c r="B440" s="368" t="n"/>
      <c r="C440" s="286" t="inlineStr">
        <is>
          <t>1.12-5-115</t>
        </is>
      </c>
      <c r="D440" s="287" t="inlineStr">
        <is>
          <t>МУФТЫ ПОЛИЭТИЛЕНОВЫЕ, ДИАМЕТР 100 ММ</t>
        </is>
      </c>
      <c r="E440" s="396" t="inlineStr">
        <is>
          <t>10 ШТ.</t>
        </is>
      </c>
      <c r="F440" s="396" t="n">
        <v>0.192</v>
      </c>
      <c r="G440" s="308" t="n">
        <v>144.77</v>
      </c>
      <c r="H440" s="282">
        <f>ROUND(F440*G440,2)</f>
        <v/>
      </c>
    </row>
    <row r="441" ht="38.25" customHeight="1" s="334">
      <c r="A441" s="290" t="n">
        <v>425</v>
      </c>
      <c r="B441" s="368" t="n"/>
      <c r="C441" s="286" t="inlineStr">
        <is>
          <t>1.1-1-1870</t>
        </is>
      </c>
      <c r="D441" s="287" t="inlineStr">
        <is>
          <t>РАСТВОРИТЕЛЬ ОРГАНИЧЕСКИЙ ДЛЯ ОЧИСТКИ ОБОРУДОВАНИЯ ОТ ПОЛИУРЕТАНОВЫХ СОСТАВОВ</t>
        </is>
      </c>
      <c r="E441" s="396" t="inlineStr">
        <is>
          <t>Л</t>
        </is>
      </c>
      <c r="F441" s="396" t="n">
        <v>0.5116000000000001</v>
      </c>
      <c r="G441" s="308" t="n">
        <v>53.87</v>
      </c>
      <c r="H441" s="282">
        <f>ROUND(F441*G441,2)</f>
        <v/>
      </c>
    </row>
    <row r="442">
      <c r="A442" s="290" t="n">
        <v>426</v>
      </c>
      <c r="B442" s="368" t="n"/>
      <c r="C442" s="286" t="inlineStr">
        <is>
          <t>Прайс из СД ОП</t>
        </is>
      </c>
      <c r="D442" s="287" t="inlineStr">
        <is>
          <t>Эвакуационный знак "=&gt;" NPU-31110.08</t>
        </is>
      </c>
      <c r="E442" s="396" t="inlineStr">
        <is>
          <t>ШТ</t>
        </is>
      </c>
      <c r="F442" s="396" t="n">
        <v>1</v>
      </c>
      <c r="G442" s="308" t="n">
        <v>27.18</v>
      </c>
      <c r="H442" s="282">
        <f>ROUND(F442*G442,2)</f>
        <v/>
      </c>
    </row>
    <row r="443" ht="38.25" customHeight="1" s="334">
      <c r="A443" s="290" t="n">
        <v>427</v>
      </c>
      <c r="B443" s="368" t="n"/>
      <c r="C443" s="286" t="inlineStr">
        <is>
          <t>1.21-5-24</t>
        </is>
      </c>
      <c r="D443" s="287" t="inlineStr">
        <is>
          <t>ВИЛКИ ШТЕПСЕЛЬНЫЕ, СТЕПЕНЬ ЗАЩИТЫ IP44, С ПЛОСКИМ КОНТАКТАМИ, НАПРЯЖЕНИЕ 42 В, ТОК 10 А, ТИП У-87-РБ</t>
        </is>
      </c>
      <c r="E443" s="396" t="inlineStr">
        <is>
          <t>ШТ.</t>
        </is>
      </c>
      <c r="F443" s="396" t="n">
        <v>4</v>
      </c>
      <c r="G443" s="308" t="n">
        <v>6.47</v>
      </c>
      <c r="H443" s="282">
        <f>ROUND(F443*G443,2)</f>
        <v/>
      </c>
      <c r="I443" s="296" t="n"/>
    </row>
    <row r="444">
      <c r="A444" s="290" t="n">
        <v>428</v>
      </c>
      <c r="B444" s="368" t="n"/>
      <c r="C444" s="286" t="inlineStr">
        <is>
          <t>1.1-1-348</t>
        </is>
      </c>
      <c r="D444" s="287" t="inlineStr">
        <is>
          <t>КЕРОСИН</t>
        </is>
      </c>
      <c r="E444" s="396" t="inlineStr">
        <is>
          <t>Т</t>
        </is>
      </c>
      <c r="F444" s="396" t="n">
        <v>0.0034</v>
      </c>
      <c r="G444" s="308" t="n">
        <v>7359.71</v>
      </c>
      <c r="H444" s="282">
        <f>ROUND(F444*G444,2)</f>
        <v/>
      </c>
      <c r="I444" s="296" t="n"/>
    </row>
    <row r="445" ht="25.5" customHeight="1" s="334">
      <c r="A445" s="290" t="n">
        <v>429</v>
      </c>
      <c r="B445" s="368" t="n"/>
      <c r="C445" s="286" t="inlineStr">
        <is>
          <t>1.1-1-961</t>
        </is>
      </c>
      <c r="D445" s="287" t="inlineStr">
        <is>
          <t>ПРОВОЛОКА СТАЛЬНАЯ НИЗКОУГЛЕРОДИСТАЯ ОБЩЕГО НАЗНАЧЕНИЯ, ДИАМЕТР 0,55 ММ</t>
        </is>
      </c>
      <c r="E445" s="396" t="inlineStr">
        <is>
          <t>Т</t>
        </is>
      </c>
      <c r="F445" s="396" t="n">
        <v>0.002</v>
      </c>
      <c r="G445" s="308" t="n">
        <v>11191.76</v>
      </c>
      <c r="H445" s="282">
        <f>ROUND(F445*G445,2)</f>
        <v/>
      </c>
      <c r="I445" s="296" t="n"/>
    </row>
    <row r="446">
      <c r="A446" s="290" t="n">
        <v>430</v>
      </c>
      <c r="B446" s="368" t="n"/>
      <c r="C446" s="286" t="inlineStr">
        <is>
          <t>1.1-1-236</t>
        </is>
      </c>
      <c r="D446" s="287" t="inlineStr">
        <is>
          <t>ДЮБЕЛИ С НАСАЖЕННЫМИ ШАЙБАМИ</t>
        </is>
      </c>
      <c r="E446" s="396" t="inlineStr">
        <is>
          <t>Т</t>
        </is>
      </c>
      <c r="F446" s="396" t="n">
        <v>0.0011</v>
      </c>
      <c r="G446" s="308" t="n">
        <v>20166.44</v>
      </c>
      <c r="H446" s="282">
        <f>ROUND(F446*G446,2)</f>
        <v/>
      </c>
      <c r="I446" s="296" t="n"/>
    </row>
    <row r="447">
      <c r="A447" s="290" t="n">
        <v>431</v>
      </c>
      <c r="B447" s="368" t="n"/>
      <c r="C447" s="286" t="inlineStr">
        <is>
          <t>1.1-1-41</t>
        </is>
      </c>
      <c r="D447" s="287" t="inlineStr">
        <is>
          <t>БЕНЗИН</t>
        </is>
      </c>
      <c r="E447" s="396" t="inlineStr">
        <is>
          <t>Т</t>
        </is>
      </c>
      <c r="F447" s="396" t="n">
        <v>0.0029</v>
      </c>
      <c r="G447" s="308" t="n">
        <v>6767.09</v>
      </c>
      <c r="H447" s="282">
        <f>ROUND(F447*G447,2)</f>
        <v/>
      </c>
      <c r="I447" s="296" t="n"/>
    </row>
    <row r="448" ht="38.25" customHeight="1" s="334">
      <c r="A448" s="290" t="n">
        <v>432</v>
      </c>
      <c r="B448" s="368" t="n"/>
      <c r="C448" s="286" t="inlineStr">
        <is>
          <t>1.12-3-26</t>
        </is>
      </c>
      <c r="D448" s="287" t="inlineStr">
        <is>
          <t>ТРУБЫ АСБЕСТОЦЕМЕНТНЫЕ БЕЗНАПОРНЫЕ, ДИАМЕТР УСЛОВНОГО ПРОХОДА, ММ, 150, ВНУТРЕННИЙ ДИАМЕТР 141 ММ</t>
        </is>
      </c>
      <c r="E448" s="396" t="inlineStr">
        <is>
          <t>М</t>
        </is>
      </c>
      <c r="F448" s="396" t="n">
        <v>0.8</v>
      </c>
      <c r="G448" s="308" t="n">
        <v>24.4</v>
      </c>
      <c r="H448" s="282">
        <f>ROUND(F448*G448,2)</f>
        <v/>
      </c>
      <c r="I448" s="296" t="n"/>
    </row>
    <row r="449">
      <c r="A449" s="290" t="n">
        <v>433</v>
      </c>
      <c r="B449" s="368" t="n"/>
      <c r="C449" s="286" t="inlineStr">
        <is>
          <t>Прайс из СД ОП</t>
        </is>
      </c>
      <c r="D449" s="287" t="inlineStr">
        <is>
          <t>Коуш для троса 3мм.</t>
        </is>
      </c>
      <c r="E449" s="396" t="inlineStr">
        <is>
          <t>ШТ</t>
        </is>
      </c>
      <c r="F449" s="396" t="n">
        <v>4</v>
      </c>
      <c r="G449" s="308" t="n">
        <v>4.87</v>
      </c>
      <c r="H449" s="282">
        <f>ROUND(F449*G449,2)</f>
        <v/>
      </c>
      <c r="I449" s="296" t="n"/>
    </row>
    <row r="450" ht="51" customHeight="1" s="334">
      <c r="A450" s="290" t="n">
        <v>434</v>
      </c>
      <c r="B450" s="368" t="n"/>
      <c r="C450" s="286" t="inlineStr">
        <is>
          <t>1.3-4-19</t>
        </is>
      </c>
      <c r="D450" s="287" t="inlineStr">
        <is>
          <t>АРМАТУРНЫЕ ЗАГОТОВКИ (СТЕРЖНИ, ХОМУТЫ И Т.П.), НЕ СОБРАННЫЕ В КАРКАСЫ ИЛИ СЕТКИ, АРМАТУРНАЯ СТАЛЬ ПЕРИОДИЧЕСКОГО ПРОФИЛЯ, КЛАСС А-III, ДИАМЕТР 6-7 ММ</t>
        </is>
      </c>
      <c r="E450" s="396" t="inlineStr">
        <is>
          <t>Т</t>
        </is>
      </c>
      <c r="F450" s="396" t="n">
        <v>0.0032</v>
      </c>
      <c r="G450" s="308" t="n">
        <v>5752.41</v>
      </c>
      <c r="H450" s="282">
        <f>ROUND(F450*G450,2)</f>
        <v/>
      </c>
      <c r="I450" s="296" t="n"/>
    </row>
    <row r="451">
      <c r="A451" s="290" t="n">
        <v>435</v>
      </c>
      <c r="B451" s="368" t="n"/>
      <c r="C451" s="286" t="inlineStr">
        <is>
          <t>1.1-1-769</t>
        </is>
      </c>
      <c r="D451" s="287" t="inlineStr">
        <is>
          <t>ПЕСОК КВАРЦЕВЫЙ</t>
        </is>
      </c>
      <c r="E451" s="396" t="inlineStr">
        <is>
          <t>Т</t>
        </is>
      </c>
      <c r="F451" s="396" t="n">
        <v>0.0512</v>
      </c>
      <c r="G451" s="308" t="n">
        <v>350.71</v>
      </c>
      <c r="H451" s="282">
        <f>ROUND(F451*G451,2)</f>
        <v/>
      </c>
      <c r="I451" s="296" t="n"/>
    </row>
    <row r="452">
      <c r="A452" s="290" t="n">
        <v>436</v>
      </c>
      <c r="B452" s="368" t="n"/>
      <c r="C452" s="286" t="inlineStr">
        <is>
          <t>1.1-1-105</t>
        </is>
      </c>
      <c r="D452" s="287" t="inlineStr">
        <is>
          <t>БУТИЛКАУЧУК, МАРКА А, Б</t>
        </is>
      </c>
      <c r="E452" s="396" t="inlineStr">
        <is>
          <t>Т</t>
        </is>
      </c>
      <c r="F452" s="396" t="n">
        <v>0.0004</v>
      </c>
      <c r="G452" s="308" t="n">
        <v>37653.5</v>
      </c>
      <c r="H452" s="282">
        <f>ROUND(F452*G452,2)</f>
        <v/>
      </c>
    </row>
    <row r="453" ht="38.25" customHeight="1" s="334">
      <c r="A453" s="290" t="n">
        <v>437</v>
      </c>
      <c r="B453" s="368" t="n"/>
      <c r="C453" s="286" t="inlineStr">
        <is>
          <t>1.3-4-128</t>
        </is>
      </c>
      <c r="D453" s="287" t="inlineStr">
        <is>
          <t>АРМАТУРНАЯ СТАЛЬ ДЛЯ ИЗГОТОВЛЕНИЯ АРМАТУРНЫХ ИЗДЕЛИЙ НА СТРОИТЕЛЬНОЙ ПЛОЩАДКЕ, КЛАСС А-1, ДИАМЕТР 12 ММ</t>
        </is>
      </c>
      <c r="E453" s="396" t="inlineStr">
        <is>
          <t>Т</t>
        </is>
      </c>
      <c r="F453" s="396" t="n">
        <v>0.0026</v>
      </c>
      <c r="G453" s="308" t="n">
        <v>4582.2</v>
      </c>
      <c r="H453" s="282">
        <f>ROUND(F453*G453,2)</f>
        <v/>
      </c>
    </row>
    <row r="454" ht="25.5" customHeight="1" s="334">
      <c r="A454" s="290" t="n">
        <v>438</v>
      </c>
      <c r="B454" s="368" t="n"/>
      <c r="C454" s="286" t="inlineStr">
        <is>
          <t>1.1-1-1338</t>
        </is>
      </c>
      <c r="D454" s="287" t="inlineStr">
        <is>
          <t>ЦЕМЕНТ ГИПСОГЛИНОЗЕМИСТЫЙ РАСШИРЯЮЩИЙСЯ</t>
        </is>
      </c>
      <c r="E454" s="396" t="inlineStr">
        <is>
          <t>Т</t>
        </is>
      </c>
      <c r="F454" s="396" t="n">
        <v>0.0224</v>
      </c>
      <c r="G454" s="308" t="n">
        <v>483.86</v>
      </c>
      <c r="H454" s="282">
        <f>ROUND(F454*G454,2)</f>
        <v/>
      </c>
    </row>
    <row r="455" ht="51" customHeight="1" s="334">
      <c r="A455" s="290" t="n">
        <v>439</v>
      </c>
      <c r="B455" s="368" t="n"/>
      <c r="C455" s="286" t="inlineStr">
        <is>
          <t>1.22-6-62</t>
        </is>
      </c>
      <c r="D455" s="287" t="inlineStr">
        <is>
          <t>ЛАМПЫ НАКАЛИВАНИЯ МЕСТНОГО ОСВЕЩЕНИЯ, ЦОКОЛЬ Е27, МАРКА МО 36-25, НАПРЯЖЕНИЕ 36 В, МОЩНОСТЬ 25 ВТ; МО 36-40, НАПРЯЖЕНИЕ 36 В, МОЩНОСТЬ 40 ВТ</t>
        </is>
      </c>
      <c r="E455" s="396" t="inlineStr">
        <is>
          <t>10 ШТ.</t>
        </is>
      </c>
      <c r="F455" s="396" t="n">
        <v>0.5</v>
      </c>
      <c r="G455" s="308" t="n">
        <v>18.11</v>
      </c>
      <c r="H455" s="282">
        <f>ROUND(F455*G455,2)</f>
        <v/>
      </c>
      <c r="I455" s="296" t="n"/>
    </row>
    <row r="456" ht="25.5" customHeight="1" s="334">
      <c r="A456" s="290" t="n">
        <v>440</v>
      </c>
      <c r="B456" s="368" t="n"/>
      <c r="C456" s="286" t="inlineStr">
        <is>
          <t>1.1-1-81</t>
        </is>
      </c>
      <c r="D456" s="287" t="inlineStr">
        <is>
          <t>БРУСКИ ХВОЙНЫХ ПОРОД ОБРЕЗНЫЕ, ДЛИНА 2-6,5 М, СОРТ IV, ТОЛЩИНА 50-60 ММ</t>
        </is>
      </c>
      <c r="E456" s="396" t="inlineStr">
        <is>
          <t>М3</t>
        </is>
      </c>
      <c r="F456" s="396" t="n">
        <v>0.003</v>
      </c>
      <c r="G456" s="308" t="n">
        <v>2472.13</v>
      </c>
      <c r="H456" s="282">
        <f>ROUND(F456*G456,2)</f>
        <v/>
      </c>
      <c r="I456" s="296" t="n"/>
    </row>
    <row r="457">
      <c r="A457" s="290" t="n">
        <v>441</v>
      </c>
      <c r="B457" s="368" t="n"/>
      <c r="C457" s="286" t="inlineStr">
        <is>
          <t>1.1-1-1669</t>
        </is>
      </c>
      <c r="D457" s="287" t="inlineStr">
        <is>
          <t>ЭЛЕКТРОДЫ, ТИП Э-42А, ДИАМЕТР 4-6 ММ</t>
        </is>
      </c>
      <c r="E457" s="396" t="inlineStr">
        <is>
          <t>Т</t>
        </is>
      </c>
      <c r="F457" s="396" t="n">
        <v>0.0007</v>
      </c>
      <c r="G457" s="308" t="n">
        <v>8596.85</v>
      </c>
      <c r="H457" s="282">
        <f>ROUND(F457*G457,2)</f>
        <v/>
      </c>
      <c r="I457" s="296" t="n"/>
    </row>
    <row r="458">
      <c r="A458" s="290" t="n">
        <v>442</v>
      </c>
      <c r="B458" s="368" t="n"/>
      <c r="C458" s="286" t="inlineStr">
        <is>
          <t>Прайс из СД ОП</t>
        </is>
      </c>
      <c r="D458" s="287" t="inlineStr">
        <is>
          <t>Наконечник-гильза E1510 1,5мм2 (красный)</t>
        </is>
      </c>
      <c r="E458" s="396" t="inlineStr">
        <is>
          <t>ШТ</t>
        </is>
      </c>
      <c r="F458" s="396" t="n">
        <v>60</v>
      </c>
      <c r="G458" s="308" t="n">
        <v>0.1</v>
      </c>
      <c r="H458" s="282">
        <f>ROUND(F458*G458,2)</f>
        <v/>
      </c>
      <c r="I458" s="296" t="n"/>
    </row>
    <row r="459">
      <c r="A459" s="290" t="n">
        <v>443</v>
      </c>
      <c r="B459" s="368" t="n"/>
      <c r="C459" s="286" t="inlineStr">
        <is>
          <t>1.3-2-11</t>
        </is>
      </c>
      <c r="D459" s="287" t="inlineStr">
        <is>
          <t>РАСТВОРЫ ЦЕМЕНТНО-ИЗВЕСТКОВЫЕ, МАРКА 25</t>
        </is>
      </c>
      <c r="E459" s="396" t="inlineStr">
        <is>
          <t>М3</t>
        </is>
      </c>
      <c r="F459" s="396" t="n">
        <v>0.0132</v>
      </c>
      <c r="G459" s="308" t="n">
        <v>441.1</v>
      </c>
      <c r="H459" s="282">
        <f>ROUND(F459*G459,2)</f>
        <v/>
      </c>
      <c r="I459" s="296" t="n"/>
    </row>
    <row r="460" ht="25.5" customHeight="1" s="334">
      <c r="A460" s="290" t="n">
        <v>444</v>
      </c>
      <c r="B460" s="368" t="n"/>
      <c r="C460" s="286" t="inlineStr">
        <is>
          <t>1.1-1-52</t>
        </is>
      </c>
      <c r="D460" s="287" t="inlineStr">
        <is>
          <t>БИТУМЫ НЕФТЯНЫЕ, СТРОИТЕЛЬНЫЕ МАРКА БН, БНСК</t>
        </is>
      </c>
      <c r="E460" s="396" t="inlineStr">
        <is>
          <t>Т</t>
        </is>
      </c>
      <c r="F460" s="396" t="n">
        <v>0.0015</v>
      </c>
      <c r="G460" s="308" t="n">
        <v>3389.74</v>
      </c>
      <c r="H460" s="282">
        <f>ROUND(F460*G460,2)</f>
        <v/>
      </c>
      <c r="I460" s="296" t="n"/>
    </row>
    <row r="461" ht="25.5" customHeight="1" s="334">
      <c r="A461" s="290" t="n">
        <v>445</v>
      </c>
      <c r="B461" s="368" t="n"/>
      <c r="C461" s="286" t="inlineStr">
        <is>
          <t>1.21-5-1180</t>
        </is>
      </c>
      <c r="D461" s="287" t="inlineStr">
        <is>
          <t>БИРКИ МАРКИРОВОЧНЫЕ ДЛЯ КАБЕЛЕЙ И ПРОВОДОВ, ТИП У136</t>
        </is>
      </c>
      <c r="E461" s="396" t="inlineStr">
        <is>
          <t>1000 ШТ.</t>
        </is>
      </c>
      <c r="F461" s="396" t="n">
        <v>0.02</v>
      </c>
      <c r="G461" s="308" t="n">
        <v>226.68</v>
      </c>
      <c r="H461" s="282">
        <f>ROUND(F461*G461,2)</f>
        <v/>
      </c>
      <c r="I461" s="296" t="n"/>
    </row>
    <row r="462">
      <c r="A462" s="290" t="n">
        <v>446</v>
      </c>
      <c r="B462" s="368" t="n"/>
      <c r="C462" s="286" t="inlineStr">
        <is>
          <t>Прайс из СД ОП</t>
        </is>
      </c>
      <c r="D462" s="287" t="inlineStr">
        <is>
          <t>Наконечник-гильза E1510 0,5мм (оранжевый)</t>
        </is>
      </c>
      <c r="E462" s="396" t="inlineStr">
        <is>
          <t>ШТ</t>
        </is>
      </c>
      <c r="F462" s="396" t="n">
        <v>30</v>
      </c>
      <c r="G462" s="308" t="n">
        <v>0.1</v>
      </c>
      <c r="H462" s="282">
        <f>ROUND(F462*G462,2)</f>
        <v/>
      </c>
      <c r="I462" s="296" t="n"/>
    </row>
    <row r="463" ht="38.25" customHeight="1" s="334">
      <c r="A463" s="290" t="n">
        <v>447</v>
      </c>
      <c r="B463" s="368" t="n"/>
      <c r="C463" s="286" t="inlineStr">
        <is>
          <t>1.7-3-122</t>
        </is>
      </c>
      <c r="D463" s="287" t="inlineStr">
        <is>
          <t>БУР С НАКОНЕЧНИКОМ ИЗ ТВЕРДОГО СПЛАВА, С ХВОСТОВИКОМ SDS-PLUS, ДИАМЕТР 10 ММ, ДЛИНА 260 ММ</t>
        </is>
      </c>
      <c r="E463" s="396" t="inlineStr">
        <is>
          <t>ШТ.</t>
        </is>
      </c>
      <c r="F463" s="396" t="n">
        <v>0.18</v>
      </c>
      <c r="G463" s="308" t="n">
        <v>14.23</v>
      </c>
      <c r="H463" s="282">
        <f>ROUND(F463*G463,2)</f>
        <v/>
      </c>
      <c r="I463" s="296" t="n"/>
    </row>
    <row r="464" ht="25.5" customFormat="1" customHeight="1" s="256">
      <c r="A464" s="290" t="n">
        <v>448</v>
      </c>
      <c r="B464" s="368" t="n"/>
      <c r="C464" s="286" t="inlineStr">
        <is>
          <t>1.1-1-1087</t>
        </is>
      </c>
      <c r="D464" s="287" t="inlineStr">
        <is>
          <t>СТАЛЬ ЛИСТОВАЯ, ОЦИНКОВАННАЯ, ТОЛЩИНА 0,7-0,8 ММ</t>
        </is>
      </c>
      <c r="E464" s="396" t="inlineStr">
        <is>
          <t>Т</t>
        </is>
      </c>
      <c r="F464" s="396" t="n">
        <v>0.0002</v>
      </c>
      <c r="G464" s="308" t="n">
        <v>11791.78</v>
      </c>
      <c r="H464" s="282">
        <f>ROUND(F464*G464,2)</f>
        <v/>
      </c>
      <c r="I464" s="296" t="n"/>
    </row>
    <row r="465">
      <c r="A465" s="290" t="n">
        <v>449</v>
      </c>
      <c r="B465" s="368" t="n"/>
      <c r="C465" s="286" t="inlineStr">
        <is>
          <t>1.3-2-6</t>
        </is>
      </c>
      <c r="D465" s="287" t="inlineStr">
        <is>
          <t>РАСТВОРЫ ЦЕМЕНТНЫЕ, МАРКА 150</t>
        </is>
      </c>
      <c r="E465" s="396" t="inlineStr">
        <is>
          <t>М3</t>
        </is>
      </c>
      <c r="F465" s="396" t="n">
        <v>0.003</v>
      </c>
      <c r="G465" s="308" t="n">
        <v>478.96</v>
      </c>
      <c r="H465" s="282">
        <f>ROUND(F465*G465,2)</f>
        <v/>
      </c>
      <c r="I465" s="296" t="n"/>
    </row>
    <row r="466" ht="25.5" customHeight="1" s="334">
      <c r="A466" s="290" t="n">
        <v>450</v>
      </c>
      <c r="B466" s="368" t="n"/>
      <c r="C466" s="286" t="inlineStr">
        <is>
          <t>1.1-1-79</t>
        </is>
      </c>
      <c r="D466" s="287" t="inlineStr">
        <is>
          <t>БРУСКИ ХВОЙНЫХ ПОРОД ОБРЕЗНЫЕ, ДЛИНА 2-6,5 М, СОРТ III, ТОЛЩИНА 50-60 ММ</t>
        </is>
      </c>
      <c r="E466" s="396" t="inlineStr">
        <is>
          <t>М3</t>
        </is>
      </c>
      <c r="F466" s="396" t="n">
        <v>0.0005</v>
      </c>
      <c r="G466" s="308" t="n">
        <v>2472.13</v>
      </c>
      <c r="H466" s="282">
        <f>ROUND(F466*G466,2)</f>
        <v/>
      </c>
      <c r="I466" s="296" t="n"/>
      <c r="K466" s="293" t="n"/>
    </row>
    <row r="467">
      <c r="A467" s="290" t="n">
        <v>451</v>
      </c>
      <c r="B467" s="368" t="n"/>
      <c r="C467" s="286" t="inlineStr">
        <is>
          <t>1.3-2-4</t>
        </is>
      </c>
      <c r="D467" s="287" t="inlineStr">
        <is>
          <t>РАСТВОРЫ ЦЕМЕНТНЫЕ, МАРКА 75</t>
        </is>
      </c>
      <c r="E467" s="396" t="inlineStr">
        <is>
          <t>М3</t>
        </is>
      </c>
      <c r="F467" s="396" t="n">
        <v>0.0018</v>
      </c>
      <c r="G467" s="308" t="n">
        <v>396.06</v>
      </c>
      <c r="H467" s="282">
        <f>ROUND(F467*G467,2)</f>
        <v/>
      </c>
      <c r="I467" s="296" t="n"/>
      <c r="K467" s="293" t="n"/>
    </row>
    <row r="468">
      <c r="A468" s="290" t="n">
        <v>452</v>
      </c>
      <c r="B468" s="368" t="n"/>
      <c r="C468" s="286" t="inlineStr">
        <is>
          <t>1.1-1-758</t>
        </is>
      </c>
      <c r="D468" s="287" t="inlineStr">
        <is>
          <t>ПЕМЗА ШЛАКОВАЯ</t>
        </is>
      </c>
      <c r="E468" s="396" t="inlineStr">
        <is>
          <t>Т</t>
        </is>
      </c>
      <c r="F468" s="396" t="n">
        <v>0.0014</v>
      </c>
      <c r="G468" s="308" t="n">
        <v>176.5</v>
      </c>
      <c r="H468" s="282">
        <f>ROUND(F468*G468,2)</f>
        <v/>
      </c>
      <c r="I468" s="296" t="n"/>
      <c r="K468" s="293" t="n"/>
    </row>
    <row r="469" ht="25.5" customHeight="1" s="334">
      <c r="A469" s="290" t="n">
        <v>453</v>
      </c>
      <c r="B469" s="368" t="n"/>
      <c r="C469" s="286" t="inlineStr">
        <is>
          <t>1.1-1-1265</t>
        </is>
      </c>
      <c r="D469" s="287" t="inlineStr">
        <is>
          <t>МАТЕРИАЛ РУЛОННЫЙ КРОВЕЛЬНЫЙ И ГИДРОИЗОЛЯЦИОННЫЙ, ТОЛЬ, МАРКА ТГ-350</t>
        </is>
      </c>
      <c r="E469" s="396" t="inlineStr">
        <is>
          <t>М2</t>
        </is>
      </c>
      <c r="F469" s="396" t="n">
        <v>0.008800000000000001</v>
      </c>
      <c r="G469" s="308" t="n">
        <v>5.76</v>
      </c>
      <c r="H469" s="282">
        <f>ROUND(F469*G469,2)</f>
        <v/>
      </c>
    </row>
    <row r="472">
      <c r="B472" s="243" t="inlineStr">
        <is>
          <t>Составил ______________________     Е. М. Добровольская</t>
        </is>
      </c>
    </row>
    <row r="473">
      <c r="B473" s="244" t="inlineStr">
        <is>
          <t xml:space="preserve">                         (подпись, инициалы, фамилия)</t>
        </is>
      </c>
    </row>
    <row r="475">
      <c r="B475" s="243" t="inlineStr">
        <is>
          <t>Проверил ______________________        А.В. Костянецкая</t>
        </is>
      </c>
    </row>
    <row r="476">
      <c r="B476" s="244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147:E147"/>
    <mergeCell ref="A7:H7"/>
    <mergeCell ref="A9:A10"/>
    <mergeCell ref="F9:F10"/>
    <mergeCell ref="A73:E73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1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47" t="inlineStr">
        <is>
          <t>Ресурсная модель</t>
        </is>
      </c>
    </row>
    <row r="6">
      <c r="B6" s="274" t="n"/>
      <c r="C6" s="335" t="n"/>
      <c r="D6" s="335" t="n"/>
      <c r="E6" s="335" t="n"/>
    </row>
    <row r="7" ht="25.5" customHeight="1" s="334">
      <c r="B7" s="361" t="inlineStr">
        <is>
          <t>Наименование разрабатываемого показателя УНЦ — Переходные пункты ВЛ-КЛ. Переходные пункты ВЛ-КЛ. Закрытый 110 кВ</t>
        </is>
      </c>
    </row>
    <row r="8">
      <c r="B8" s="372" t="inlineStr">
        <is>
          <t>Единица измерения  — 1 ВЛ</t>
        </is>
      </c>
    </row>
    <row r="9">
      <c r="B9" s="274" t="n"/>
      <c r="C9" s="335" t="n"/>
      <c r="D9" s="335" t="n"/>
      <c r="E9" s="335" t="n"/>
    </row>
    <row r="10" ht="51" customHeight="1" s="334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6" t="inlineStr">
        <is>
          <t>Оплата труда рабочих</t>
        </is>
      </c>
      <c r="C11" s="340">
        <f>'Прил.5 Расчет СМР и ОБ'!J14</f>
        <v/>
      </c>
      <c r="D11" s="268">
        <f>C11/$C$24</f>
        <v/>
      </c>
      <c r="E11" s="268">
        <f>C11/$C$40</f>
        <v/>
      </c>
    </row>
    <row r="12">
      <c r="B12" s="266" t="inlineStr">
        <is>
          <t>Эксплуатация машин основных</t>
        </is>
      </c>
      <c r="C12" s="340">
        <f>'Прил.5 Расчет СМР и ОБ'!J31</f>
        <v/>
      </c>
      <c r="D12" s="268">
        <f>C12/$C$24</f>
        <v/>
      </c>
      <c r="E12" s="268">
        <f>C12/$C$40</f>
        <v/>
      </c>
    </row>
    <row r="13">
      <c r="B13" s="266" t="inlineStr">
        <is>
          <t>Эксплуатация машин прочих</t>
        </is>
      </c>
      <c r="C13" s="340">
        <f>'Прил.5 Расчет СМР и ОБ'!J76</f>
        <v/>
      </c>
      <c r="D13" s="268">
        <f>C13/$C$24</f>
        <v/>
      </c>
      <c r="E13" s="268">
        <f>C13/$C$40</f>
        <v/>
      </c>
    </row>
    <row r="14">
      <c r="B14" s="266" t="inlineStr">
        <is>
          <t>ЭКСПЛУАТАЦИЯ МАШИН, ВСЕГО:</t>
        </is>
      </c>
      <c r="C14" s="340">
        <f>C13+C12</f>
        <v/>
      </c>
      <c r="D14" s="268">
        <f>C14/$C$24</f>
        <v/>
      </c>
      <c r="E14" s="268">
        <f>C14/$C$40</f>
        <v/>
      </c>
    </row>
    <row r="15">
      <c r="B15" s="266" t="inlineStr">
        <is>
          <t>в том числе зарплата машинистов</t>
        </is>
      </c>
      <c r="C15" s="340">
        <f>'Прил.5 Расчет СМР и ОБ'!J16</f>
        <v/>
      </c>
      <c r="D15" s="268">
        <f>C15/$C$24</f>
        <v/>
      </c>
      <c r="E15" s="268">
        <f>C15/$C$40</f>
        <v/>
      </c>
    </row>
    <row r="16">
      <c r="B16" s="266" t="inlineStr">
        <is>
          <t>Материалы основные</t>
        </is>
      </c>
      <c r="C16" s="340">
        <f>'Прил.5 Расчет СМР и ОБ'!J211</f>
        <v/>
      </c>
      <c r="D16" s="268">
        <f>C16/$C$24</f>
        <v/>
      </c>
      <c r="E16" s="268">
        <f>C16/$C$40</f>
        <v/>
      </c>
    </row>
    <row r="17">
      <c r="B17" s="266" t="inlineStr">
        <is>
          <t>Материалы прочие</t>
        </is>
      </c>
      <c r="C17" s="340">
        <f>'Прил.5 Расчет СМР и ОБ'!J481</f>
        <v/>
      </c>
      <c r="D17" s="268">
        <f>C17/$C$24</f>
        <v/>
      </c>
      <c r="E17" s="268">
        <f>C17/$C$40</f>
        <v/>
      </c>
      <c r="G17" s="272" t="n"/>
    </row>
    <row r="18">
      <c r="B18" s="266" t="inlineStr">
        <is>
          <t>МАТЕРИАЛЫ, ВСЕГО:</t>
        </is>
      </c>
      <c r="C18" s="340">
        <f>C17+C16</f>
        <v/>
      </c>
      <c r="D18" s="268">
        <f>C18/$C$24</f>
        <v/>
      </c>
      <c r="E18" s="268">
        <f>C18/$C$40</f>
        <v/>
      </c>
    </row>
    <row r="19">
      <c r="B19" s="266" t="inlineStr">
        <is>
          <t>ИТОГО</t>
        </is>
      </c>
      <c r="C19" s="340">
        <f>C18+C14+C11</f>
        <v/>
      </c>
      <c r="D19" s="268" t="n"/>
      <c r="E19" s="266" t="n"/>
    </row>
    <row r="20">
      <c r="B20" s="266" t="inlineStr">
        <is>
          <t>Сметная прибыль, руб.</t>
        </is>
      </c>
      <c r="C20" s="340">
        <f>ROUND(C21*(C11+C15),2)</f>
        <v/>
      </c>
      <c r="D20" s="268">
        <f>C20/$C$24</f>
        <v/>
      </c>
      <c r="E20" s="268">
        <f>C20/$C$40</f>
        <v/>
      </c>
    </row>
    <row r="21">
      <c r="B21" s="266" t="inlineStr">
        <is>
          <t>Сметная прибыль, %</t>
        </is>
      </c>
      <c r="C21" s="271">
        <f>'Прил.5 Расчет СМР и ОБ'!D485</f>
        <v/>
      </c>
      <c r="D21" s="268" t="n"/>
      <c r="E21" s="266" t="n"/>
    </row>
    <row r="22">
      <c r="B22" s="266" t="inlineStr">
        <is>
          <t>Накладные расходы, руб.</t>
        </is>
      </c>
      <c r="C22" s="340">
        <f>ROUND(C23*(C11+C15),2)</f>
        <v/>
      </c>
      <c r="D22" s="268">
        <f>C22/$C$24</f>
        <v/>
      </c>
      <c r="E22" s="268">
        <f>C22/$C$40</f>
        <v/>
      </c>
    </row>
    <row r="23">
      <c r="B23" s="266" t="inlineStr">
        <is>
          <t>Накладные расходы, %</t>
        </is>
      </c>
      <c r="C23" s="271">
        <f>'Прил.5 Расчет СМР и ОБ'!D484</f>
        <v/>
      </c>
      <c r="D23" s="268" t="n"/>
      <c r="E23" s="266" t="n"/>
    </row>
    <row r="24">
      <c r="B24" s="266" t="inlineStr">
        <is>
          <t>ВСЕГО СМР с НР и СП</t>
        </is>
      </c>
      <c r="C24" s="340">
        <f>C19+C20+C22</f>
        <v/>
      </c>
      <c r="D24" s="268">
        <f>C24/$C$24</f>
        <v/>
      </c>
      <c r="E24" s="268">
        <f>C24/$C$40</f>
        <v/>
      </c>
    </row>
    <row r="25" ht="25.5" customHeight="1" s="334">
      <c r="B25" s="266" t="inlineStr">
        <is>
          <t>ВСЕГО стоимость оборудования, в том числе</t>
        </is>
      </c>
      <c r="C25" s="340">
        <f>'Прил.5 Расчет СМР и ОБ'!J155</f>
        <v/>
      </c>
      <c r="D25" s="268" t="n"/>
      <c r="E25" s="268">
        <f>C25/$C$40</f>
        <v/>
      </c>
    </row>
    <row r="26" ht="25.5" customHeight="1" s="334">
      <c r="B26" s="266" t="inlineStr">
        <is>
          <t>стоимость оборудования технологического</t>
        </is>
      </c>
      <c r="C26" s="340">
        <f>'Прил.5 Расчет СМР и ОБ'!J156</f>
        <v/>
      </c>
      <c r="D26" s="268" t="n"/>
      <c r="E26" s="268">
        <f>C26/$C$40</f>
        <v/>
      </c>
    </row>
    <row r="27">
      <c r="B27" s="266" t="inlineStr">
        <is>
          <t>ИТОГО (СМР + ОБОРУДОВАНИЕ)</t>
        </is>
      </c>
      <c r="C27" s="270">
        <f>C24+C25</f>
        <v/>
      </c>
      <c r="D27" s="268" t="n"/>
      <c r="E27" s="268">
        <f>C27/$C$40</f>
        <v/>
      </c>
      <c r="G27" s="269" t="n"/>
    </row>
    <row r="28" ht="25.5" customHeight="1" s="334">
      <c r="B28" s="266" t="inlineStr">
        <is>
          <t>ПРОЧ. ЗАТР., УЧТЕННЫЕ ПОКАЗАТЕЛЕМ,  в том числе</t>
        </is>
      </c>
      <c r="C28" s="266" t="n"/>
      <c r="D28" s="266" t="n"/>
      <c r="E28" s="266" t="n"/>
    </row>
    <row r="29" ht="25.5" customHeight="1" s="334">
      <c r="B29" s="266" t="inlineStr">
        <is>
          <t>Временные здания и сооружения - 3,3%</t>
        </is>
      </c>
      <c r="C29" s="270">
        <f>ROUND(C24*3.3%,2)</f>
        <v/>
      </c>
      <c r="D29" s="266" t="n"/>
      <c r="E29" s="268" t="n">
        <v>0.025</v>
      </c>
    </row>
    <row r="30" ht="38.25" customHeight="1" s="334">
      <c r="B30" s="266" t="inlineStr">
        <is>
          <t>Дополнительные затраты при производстве строительно-монтажных работ в зимнее время - 1%</t>
        </is>
      </c>
      <c r="C30" s="270">
        <f>ROUND((C24+C29)*1%,2)</f>
        <v/>
      </c>
      <c r="D30" s="266" t="n"/>
      <c r="E30" s="268" t="n">
        <v>0.019</v>
      </c>
    </row>
    <row r="31">
      <c r="B31" s="266" t="inlineStr">
        <is>
          <t>Пусконаладочные работы</t>
        </is>
      </c>
      <c r="C31" s="270">
        <f>589729.38+83897.76+52836.48</f>
        <v/>
      </c>
      <c r="D31" s="266" t="n"/>
      <c r="E31" s="268">
        <f>C31/$C$40</f>
        <v/>
      </c>
    </row>
    <row r="32" ht="25.5" customHeight="1" s="334">
      <c r="B32" s="266" t="inlineStr">
        <is>
          <t>Затраты по перевозке работников к месту работы и обратно</t>
        </is>
      </c>
      <c r="C32" s="270" t="n">
        <v>0</v>
      </c>
      <c r="D32" s="266" t="n"/>
      <c r="E32" s="268">
        <f>C32/$C$40</f>
        <v/>
      </c>
    </row>
    <row r="33" ht="38.25" customHeight="1" s="334">
      <c r="B33" s="266" t="inlineStr">
        <is>
          <t>Затраты, связанные с осуществлением работ вахтовым методом</t>
        </is>
      </c>
      <c r="C33" s="270">
        <f>ROUND(C27*0%,2)</f>
        <v/>
      </c>
      <c r="D33" s="266" t="n"/>
      <c r="E33" s="268">
        <f>C33/$C$40</f>
        <v/>
      </c>
    </row>
    <row r="34" ht="51" customHeight="1" s="334">
      <c r="B34" s="26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0" t="n">
        <v>0</v>
      </c>
      <c r="D34" s="266" t="n"/>
      <c r="E34" s="268">
        <f>C34/$C$40</f>
        <v/>
      </c>
    </row>
    <row r="35" ht="76.5" customHeight="1" s="334">
      <c r="B35" s="26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0">
        <f>ROUND(C27*0%,2)</f>
        <v/>
      </c>
      <c r="D35" s="266" t="n"/>
      <c r="E35" s="268">
        <f>C35/$C$40</f>
        <v/>
      </c>
    </row>
    <row r="36" ht="25.5" customHeight="1" s="334">
      <c r="B36" s="266" t="inlineStr">
        <is>
          <t>Строительный контроль и содержание службы заказчика - 2,14%</t>
        </is>
      </c>
      <c r="C36" s="270">
        <f>ROUND((C27+C32+C33+C34+C35+C29+C31+C30)*2.14%,2)</f>
        <v/>
      </c>
      <c r="D36" s="266" t="n"/>
      <c r="E36" s="268">
        <f>C36/$C$40</f>
        <v/>
      </c>
      <c r="L36" s="269" t="n"/>
    </row>
    <row r="37">
      <c r="B37" s="266" t="inlineStr">
        <is>
          <t>Авторский надзор - 0,2%</t>
        </is>
      </c>
      <c r="C37" s="270">
        <f>ROUND((C27+C32+C33+C34+C35+C29+C31+C30)*0.2%,2)</f>
        <v/>
      </c>
      <c r="D37" s="266" t="n"/>
      <c r="E37" s="268">
        <f>C37/$C$40</f>
        <v/>
      </c>
      <c r="L37" s="269" t="n"/>
    </row>
    <row r="38" ht="38.25" customHeight="1" s="334">
      <c r="B38" s="266" t="inlineStr">
        <is>
          <t>ИТОГО (СМР+ОБОРУДОВАНИЕ+ПРОЧ. ЗАТР., УЧТЕННЫЕ ПОКАЗАТЕЛЕМ)</t>
        </is>
      </c>
      <c r="C38" s="340">
        <f>C27+C32+C33+C34+C35+C29+C31+C30+C36+C37</f>
        <v/>
      </c>
      <c r="D38" s="266" t="n"/>
      <c r="E38" s="268">
        <f>C38/$C$40</f>
        <v/>
      </c>
    </row>
    <row r="39" ht="13.5" customHeight="1" s="334">
      <c r="B39" s="266" t="inlineStr">
        <is>
          <t>Непредвиденные расходы</t>
        </is>
      </c>
      <c r="C39" s="340">
        <f>ROUND(C38*3%,2)</f>
        <v/>
      </c>
      <c r="D39" s="266" t="n"/>
      <c r="E39" s="268">
        <f>C39/$C$38</f>
        <v/>
      </c>
    </row>
    <row r="40">
      <c r="B40" s="266" t="inlineStr">
        <is>
          <t>ВСЕГО:</t>
        </is>
      </c>
      <c r="C40" s="340">
        <f>C39+C38</f>
        <v/>
      </c>
      <c r="D40" s="266" t="n"/>
      <c r="E40" s="268">
        <f>C40/$C$40</f>
        <v/>
      </c>
    </row>
    <row r="41">
      <c r="B41" s="266" t="inlineStr">
        <is>
          <t>ИТОГО ПОКАЗАТЕЛЬ НА ЕД. ИЗМ.</t>
        </is>
      </c>
      <c r="C41" s="340">
        <f>C40/'Прил.5 Расчет СМР и ОБ'!E488</f>
        <v/>
      </c>
      <c r="D41" s="266" t="n"/>
      <c r="E41" s="266" t="n"/>
    </row>
    <row r="42">
      <c r="B42" s="342" t="n"/>
      <c r="C42" s="335" t="n"/>
      <c r="D42" s="335" t="n"/>
      <c r="E42" s="335" t="n"/>
      <c r="G42" s="269" t="n"/>
    </row>
    <row r="43">
      <c r="B43" s="342" t="inlineStr">
        <is>
          <t>Составил ____________________________  Е. М. Добровольская</t>
        </is>
      </c>
      <c r="C43" s="335" t="n"/>
      <c r="D43" s="335" t="n"/>
      <c r="E43" s="335" t="n"/>
      <c r="G43" s="296" t="n"/>
    </row>
    <row r="44">
      <c r="B44" s="342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42" t="n"/>
      <c r="C45" s="335" t="n"/>
      <c r="D45" s="335" t="n"/>
      <c r="E45" s="335" t="n"/>
    </row>
    <row r="46">
      <c r="B46" s="342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2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94"/>
  <sheetViews>
    <sheetView view="pageBreakPreview" zoomScaleSheetLayoutView="100" workbookViewId="0">
      <selection activeCell="L13" sqref="L13"/>
    </sheetView>
  </sheetViews>
  <sheetFormatPr baseColWidth="8" defaultColWidth="9.140625" defaultRowHeight="15" outlineLevelRow="1"/>
  <cols>
    <col width="5.7109375" customWidth="1" style="345" min="1" max="1"/>
    <col width="22.5703125" customWidth="1" style="345" min="2" max="2"/>
    <col width="39.140625" customWidth="1" style="345" min="3" max="3"/>
    <col width="13.5703125" customWidth="1" style="345" min="4" max="4"/>
    <col width="12.7109375" customWidth="1" style="345" min="5" max="5"/>
    <col width="14.5703125" customWidth="1" style="345" min="6" max="6"/>
    <col width="16.42578125" customWidth="1" style="345" min="7" max="7"/>
    <col width="12.7109375" customWidth="1" style="345" min="8" max="8"/>
    <col width="13.85546875" customWidth="1" style="345" min="9" max="9"/>
    <col width="19" customWidth="1" style="345" min="10" max="10"/>
    <col width="5.7109375" customWidth="1" style="345" min="11" max="11"/>
    <col width="17.140625" customWidth="1" style="345" min="12" max="12"/>
    <col width="9.140625" customWidth="1" style="334" min="13" max="14"/>
  </cols>
  <sheetData>
    <row r="1" s="334">
      <c r="A1" s="345" t="n"/>
      <c r="B1" s="345" t="n"/>
      <c r="C1" s="345" t="n"/>
      <c r="D1" s="345" t="n"/>
      <c r="E1" s="345" t="n"/>
      <c r="F1" s="345" t="n"/>
      <c r="G1" s="345" t="n"/>
      <c r="H1" s="345" t="n"/>
      <c r="I1" s="345" t="n"/>
      <c r="J1" s="345" t="n"/>
      <c r="K1" s="345" t="n"/>
      <c r="L1" s="345" t="n"/>
      <c r="M1" s="345" t="n"/>
      <c r="N1" s="345" t="n"/>
    </row>
    <row r="2" ht="15.75" customHeight="1" s="334">
      <c r="A2" s="345" t="n"/>
      <c r="B2" s="345" t="n"/>
      <c r="C2" s="345" t="n"/>
      <c r="D2" s="345" t="n"/>
      <c r="E2" s="345" t="n"/>
      <c r="F2" s="345" t="n"/>
      <c r="G2" s="345" t="n"/>
      <c r="H2" s="387" t="inlineStr">
        <is>
          <t>Приложение №5</t>
        </is>
      </c>
      <c r="K2" s="345" t="n"/>
      <c r="L2" s="345" t="n"/>
      <c r="M2" s="345" t="n"/>
      <c r="N2" s="345" t="n"/>
    </row>
    <row r="3" s="334">
      <c r="A3" s="345" t="n"/>
      <c r="B3" s="345" t="n"/>
      <c r="C3" s="345" t="n"/>
      <c r="D3" s="345" t="n"/>
      <c r="E3" s="345" t="n"/>
      <c r="F3" s="345" t="n"/>
      <c r="G3" s="345" t="n"/>
      <c r="H3" s="345" t="n"/>
      <c r="I3" s="345" t="n"/>
      <c r="J3" s="345" t="n"/>
      <c r="K3" s="345" t="n"/>
      <c r="L3" s="345" t="n"/>
      <c r="M3" s="345" t="n"/>
      <c r="N3" s="345" t="n"/>
    </row>
    <row r="4" ht="12.75" customFormat="1" customHeight="1" s="335">
      <c r="A4" s="347" t="inlineStr">
        <is>
          <t>Расчет стоимости СМР и оборудования</t>
        </is>
      </c>
    </row>
    <row r="5" ht="12.75" customFormat="1" customHeight="1" s="335">
      <c r="A5" s="347" t="n"/>
      <c r="B5" s="347" t="n"/>
      <c r="C5" s="398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35">
      <c r="A6" s="232" t="inlineStr">
        <is>
          <t>Наименование разрабатываемого показателя УНЦ</t>
        </is>
      </c>
      <c r="B6" s="231" t="n"/>
      <c r="C6" s="231" t="n"/>
      <c r="D6" s="350" t="inlineStr">
        <is>
          <t>Переходные пункты ВЛ-КЛ. Переходные пункты ВЛ-КЛ. Закрытый 110 кВ</t>
        </is>
      </c>
    </row>
    <row r="7" ht="12.75" customFormat="1" customHeight="1" s="335">
      <c r="A7" s="350" t="inlineStr">
        <is>
          <t>Единица измерения  — 1 ВЛ</t>
        </is>
      </c>
      <c r="I7" s="361" t="n"/>
      <c r="J7" s="361" t="n"/>
    </row>
    <row r="8" ht="13.5" customFormat="1" customHeight="1" s="335">
      <c r="A8" s="350" t="n"/>
    </row>
    <row r="9" ht="27" customHeight="1" s="334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2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2" t="n"/>
      <c r="K9" s="345" t="n"/>
      <c r="L9" s="345" t="n"/>
      <c r="M9" s="345" t="n"/>
      <c r="N9" s="345" t="n"/>
    </row>
    <row r="10" ht="28.5" customHeight="1" s="334">
      <c r="A10" s="444" t="n"/>
      <c r="B10" s="444" t="n"/>
      <c r="C10" s="444" t="n"/>
      <c r="D10" s="444" t="n"/>
      <c r="E10" s="444" t="n"/>
      <c r="F10" s="379" t="inlineStr">
        <is>
          <t>на ед. изм.</t>
        </is>
      </c>
      <c r="G10" s="379" t="inlineStr">
        <is>
          <t>общая</t>
        </is>
      </c>
      <c r="H10" s="444" t="n"/>
      <c r="I10" s="379" t="inlineStr">
        <is>
          <t>на ед. изм.</t>
        </is>
      </c>
      <c r="J10" s="379" t="inlineStr">
        <is>
          <t>общая</t>
        </is>
      </c>
      <c r="K10" s="345" t="n"/>
      <c r="L10" s="345" t="n"/>
      <c r="M10" s="345" t="n"/>
      <c r="N10" s="345" t="n"/>
    </row>
    <row r="11" s="334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74" t="n">
        <v>9</v>
      </c>
      <c r="J11" s="374" t="n">
        <v>10</v>
      </c>
      <c r="K11" s="345" t="n"/>
      <c r="L11" s="345" t="n"/>
      <c r="M11" s="345" t="n"/>
      <c r="N11" s="345" t="n"/>
    </row>
    <row r="12">
      <c r="A12" s="379" t="n"/>
      <c r="B12" s="366" t="inlineStr">
        <is>
          <t>Затраты труда рабочих-строителей</t>
        </is>
      </c>
      <c r="C12" s="441" t="n"/>
      <c r="D12" s="441" t="n"/>
      <c r="E12" s="441" t="n"/>
      <c r="F12" s="441" t="n"/>
      <c r="G12" s="441" t="n"/>
      <c r="H12" s="442" t="n"/>
      <c r="I12" s="218" t="n"/>
      <c r="J12" s="218" t="n"/>
    </row>
    <row r="13" ht="25.5" customHeight="1" s="334">
      <c r="A13" s="379" t="n">
        <v>1</v>
      </c>
      <c r="B13" s="313" t="inlineStr">
        <is>
          <t>1-4-0</t>
        </is>
      </c>
      <c r="C13" s="378" t="inlineStr">
        <is>
          <t>Затраты труда рабочих-строителей среднего разряда (4,0)</t>
        </is>
      </c>
      <c r="D13" s="379" t="inlineStr">
        <is>
          <t>чел.-ч.</t>
        </is>
      </c>
      <c r="E13" s="229">
        <f>G13/F13</f>
        <v/>
      </c>
      <c r="F13" s="227" t="n">
        <v>9.619999999999999</v>
      </c>
      <c r="G13" s="227">
        <f>Прил.3!H12</f>
        <v/>
      </c>
      <c r="H13" s="230">
        <f>G13/G14</f>
        <v/>
      </c>
      <c r="I13" s="227">
        <f>ФОТр.тек.!E13</f>
        <v/>
      </c>
      <c r="J13" s="227">
        <f>ROUND(I13*E13,2)</f>
        <v/>
      </c>
    </row>
    <row r="14" ht="25.5" customFormat="1" customHeight="1" s="345">
      <c r="A14" s="379" t="n"/>
      <c r="B14" s="379" t="n"/>
      <c r="C14" s="366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29">
        <f>SUM(E13:E13)</f>
        <v/>
      </c>
      <c r="F14" s="227" t="n"/>
      <c r="G14" s="227">
        <f>SUM(G13:G13)</f>
        <v/>
      </c>
      <c r="H14" s="382" t="n">
        <v>1</v>
      </c>
      <c r="I14" s="218" t="n"/>
      <c r="J14" s="227">
        <f>SUM(J13:J13)</f>
        <v/>
      </c>
      <c r="L14" s="332" t="n"/>
    </row>
    <row r="15" ht="14.25" customFormat="1" customHeight="1" s="345">
      <c r="A15" s="379" t="n"/>
      <c r="B15" s="378" t="inlineStr">
        <is>
          <t>Затраты труда машинистов</t>
        </is>
      </c>
      <c r="C15" s="441" t="n"/>
      <c r="D15" s="441" t="n"/>
      <c r="E15" s="441" t="n"/>
      <c r="F15" s="441" t="n"/>
      <c r="G15" s="441" t="n"/>
      <c r="H15" s="442" t="n"/>
      <c r="I15" s="218" t="n"/>
      <c r="J15" s="218" t="n"/>
    </row>
    <row r="16" ht="14.25" customFormat="1" customHeight="1" s="345">
      <c r="A16" s="379" t="n">
        <v>2</v>
      </c>
      <c r="B16" s="379" t="n">
        <v>2</v>
      </c>
      <c r="C16" s="378" t="inlineStr">
        <is>
          <t>Затраты труда машинистов</t>
        </is>
      </c>
      <c r="D16" s="379" t="inlineStr">
        <is>
          <t>чел.-ч.</t>
        </is>
      </c>
      <c r="E16" s="229">
        <f>Прил.3!F15</f>
        <v/>
      </c>
      <c r="F16" s="227">
        <f>G16/E16</f>
        <v/>
      </c>
      <c r="G16" s="227">
        <f>Прил.3!H14</f>
        <v/>
      </c>
      <c r="H16" s="382" t="n">
        <v>1</v>
      </c>
      <c r="I16" s="227">
        <f>ROUND(F16*Прил.10!D11,2)</f>
        <v/>
      </c>
      <c r="J16" s="227">
        <f>ROUND(I16*E16,2)</f>
        <v/>
      </c>
    </row>
    <row r="17" ht="14.25" customFormat="1" customHeight="1" s="345">
      <c r="A17" s="379" t="n"/>
      <c r="B17" s="366" t="inlineStr">
        <is>
          <t>Машины и механизмы</t>
        </is>
      </c>
      <c r="C17" s="441" t="n"/>
      <c r="D17" s="441" t="n"/>
      <c r="E17" s="441" t="n"/>
      <c r="F17" s="441" t="n"/>
      <c r="G17" s="441" t="n"/>
      <c r="H17" s="442" t="n"/>
      <c r="I17" s="218" t="n"/>
      <c r="J17" s="218" t="n"/>
    </row>
    <row r="18" ht="14.25" customFormat="1" customHeight="1" s="345">
      <c r="A18" s="379" t="n"/>
      <c r="B18" s="378" t="inlineStr">
        <is>
          <t>Основные 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18" t="n"/>
      <c r="J18" s="218" t="n"/>
    </row>
    <row r="19" ht="25.5" customFormat="1" customHeight="1" s="345">
      <c r="A19" s="379" t="n">
        <v>3</v>
      </c>
      <c r="B19" s="313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9" t="inlineStr">
        <is>
          <t>маш.-ч</t>
        </is>
      </c>
      <c r="E19" s="229" t="n">
        <v>184.36</v>
      </c>
      <c r="F19" s="381" t="n">
        <v>87.48999999999999</v>
      </c>
      <c r="G19" s="227">
        <f>ROUND(E19*F19,2)</f>
        <v/>
      </c>
      <c r="H19" s="230">
        <f>G19/$G$77</f>
        <v/>
      </c>
      <c r="I19" s="227">
        <f>ROUND(F19*Прил.10!$D$12,2)</f>
        <v/>
      </c>
      <c r="J19" s="227">
        <f>ROUND(I19*E19,2)</f>
        <v/>
      </c>
    </row>
    <row r="20" ht="27" customFormat="1" customHeight="1" s="345">
      <c r="A20" s="379" t="n">
        <v>4</v>
      </c>
      <c r="B20" s="313" t="inlineStr">
        <is>
          <t>91.21.22-447</t>
        </is>
      </c>
      <c r="C20" s="378" t="inlineStr">
        <is>
          <t>Установки электрометаллизационные</t>
        </is>
      </c>
      <c r="D20" s="379" t="inlineStr">
        <is>
          <t>маш.час</t>
        </is>
      </c>
      <c r="E20" s="229" t="n">
        <v>183.06</v>
      </c>
      <c r="F20" s="381" t="n">
        <v>74.23999999999999</v>
      </c>
      <c r="G20" s="227">
        <f>ROUND(E20*F20,2)</f>
        <v/>
      </c>
      <c r="H20" s="230">
        <f>G20/$G$77</f>
        <v/>
      </c>
      <c r="I20" s="227">
        <f>ROUND(F20*Прил.10!$D$12,2)</f>
        <v/>
      </c>
      <c r="J20" s="227">
        <f>ROUND(I20*E20,2)</f>
        <v/>
      </c>
    </row>
    <row r="21" ht="30" customFormat="1" customHeight="1" s="345">
      <c r="A21" s="379" t="n">
        <v>5</v>
      </c>
      <c r="B21" s="313" t="inlineStr">
        <is>
          <t>91.07.07-021</t>
        </is>
      </c>
      <c r="C21" s="378" t="inlineStr">
        <is>
          <t>Растворонасосы, производительность 6 м3/ч</t>
        </is>
      </c>
      <c r="D21" s="379" t="inlineStr">
        <is>
          <t>маш.-ч</t>
        </is>
      </c>
      <c r="E21" s="229" t="n">
        <v>7.33</v>
      </c>
      <c r="F21" s="381" t="n">
        <v>800.1</v>
      </c>
      <c r="G21" s="227">
        <f>ROUND(E21*F21,2)</f>
        <v/>
      </c>
      <c r="H21" s="230">
        <f>G21/$G$77</f>
        <v/>
      </c>
      <c r="I21" s="227">
        <f>ROUND(F21*Прил.10!$D$12,2)</f>
        <v/>
      </c>
      <c r="J21" s="227">
        <f>ROUND(I21*E21,2)</f>
        <v/>
      </c>
    </row>
    <row r="22" ht="25.5" customFormat="1" customHeight="1" s="345">
      <c r="A22" s="379" t="n">
        <v>6</v>
      </c>
      <c r="B22" s="313" t="inlineStr">
        <is>
          <t>91.17.04-233</t>
        </is>
      </c>
      <c r="C22" s="378" t="inlineStr">
        <is>
          <t>Установки для сварки ручной дуговой (постоянного тока)</t>
        </is>
      </c>
      <c r="D22" s="379" t="inlineStr">
        <is>
          <t>маш.-ч</t>
        </is>
      </c>
      <c r="E22" s="229" t="n">
        <v>556.76</v>
      </c>
      <c r="F22" s="381" t="n">
        <v>8.1</v>
      </c>
      <c r="G22" s="227">
        <f>ROUND(E22*F22,2)</f>
        <v/>
      </c>
      <c r="H22" s="230">
        <f>G22/$G$77</f>
        <v/>
      </c>
      <c r="I22" s="227">
        <f>ROUND(F22*Прил.10!$D$12,2)</f>
        <v/>
      </c>
      <c r="J22" s="227">
        <f>ROUND(I22*E22,2)</f>
        <v/>
      </c>
    </row>
    <row r="23" ht="26.25" customFormat="1" customHeight="1" s="345">
      <c r="A23" s="379" t="n">
        <v>7</v>
      </c>
      <c r="B23" s="313" t="inlineStr">
        <is>
          <t>91.01.05-110</t>
        </is>
      </c>
      <c r="C23" s="378" t="inlineStr">
        <is>
          <t>Экскаваторы одноковшовые на гусеничном ходу, емкость ковша 0,65 м3</t>
        </is>
      </c>
      <c r="D23" s="379" t="inlineStr">
        <is>
          <t>маш.-ч</t>
        </is>
      </c>
      <c r="E23" s="229" t="n">
        <v>18.47</v>
      </c>
      <c r="F23" s="381" t="n">
        <v>175.56</v>
      </c>
      <c r="G23" s="227">
        <f>ROUND(E23*F23,2)</f>
        <v/>
      </c>
      <c r="H23" s="230">
        <f>G23/$G$77</f>
        <v/>
      </c>
      <c r="I23" s="227">
        <f>ROUND(F23*Прил.10!$D$12,2)</f>
        <v/>
      </c>
      <c r="J23" s="227">
        <f>ROUND(I23*E23,2)</f>
        <v/>
      </c>
    </row>
    <row r="24" ht="30" customFormat="1" customHeight="1" s="345">
      <c r="A24" s="379" t="n">
        <v>8</v>
      </c>
      <c r="B24" s="313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9" t="inlineStr">
        <is>
          <t>маш.-ч</t>
        </is>
      </c>
      <c r="E24" s="229" t="n">
        <v>21.54</v>
      </c>
      <c r="F24" s="381" t="n">
        <v>111.99</v>
      </c>
      <c r="G24" s="227">
        <f>ROUND(E24*F24,2)</f>
        <v/>
      </c>
      <c r="H24" s="230">
        <f>G24/$G$77</f>
        <v/>
      </c>
      <c r="I24" s="227">
        <f>ROUND(F24*Прил.10!$D$12,2)</f>
        <v/>
      </c>
      <c r="J24" s="227">
        <f>ROUND(I24*E24,2)</f>
        <v/>
      </c>
    </row>
    <row r="25" ht="38.25" customFormat="1" customHeight="1" s="345">
      <c r="A25" s="379" t="n">
        <v>9</v>
      </c>
      <c r="B25" s="313" t="inlineStr">
        <is>
          <t>91.21.01-013</t>
        </is>
      </c>
      <c r="C25" s="378" t="inlineStr">
        <is>
          <t>Агрегаты окрасочные высокого давления для окраски поверхностей конструкций, мощность 2 кВт</t>
        </is>
      </c>
      <c r="D25" s="379" t="inlineStr">
        <is>
          <t>маш.-ч</t>
        </is>
      </c>
      <c r="E25" s="229" t="n">
        <v>225.72</v>
      </c>
      <c r="F25" s="381" t="n">
        <v>9.74</v>
      </c>
      <c r="G25" s="227">
        <f>ROUND(E25*F25,2)</f>
        <v/>
      </c>
      <c r="H25" s="230">
        <f>G25/$G$77</f>
        <v/>
      </c>
      <c r="I25" s="227">
        <f>ROUND(F25*Прил.10!$D$12,2)</f>
        <v/>
      </c>
      <c r="J25" s="227">
        <f>ROUND(I25*E25,2)</f>
        <v/>
      </c>
    </row>
    <row r="26" ht="26.25" customFormat="1" customHeight="1" s="345">
      <c r="A26" s="379" t="n">
        <v>10</v>
      </c>
      <c r="B26" s="313" t="inlineStr">
        <is>
          <t>91.14.02-001</t>
        </is>
      </c>
      <c r="C26" s="378" t="inlineStr">
        <is>
          <t>Автомобили бортовые, грузоподъемность до 5 т</t>
        </is>
      </c>
      <c r="D26" s="379" t="inlineStr">
        <is>
          <t>маш.-ч</t>
        </is>
      </c>
      <c r="E26" s="229" t="n">
        <v>26.7</v>
      </c>
      <c r="F26" s="381" t="n">
        <v>65.70999999999999</v>
      </c>
      <c r="G26" s="227">
        <f>ROUND(E26*F26,2)</f>
        <v/>
      </c>
      <c r="H26" s="230">
        <f>G26/$G$77</f>
        <v/>
      </c>
      <c r="I26" s="227">
        <f>ROUND(F26*Прил.10!$D$12,2)</f>
        <v/>
      </c>
      <c r="J26" s="227">
        <f>ROUND(I26*E26,2)</f>
        <v/>
      </c>
    </row>
    <row r="27" ht="51" customFormat="1" customHeight="1" s="345">
      <c r="A27" s="379" t="n">
        <v>11</v>
      </c>
      <c r="B27" s="313" t="inlineStr">
        <is>
          <t>91.18.01-007</t>
        </is>
      </c>
      <c r="C27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379" t="inlineStr">
        <is>
          <t>маш.-ч</t>
        </is>
      </c>
      <c r="E27" s="229" t="n">
        <v>14.4</v>
      </c>
      <c r="F27" s="381" t="n">
        <v>90</v>
      </c>
      <c r="G27" s="227">
        <f>ROUND(E27*F27,2)</f>
        <v/>
      </c>
      <c r="H27" s="230">
        <f>G27/$G$77</f>
        <v/>
      </c>
      <c r="I27" s="227">
        <f>ROUND(F27*Прил.10!$D$12,2)</f>
        <v/>
      </c>
      <c r="J27" s="227">
        <f>ROUND(I27*E27,2)</f>
        <v/>
      </c>
    </row>
    <row r="28" ht="38.25" customFormat="1" customHeight="1" s="345">
      <c r="A28" s="379" t="n">
        <v>12</v>
      </c>
      <c r="B28" s="313" t="inlineStr">
        <is>
          <t>91.06.05-054</t>
        </is>
      </c>
      <c r="C28" s="378" t="inlineStr">
        <is>
          <t>Погрузчики одноковшовые универсальные фронтальные гусеничные, грузоподъемность 3 т</t>
        </is>
      </c>
      <c r="D28" s="379" t="inlineStr">
        <is>
          <t>маш.-ч</t>
        </is>
      </c>
      <c r="E28" s="229" t="n">
        <v>6.56</v>
      </c>
      <c r="F28" s="381" t="n">
        <v>175.91</v>
      </c>
      <c r="G28" s="227">
        <f>ROUND(E28*F28,2)</f>
        <v/>
      </c>
      <c r="H28" s="230">
        <f>G28/$G$77</f>
        <v/>
      </c>
      <c r="I28" s="227">
        <f>ROUND(F28*Прил.10!$D$12,2)</f>
        <v/>
      </c>
      <c r="J28" s="227">
        <f>ROUND(I28*E28,2)</f>
        <v/>
      </c>
    </row>
    <row r="29" ht="26.25" customFormat="1" customHeight="1" s="345">
      <c r="A29" s="379" t="n">
        <v>13</v>
      </c>
      <c r="B29" s="313" t="inlineStr">
        <is>
          <t>91.01.01-035</t>
        </is>
      </c>
      <c r="C29" s="378" t="inlineStr">
        <is>
          <t>Бульдозеры, мощность 79 кВт (108 л.с.)</t>
        </is>
      </c>
      <c r="D29" s="379" t="inlineStr">
        <is>
          <t>маш.-ч</t>
        </is>
      </c>
      <c r="E29" s="229" t="n">
        <v>13.23</v>
      </c>
      <c r="F29" s="381" t="n">
        <v>79.06999999999999</v>
      </c>
      <c r="G29" s="227">
        <f>ROUND(E29*F29,2)</f>
        <v/>
      </c>
      <c r="H29" s="230">
        <f>G29/$G$77</f>
        <v/>
      </c>
      <c r="I29" s="227">
        <f>ROUND(F29*Прил.10!$D$12,2)</f>
        <v/>
      </c>
      <c r="J29" s="227">
        <f>ROUND(I29*E29,2)</f>
        <v/>
      </c>
    </row>
    <row r="30" ht="38.25" customFormat="1" customHeight="1" s="345">
      <c r="A30" s="379" t="n">
        <v>14</v>
      </c>
      <c r="B30" s="313" t="inlineStr">
        <is>
          <t>91.01.05-068</t>
        </is>
      </c>
      <c r="C30" s="378" t="inlineStr">
        <is>
          <t>Экскаваторы на гусеничном ходу импортного производства, емкость ковша 1,0 м3</t>
        </is>
      </c>
      <c r="D30" s="379" t="inlineStr">
        <is>
          <t>маш.-ч</t>
        </is>
      </c>
      <c r="E30" s="229" t="n">
        <v>4.28</v>
      </c>
      <c r="F30" s="381" t="n">
        <v>237.68</v>
      </c>
      <c r="G30" s="227">
        <f>ROUND(E30*F30,2)</f>
        <v/>
      </c>
      <c r="H30" s="230">
        <f>G30/$G$77</f>
        <v/>
      </c>
      <c r="I30" s="227">
        <f>ROUND(F30*Прил.10!$D$12,2)</f>
        <v/>
      </c>
      <c r="J30" s="227">
        <f>ROUND(I30*E30,2)</f>
        <v/>
      </c>
    </row>
    <row r="31" ht="14.25" customFormat="1" customHeight="1" s="345">
      <c r="A31" s="379" t="n"/>
      <c r="B31" s="379" t="n"/>
      <c r="C31" s="378" t="inlineStr">
        <is>
          <t>Итого основные машины и механизмы</t>
        </is>
      </c>
      <c r="D31" s="379" t="n"/>
      <c r="E31" s="229" t="n"/>
      <c r="F31" s="227" t="n"/>
      <c r="G31" s="227">
        <f>SUM(G19:G30)</f>
        <v/>
      </c>
      <c r="H31" s="382">
        <f>G31/G77</f>
        <v/>
      </c>
      <c r="I31" s="219" t="n"/>
      <c r="J31" s="227">
        <f>SUM(J19:J30)</f>
        <v/>
      </c>
    </row>
    <row r="32" hidden="1" outlineLevel="1" ht="38.25" customFormat="1" customHeight="1" s="345">
      <c r="A32" s="379" t="n">
        <v>15</v>
      </c>
      <c r="B32" s="313" t="inlineStr">
        <is>
          <t>91.01.05-064</t>
        </is>
      </c>
      <c r="C32" s="378" t="inlineStr">
        <is>
          <t>Экскаваторы на гусеничном ходу импортного производства, емкость ковша 0,5 м3</t>
        </is>
      </c>
      <c r="D32" s="379" t="inlineStr">
        <is>
          <t>маш.-ч</t>
        </is>
      </c>
      <c r="E32" s="229" t="n">
        <v>4.98</v>
      </c>
      <c r="F32" s="381" t="n">
        <v>162.57</v>
      </c>
      <c r="G32" s="227">
        <f>ROUND(E32*F32,2)</f>
        <v/>
      </c>
      <c r="H32" s="230">
        <f>G32/$G$77</f>
        <v/>
      </c>
      <c r="I32" s="227">
        <f>ROUND(F32*Прил.10!$D$12,2)</f>
        <v/>
      </c>
      <c r="J32" s="227">
        <f>ROUND(I32*E32,2)</f>
        <v/>
      </c>
    </row>
    <row r="33" hidden="1" outlineLevel="1" ht="25.5" customFormat="1" customHeight="1" s="345">
      <c r="A33" s="379" t="n">
        <v>16</v>
      </c>
      <c r="B33" s="313" t="inlineStr">
        <is>
          <t>91.14.02-001</t>
        </is>
      </c>
      <c r="C33" s="378" t="inlineStr">
        <is>
          <t>Автомобили бортовые, грузоподъемность до 5 т</t>
        </is>
      </c>
      <c r="D33" s="379" t="inlineStr">
        <is>
          <t>маш.час</t>
        </is>
      </c>
      <c r="E33" s="229" t="n">
        <v>11.68</v>
      </c>
      <c r="F33" s="381" t="n">
        <v>65.70999999999999</v>
      </c>
      <c r="G33" s="227">
        <f>ROUND(E33*F33,2)</f>
        <v/>
      </c>
      <c r="H33" s="230">
        <f>G33/$G$77</f>
        <v/>
      </c>
      <c r="I33" s="227">
        <f>ROUND(F33*Прил.10!$D$12,2)</f>
        <v/>
      </c>
      <c r="J33" s="227">
        <f>ROUND(I33*E33,2)</f>
        <v/>
      </c>
    </row>
    <row r="34" hidden="1" outlineLevel="1" ht="14.25" customFormat="1" customHeight="1" s="345">
      <c r="A34" s="379" t="n">
        <v>17</v>
      </c>
      <c r="B34" s="313" t="inlineStr">
        <is>
          <t>91.17.04-091</t>
        </is>
      </c>
      <c r="C34" s="378" t="inlineStr">
        <is>
          <t>Горелки газовые инжекторные</t>
        </is>
      </c>
      <c r="D34" s="379" t="inlineStr">
        <is>
          <t>маш.-ч</t>
        </is>
      </c>
      <c r="E34" s="229" t="n">
        <v>51.89</v>
      </c>
      <c r="F34" s="381" t="n">
        <v>13.5</v>
      </c>
      <c r="G34" s="227">
        <f>ROUND(E34*F34,2)</f>
        <v/>
      </c>
      <c r="H34" s="230">
        <f>G34/$G$77</f>
        <v/>
      </c>
      <c r="I34" s="227">
        <f>ROUND(F34*Прил.10!$D$12,2)</f>
        <v/>
      </c>
      <c r="J34" s="227">
        <f>ROUND(I34*E34,2)</f>
        <v/>
      </c>
    </row>
    <row r="35" hidden="1" outlineLevel="1" ht="38.25" customFormat="1" customHeight="1" s="345">
      <c r="A35" s="379" t="n">
        <v>18</v>
      </c>
      <c r="B35" s="313" t="inlineStr">
        <is>
          <t>91.18.01-516</t>
        </is>
      </c>
      <c r="C35" s="378" t="inlineStr">
        <is>
          <t>Компрессоры с двигателем внутреннего сгорания прицепные, давление до 7 атм, производительность до 6 м3/мин</t>
        </is>
      </c>
      <c r="D35" s="379" t="inlineStr">
        <is>
          <t>маш.-ч</t>
        </is>
      </c>
      <c r="E35" s="229" t="n">
        <v>18.58</v>
      </c>
      <c r="F35" s="381" t="n">
        <v>36.9</v>
      </c>
      <c r="G35" s="227">
        <f>ROUND(E35*F35,2)</f>
        <v/>
      </c>
      <c r="H35" s="230">
        <f>G35/$G$77</f>
        <v/>
      </c>
      <c r="I35" s="227">
        <f>ROUND(F35*Прил.10!$D$12,2)</f>
        <v/>
      </c>
      <c r="J35" s="227">
        <f>ROUND(I35*E35,2)</f>
        <v/>
      </c>
    </row>
    <row r="36" hidden="1" outlineLevel="1" ht="25.5" customFormat="1" customHeight="1" s="345">
      <c r="A36" s="379" t="n">
        <v>19</v>
      </c>
      <c r="B36" s="313" t="inlineStr">
        <is>
          <t>91.17.04-171</t>
        </is>
      </c>
      <c r="C36" s="378" t="inlineStr">
        <is>
          <t>Преобразователи сварочные номинальным сварочным током 315-500 А</t>
        </is>
      </c>
      <c r="D36" s="379" t="inlineStr">
        <is>
          <t>маш.-ч</t>
        </is>
      </c>
      <c r="E36" s="229" t="n">
        <v>50.51</v>
      </c>
      <c r="F36" s="381" t="n">
        <v>12.31</v>
      </c>
      <c r="G36" s="227">
        <f>ROUND(E36*F36,2)</f>
        <v/>
      </c>
      <c r="H36" s="230">
        <f>G36/$G$77</f>
        <v/>
      </c>
      <c r="I36" s="227">
        <f>ROUND(F36*Прил.10!$D$12,2)</f>
        <v/>
      </c>
      <c r="J36" s="227">
        <f>ROUND(I36*E36,2)</f>
        <v/>
      </c>
    </row>
    <row r="37" hidden="1" outlineLevel="1" ht="25.5" customFormat="1" customHeight="1" s="345">
      <c r="A37" s="379" t="n">
        <v>20</v>
      </c>
      <c r="B37" s="313" t="inlineStr">
        <is>
          <t>91.07.07-041</t>
        </is>
      </c>
      <c r="C37" s="378" t="inlineStr">
        <is>
          <t>Растворонасосы, производительность 1 м3/ч</t>
        </is>
      </c>
      <c r="D37" s="379" t="inlineStr">
        <is>
          <t>маш.-ч</t>
        </is>
      </c>
      <c r="E37" s="229" t="n">
        <v>42.86</v>
      </c>
      <c r="F37" s="381" t="n">
        <v>14.15</v>
      </c>
      <c r="G37" s="227">
        <f>ROUND(E37*F37,2)</f>
        <v/>
      </c>
      <c r="H37" s="230">
        <f>G37/$G$77</f>
        <v/>
      </c>
      <c r="I37" s="227">
        <f>ROUND(F37*Прил.10!$D$12,2)</f>
        <v/>
      </c>
      <c r="J37" s="227">
        <f>ROUND(I37*E37,2)</f>
        <v/>
      </c>
    </row>
    <row r="38" hidden="1" outlineLevel="1" ht="38.25" customFormat="1" customHeight="1" s="345">
      <c r="A38" s="379" t="n">
        <v>21</v>
      </c>
      <c r="B38" s="313" t="inlineStr">
        <is>
          <t>91.18.01-012</t>
        </is>
      </c>
      <c r="C38" s="378" t="inlineStr">
        <is>
          <t>Компрессоры передвижные с электродвигателем давление 600 кПа (6 ат), производительность до 3,5 м3/мин</t>
        </is>
      </c>
      <c r="D38" s="379" t="inlineStr">
        <is>
          <t>маш.-ч</t>
        </is>
      </c>
      <c r="E38" s="229" t="n">
        <v>15.87</v>
      </c>
      <c r="F38" s="381" t="n">
        <v>32.5</v>
      </c>
      <c r="G38" s="227">
        <f>ROUND(E38*F38,2)</f>
        <v/>
      </c>
      <c r="H38" s="230">
        <f>G38/$G$77</f>
        <v/>
      </c>
      <c r="I38" s="227">
        <f>ROUND(F38*Прил.10!$D$12,2)</f>
        <v/>
      </c>
      <c r="J38" s="227">
        <f>ROUND(I38*E38,2)</f>
        <v/>
      </c>
    </row>
    <row r="39" hidden="1" outlineLevel="1" ht="38.25" customFormat="1" customHeight="1" s="345">
      <c r="A39" s="379" t="n">
        <v>22</v>
      </c>
      <c r="B39" s="313" t="inlineStr">
        <is>
          <t>91.21.19-028</t>
        </is>
      </c>
      <c r="C39" s="378" t="inlineStr">
        <is>
          <t>Станки плоско-шлифовальные с крестовым столом и горизонтальным шпинделем высокой точности</t>
        </is>
      </c>
      <c r="D39" s="379" t="inlineStr">
        <is>
          <t>маш.-ч</t>
        </is>
      </c>
      <c r="E39" s="229" t="n">
        <v>8.539999999999999</v>
      </c>
      <c r="F39" s="381" t="n">
        <v>52.02</v>
      </c>
      <c r="G39" s="227">
        <f>ROUND(E39*F39,2)</f>
        <v/>
      </c>
      <c r="H39" s="230">
        <f>G39/$G$77</f>
        <v/>
      </c>
      <c r="I39" s="227">
        <f>ROUND(F39*Прил.10!$D$12,2)</f>
        <v/>
      </c>
      <c r="J39" s="227">
        <f>ROUND(I39*E39,2)</f>
        <v/>
      </c>
    </row>
    <row r="40" hidden="1" outlineLevel="1" ht="38.25" customFormat="1" customHeight="1" s="345">
      <c r="A40" s="379" t="n">
        <v>23</v>
      </c>
      <c r="B40" s="313" t="inlineStr">
        <is>
          <t>91.01.05-087</t>
        </is>
      </c>
      <c r="C40" s="378" t="inlineStr">
        <is>
          <t>Экскаваторы одноковшовые дизельные на гусеничном ходу, емкость ковша 1,0 м3</t>
        </is>
      </c>
      <c r="D40" s="379" t="inlineStr">
        <is>
          <t>маш.-ч</t>
        </is>
      </c>
      <c r="E40" s="229" t="n">
        <v>3.37</v>
      </c>
      <c r="F40" s="381" t="n">
        <v>122.9</v>
      </c>
      <c r="G40" s="227">
        <f>ROUND(E40*F40,2)</f>
        <v/>
      </c>
      <c r="H40" s="230">
        <f>G40/$G$77</f>
        <v/>
      </c>
      <c r="I40" s="227">
        <f>ROUND(F40*Прил.10!$D$12,2)</f>
        <v/>
      </c>
      <c r="J40" s="227">
        <f>ROUND(I40*E40,2)</f>
        <v/>
      </c>
    </row>
    <row r="41" hidden="1" outlineLevel="1" ht="25.5" customFormat="1" customHeight="1" s="345">
      <c r="A41" s="379" t="n">
        <v>24</v>
      </c>
      <c r="B41" s="313" t="inlineStr">
        <is>
          <t>91.07.07-042</t>
        </is>
      </c>
      <c r="C41" s="378" t="inlineStr">
        <is>
          <t>Растворонасосы, производительность 3 м3/ч</t>
        </is>
      </c>
      <c r="D41" s="379" t="inlineStr">
        <is>
          <t>маш.-ч</t>
        </is>
      </c>
      <c r="E41" s="229" t="n">
        <v>23.07</v>
      </c>
      <c r="F41" s="381" t="n">
        <v>17.56</v>
      </c>
      <c r="G41" s="227">
        <f>ROUND(E41*F41,2)</f>
        <v/>
      </c>
      <c r="H41" s="230">
        <f>G41/$G$77</f>
        <v/>
      </c>
      <c r="I41" s="227">
        <f>ROUND(F41*Прил.10!$D$12,2)</f>
        <v/>
      </c>
      <c r="J41" s="227">
        <f>ROUND(I41*E41,2)</f>
        <v/>
      </c>
    </row>
    <row r="42" hidden="1" outlineLevel="1" ht="14.25" customFormat="1" customHeight="1" s="345">
      <c r="A42" s="379" t="n">
        <v>25</v>
      </c>
      <c r="B42" s="313" t="inlineStr">
        <is>
          <t>91.13.01-038</t>
        </is>
      </c>
      <c r="C42" s="378" t="inlineStr">
        <is>
          <t>Машины поливомоечные 6000 л</t>
        </is>
      </c>
      <c r="D42" s="379" t="inlineStr">
        <is>
          <t>маш.-ч</t>
        </is>
      </c>
      <c r="E42" s="229" t="n">
        <v>3.67</v>
      </c>
      <c r="F42" s="381" t="n">
        <v>110</v>
      </c>
      <c r="G42" s="227">
        <f>ROUND(E42*F42,2)</f>
        <v/>
      </c>
      <c r="H42" s="230">
        <f>G42/$G$77</f>
        <v/>
      </c>
      <c r="I42" s="227">
        <f>ROUND(F42*Прил.10!$D$12,2)</f>
        <v/>
      </c>
      <c r="J42" s="227">
        <f>ROUND(I42*E42,2)</f>
        <v/>
      </c>
    </row>
    <row r="43" hidden="1" outlineLevel="1" ht="14.25" customFormat="1" customHeight="1" s="345">
      <c r="A43" s="379" t="n">
        <v>26</v>
      </c>
      <c r="B43" s="313" t="inlineStr">
        <is>
          <t>91.06.05-011</t>
        </is>
      </c>
      <c r="C43" s="378" t="inlineStr">
        <is>
          <t>Погрузчики, грузоподъемность 5 т</t>
        </is>
      </c>
      <c r="D43" s="379" t="inlineStr">
        <is>
          <t>маш.-ч</t>
        </is>
      </c>
      <c r="E43" s="229" t="n">
        <v>3.61</v>
      </c>
      <c r="F43" s="381" t="n">
        <v>89.98999999999999</v>
      </c>
      <c r="G43" s="227">
        <f>ROUND(E43*F43,2)</f>
        <v/>
      </c>
      <c r="H43" s="230">
        <f>G43/$G$77</f>
        <v/>
      </c>
      <c r="I43" s="227">
        <f>ROUND(F43*Прил.10!$D$12,2)</f>
        <v/>
      </c>
      <c r="J43" s="227">
        <f>ROUND(I43*E43,2)</f>
        <v/>
      </c>
    </row>
    <row r="44" hidden="1" outlineLevel="1" ht="25.5" customFormat="1" customHeight="1" s="345">
      <c r="A44" s="379" t="n">
        <v>27</v>
      </c>
      <c r="B44" s="313" t="inlineStr">
        <is>
          <t>91.17.04-034</t>
        </is>
      </c>
      <c r="C44" s="378" t="inlineStr">
        <is>
          <t>Агрегаты сварочные однопостовые для ручной электродуговой сварки</t>
        </is>
      </c>
      <c r="D44" s="379" t="inlineStr">
        <is>
          <t>маш.-ч</t>
        </is>
      </c>
      <c r="E44" s="229" t="n">
        <v>27.38</v>
      </c>
      <c r="F44" s="381" t="n">
        <v>11.77</v>
      </c>
      <c r="G44" s="227">
        <f>ROUND(E44*F44,2)</f>
        <v/>
      </c>
      <c r="H44" s="230">
        <f>G44/$G$77</f>
        <v/>
      </c>
      <c r="I44" s="227">
        <f>ROUND(F44*Прил.10!$D$12,2)</f>
        <v/>
      </c>
      <c r="J44" s="227">
        <f>ROUND(I44*E44,2)</f>
        <v/>
      </c>
    </row>
    <row r="45" hidden="1" outlineLevel="1" ht="38.25" customFormat="1" customHeight="1" s="345">
      <c r="A45" s="379" t="n">
        <v>28</v>
      </c>
      <c r="B45" s="313" t="inlineStr">
        <is>
          <t>91.01.05-105</t>
        </is>
      </c>
      <c r="C45" s="378" t="inlineStr">
        <is>
          <t>Экскаваторы одноковшовые дизельные на пневмоколесном ходу, емкость ковша 0,5 м3</t>
        </is>
      </c>
      <c r="D45" s="379" t="inlineStr">
        <is>
          <t>маш.-ч</t>
        </is>
      </c>
      <c r="E45" s="229" t="n">
        <v>2.22</v>
      </c>
      <c r="F45" s="381" t="n">
        <v>131.29</v>
      </c>
      <c r="G45" s="227">
        <f>ROUND(E45*F45,2)</f>
        <v/>
      </c>
      <c r="H45" s="230">
        <f>G45/$G$77</f>
        <v/>
      </c>
      <c r="I45" s="227">
        <f>ROUND(F45*Прил.10!$D$12,2)</f>
        <v/>
      </c>
      <c r="J45" s="227">
        <f>ROUND(I45*E45,2)</f>
        <v/>
      </c>
    </row>
    <row r="46" hidden="1" outlineLevel="1" ht="14.25" customFormat="1" customHeight="1" s="345">
      <c r="A46" s="379" t="n">
        <v>29</v>
      </c>
      <c r="B46" s="313" t="inlineStr">
        <is>
          <t>91.07.04-001</t>
        </is>
      </c>
      <c r="C46" s="378" t="inlineStr">
        <is>
          <t>Вибраторы глубинные</t>
        </is>
      </c>
      <c r="D46" s="379" t="inlineStr">
        <is>
          <t>маш.-ч</t>
        </is>
      </c>
      <c r="E46" s="229" t="n">
        <v>144.29</v>
      </c>
      <c r="F46" s="381" t="n">
        <v>1.9</v>
      </c>
      <c r="G46" s="227">
        <f>ROUND(E46*F46,2)</f>
        <v/>
      </c>
      <c r="H46" s="230">
        <f>G46/$G$77</f>
        <v/>
      </c>
      <c r="I46" s="227">
        <f>ROUND(F46*Прил.10!$D$12,2)</f>
        <v/>
      </c>
      <c r="J46" s="227">
        <f>ROUND(I46*E46,2)</f>
        <v/>
      </c>
    </row>
    <row r="47" hidden="1" outlineLevel="1" ht="14.25" customFormat="1" customHeight="1" s="345">
      <c r="A47" s="379" t="n">
        <v>30</v>
      </c>
      <c r="B47" s="313" t="inlineStr">
        <is>
          <t>91.06.05-011</t>
        </is>
      </c>
      <c r="C47" s="378" t="inlineStr">
        <is>
          <t>Погрузчики, грузоподъемность 5 т</t>
        </is>
      </c>
      <c r="D47" s="379" t="inlineStr">
        <is>
          <t>маш.час</t>
        </is>
      </c>
      <c r="E47" s="229" t="n">
        <v>1.95</v>
      </c>
      <c r="F47" s="381" t="n">
        <v>89.98999999999999</v>
      </c>
      <c r="G47" s="227">
        <f>ROUND(E47*F47,2)</f>
        <v/>
      </c>
      <c r="H47" s="230">
        <f>G47/$G$77</f>
        <v/>
      </c>
      <c r="I47" s="227">
        <f>ROUND(F47*Прил.10!$D$12,2)</f>
        <v/>
      </c>
      <c r="J47" s="227">
        <f>ROUND(I47*E47,2)</f>
        <v/>
      </c>
    </row>
    <row r="48" hidden="1" outlineLevel="1" ht="14.25" customFormat="1" customHeight="1" s="345">
      <c r="A48" s="379" t="n">
        <v>31</v>
      </c>
      <c r="B48" s="313" t="inlineStr">
        <is>
          <t>91.01.01-036</t>
        </is>
      </c>
      <c r="C48" s="378" t="inlineStr">
        <is>
          <t>Бульдозеры, мощность 96 кВт (130 л.с.)</t>
        </is>
      </c>
      <c r="D48" s="379" t="inlineStr">
        <is>
          <t>маш.-ч</t>
        </is>
      </c>
      <c r="E48" s="229" t="n">
        <v>1.78</v>
      </c>
      <c r="F48" s="381" t="n">
        <v>94.05</v>
      </c>
      <c r="G48" s="227">
        <f>ROUND(E48*F48,2)</f>
        <v/>
      </c>
      <c r="H48" s="230">
        <f>G48/$G$77</f>
        <v/>
      </c>
      <c r="I48" s="227">
        <f>ROUND(F48*Прил.10!$D$12,2)</f>
        <v/>
      </c>
      <c r="J48" s="227">
        <f>ROUND(I48*E48,2)</f>
        <v/>
      </c>
    </row>
    <row r="49" hidden="1" outlineLevel="1" ht="25.5" customFormat="1" customHeight="1" s="345">
      <c r="A49" s="379" t="n">
        <v>32</v>
      </c>
      <c r="B49" s="313" t="inlineStr">
        <is>
          <t>91.06.03-055</t>
        </is>
      </c>
      <c r="C49" s="378" t="inlineStr">
        <is>
          <t>Лебедки электрические тяговым усилием 19,62 кН (2 т)</t>
        </is>
      </c>
      <c r="D49" s="379" t="inlineStr">
        <is>
          <t>маш.-ч</t>
        </is>
      </c>
      <c r="E49" s="229" t="n">
        <v>22.84</v>
      </c>
      <c r="F49" s="381" t="n">
        <v>6.66</v>
      </c>
      <c r="G49" s="227">
        <f>ROUND(E49*F49,2)</f>
        <v/>
      </c>
      <c r="H49" s="230">
        <f>G49/$G$77</f>
        <v/>
      </c>
      <c r="I49" s="227">
        <f>ROUND(F49*Прил.10!$D$12,2)</f>
        <v/>
      </c>
      <c r="J49" s="227">
        <f>ROUND(I49*E49,2)</f>
        <v/>
      </c>
    </row>
    <row r="50" hidden="1" outlineLevel="1" ht="14.25" customFormat="1" customHeight="1" s="345">
      <c r="A50" s="379" t="n">
        <v>33</v>
      </c>
      <c r="B50" s="313" t="inlineStr">
        <is>
          <t>91.21.15-001</t>
        </is>
      </c>
      <c r="C50" s="378" t="inlineStr">
        <is>
          <t>Бензорезы</t>
        </is>
      </c>
      <c r="D50" s="379" t="inlineStr">
        <is>
          <t>маш.-ч</t>
        </is>
      </c>
      <c r="E50" s="229" t="n">
        <v>5.07</v>
      </c>
      <c r="F50" s="381" t="n">
        <v>29.68</v>
      </c>
      <c r="G50" s="227">
        <f>ROUND(E50*F50,2)</f>
        <v/>
      </c>
      <c r="H50" s="230">
        <f>G50/$G$77</f>
        <v/>
      </c>
      <c r="I50" s="227">
        <f>ROUND(F50*Прил.10!$D$12,2)</f>
        <v/>
      </c>
      <c r="J50" s="227">
        <f>ROUND(I50*E50,2)</f>
        <v/>
      </c>
    </row>
    <row r="51" hidden="1" outlineLevel="1" ht="14.25" customFormat="1" customHeight="1" s="345">
      <c r="A51" s="379" t="n">
        <v>34</v>
      </c>
      <c r="B51" s="313" t="inlineStr">
        <is>
          <t>91.17.04-031</t>
        </is>
      </c>
      <c r="C51" s="378" t="inlineStr">
        <is>
          <t>Агрегаты для сварки полиэтиленовых труб</t>
        </is>
      </c>
      <c r="D51" s="379" t="inlineStr">
        <is>
          <t>маш.-ч</t>
        </is>
      </c>
      <c r="E51" s="229" t="n">
        <v>1.16</v>
      </c>
      <c r="F51" s="381" t="n">
        <v>100.1</v>
      </c>
      <c r="G51" s="227">
        <f>ROUND(E51*F51,2)</f>
        <v/>
      </c>
      <c r="H51" s="230">
        <f>G51/$G$77</f>
        <v/>
      </c>
      <c r="I51" s="227">
        <f>ROUND(F51*Прил.10!$D$12,2)</f>
        <v/>
      </c>
      <c r="J51" s="227">
        <f>ROUND(I51*E51,2)</f>
        <v/>
      </c>
    </row>
    <row r="52" hidden="1" outlineLevel="1" ht="25.5" customFormat="1" customHeight="1" s="345">
      <c r="A52" s="379" t="n">
        <v>35</v>
      </c>
      <c r="B52" s="313" t="inlineStr">
        <is>
          <t>91.08.03-009</t>
        </is>
      </c>
      <c r="C52" s="378" t="inlineStr">
        <is>
          <t>Катки самоходные гладкие вибрационные, масса 2,2 т</t>
        </is>
      </c>
      <c r="D52" s="379" t="inlineStr">
        <is>
          <t>маш.-ч</t>
        </is>
      </c>
      <c r="E52" s="229" t="n">
        <v>0.98</v>
      </c>
      <c r="F52" s="381" t="n">
        <v>103.16</v>
      </c>
      <c r="G52" s="227">
        <f>ROUND(E52*F52,2)</f>
        <v/>
      </c>
      <c r="H52" s="230">
        <f>G52/$G$77</f>
        <v/>
      </c>
      <c r="I52" s="227">
        <f>ROUND(F52*Прил.10!$D$12,2)</f>
        <v/>
      </c>
      <c r="J52" s="227">
        <f>ROUND(I52*E52,2)</f>
        <v/>
      </c>
    </row>
    <row r="53" hidden="1" outlineLevel="1" ht="38.25" customFormat="1" customHeight="1" s="345">
      <c r="A53" s="379" t="n">
        <v>36</v>
      </c>
      <c r="B53" s="313" t="inlineStr">
        <is>
          <t>91.17.04-035</t>
        </is>
      </c>
      <c r="C53" s="378" t="inlineStr">
        <is>
          <t>Агрегаты сварочные передвижные с бензиновым двигателем, номинальный сварочный ток 250-400 А</t>
        </is>
      </c>
      <c r="D53" s="379" t="inlineStr">
        <is>
          <t>маш.-ч</t>
        </is>
      </c>
      <c r="E53" s="229" t="n">
        <v>5.4</v>
      </c>
      <c r="F53" s="381" t="n">
        <v>14</v>
      </c>
      <c r="G53" s="227">
        <f>ROUND(E53*F53,2)</f>
        <v/>
      </c>
      <c r="H53" s="230">
        <f>G53/$G$77</f>
        <v/>
      </c>
      <c r="I53" s="227">
        <f>ROUND(F53*Прил.10!$D$12,2)</f>
        <v/>
      </c>
      <c r="J53" s="227">
        <f>ROUND(I53*E53,2)</f>
        <v/>
      </c>
    </row>
    <row r="54" hidden="1" outlineLevel="1" ht="14.25" customFormat="1" customHeight="1" s="345">
      <c r="A54" s="379" t="n">
        <v>37</v>
      </c>
      <c r="B54" s="313" t="inlineStr">
        <is>
          <t>91.17.03-021</t>
        </is>
      </c>
      <c r="C54" s="378" t="inlineStr">
        <is>
          <t>Печи нагревательные</t>
        </is>
      </c>
      <c r="D54" s="379" t="inlineStr">
        <is>
          <t>маш.-ч</t>
        </is>
      </c>
      <c r="E54" s="229" t="n">
        <v>2.85</v>
      </c>
      <c r="F54" s="381" t="n">
        <v>25.3</v>
      </c>
      <c r="G54" s="227">
        <f>ROUND(E54*F54,2)</f>
        <v/>
      </c>
      <c r="H54" s="230">
        <f>G54/$G$77</f>
        <v/>
      </c>
      <c r="I54" s="227">
        <f>ROUND(F54*Прил.10!$D$12,2)</f>
        <v/>
      </c>
      <c r="J54" s="227">
        <f>ROUND(I54*E54,2)</f>
        <v/>
      </c>
    </row>
    <row r="55" hidden="1" outlineLevel="1" ht="25.5" customFormat="1" customHeight="1" s="345">
      <c r="A55" s="379" t="n">
        <v>38</v>
      </c>
      <c r="B55" s="313" t="inlineStr">
        <is>
          <t>91.06.03-063</t>
        </is>
      </c>
      <c r="C55" s="378" t="inlineStr">
        <is>
          <t>Лебедки электрические тяговым усилием до 49,05 кН (5 т)</t>
        </is>
      </c>
      <c r="D55" s="379" t="inlineStr">
        <is>
          <t>маш.-ч</t>
        </is>
      </c>
      <c r="E55" s="229" t="n">
        <v>8.630000000000001</v>
      </c>
      <c r="F55" s="381" t="n">
        <v>8.199999999999999</v>
      </c>
      <c r="G55" s="227">
        <f>ROUND(E55*F55,2)</f>
        <v/>
      </c>
      <c r="H55" s="230">
        <f>G55/$G$77</f>
        <v/>
      </c>
      <c r="I55" s="227">
        <f>ROUND(F55*Прил.10!$D$12,2)</f>
        <v/>
      </c>
      <c r="J55" s="227">
        <f>ROUND(I55*E55,2)</f>
        <v/>
      </c>
    </row>
    <row r="56" hidden="1" outlineLevel="1" ht="14.25" customFormat="1" customHeight="1" s="345">
      <c r="A56" s="379" t="n">
        <v>39</v>
      </c>
      <c r="B56" s="313" t="inlineStr">
        <is>
          <t>91.01.01-034</t>
        </is>
      </c>
      <c r="C56" s="378" t="inlineStr">
        <is>
          <t>Бульдозеры, мощность 59 кВт (80 л.с.)</t>
        </is>
      </c>
      <c r="D56" s="379" t="inlineStr">
        <is>
          <t>маш.-ч</t>
        </is>
      </c>
      <c r="E56" s="229" t="n">
        <v>0.97</v>
      </c>
      <c r="F56" s="381" t="n">
        <v>59.47</v>
      </c>
      <c r="G56" s="227">
        <f>ROUND(E56*F56,2)</f>
        <v/>
      </c>
      <c r="H56" s="230">
        <f>G56/$G$77</f>
        <v/>
      </c>
      <c r="I56" s="227">
        <f>ROUND(F56*Прил.10!$D$12,2)</f>
        <v/>
      </c>
      <c r="J56" s="227">
        <f>ROUND(I56*E56,2)</f>
        <v/>
      </c>
    </row>
    <row r="57" hidden="1" outlineLevel="1" ht="38.25" customFormat="1" customHeight="1" s="345">
      <c r="A57" s="379" t="n">
        <v>40</v>
      </c>
      <c r="B57" s="313" t="inlineStr">
        <is>
          <t>91.18.01-508</t>
        </is>
      </c>
      <c r="C57" s="378" t="inlineStr">
        <is>
          <t>Компрессоры передвижные с электродвигателем, производительность до 5,0 м3/мин</t>
        </is>
      </c>
      <c r="D57" s="379" t="inlineStr">
        <is>
          <t>маш.-ч</t>
        </is>
      </c>
      <c r="E57" s="229" t="n">
        <v>0.85</v>
      </c>
      <c r="F57" s="381" t="n">
        <v>48.81</v>
      </c>
      <c r="G57" s="227">
        <f>ROUND(E57*F57,2)</f>
        <v/>
      </c>
      <c r="H57" s="230">
        <f>G57/$G$77</f>
        <v/>
      </c>
      <c r="I57" s="227">
        <f>ROUND(F57*Прил.10!$D$12,2)</f>
        <v/>
      </c>
      <c r="J57" s="227">
        <f>ROUND(I57*E57,2)</f>
        <v/>
      </c>
    </row>
    <row r="58" hidden="1" outlineLevel="1" ht="25.5" customFormat="1" customHeight="1" s="345">
      <c r="A58" s="379" t="n">
        <v>41</v>
      </c>
      <c r="B58" s="313" t="inlineStr">
        <is>
          <t>91.14.02-002</t>
        </is>
      </c>
      <c r="C58" s="378" t="inlineStr">
        <is>
          <t>Автомобили бортовые, грузоподъемность до 8 т</t>
        </is>
      </c>
      <c r="D58" s="379" t="inlineStr">
        <is>
          <t>маш.-ч</t>
        </is>
      </c>
      <c r="E58" s="229" t="n">
        <v>0.35</v>
      </c>
      <c r="F58" s="381" t="n">
        <v>85.84</v>
      </c>
      <c r="G58" s="227">
        <f>ROUND(E58*F58,2)</f>
        <v/>
      </c>
      <c r="H58" s="230">
        <f>G58/$G$77</f>
        <v/>
      </c>
      <c r="I58" s="227">
        <f>ROUND(F58*Прил.10!$D$12,2)</f>
        <v/>
      </c>
      <c r="J58" s="227">
        <f>ROUND(I58*E58,2)</f>
        <v/>
      </c>
    </row>
    <row r="59" hidden="1" outlineLevel="1" ht="25.5" customFormat="1" customHeight="1" s="345">
      <c r="A59" s="379" t="n">
        <v>42</v>
      </c>
      <c r="B59" s="313" t="inlineStr">
        <is>
          <t>91.08.09-023</t>
        </is>
      </c>
      <c r="C59" s="378" t="inlineStr">
        <is>
          <t>Трамбовки пневматические при работе от передвижных компрессорных станций</t>
        </is>
      </c>
      <c r="D59" s="379" t="inlineStr">
        <is>
          <t>маш.-ч</t>
        </is>
      </c>
      <c r="E59" s="229" t="n">
        <v>51.57</v>
      </c>
      <c r="F59" s="381" t="n">
        <v>0.55</v>
      </c>
      <c r="G59" s="227">
        <f>ROUND(E59*F59,2)</f>
        <v/>
      </c>
      <c r="H59" s="230">
        <f>G59/$G$77</f>
        <v/>
      </c>
      <c r="I59" s="227">
        <f>ROUND(F59*Прил.10!$D$12,2)</f>
        <v/>
      </c>
      <c r="J59" s="227">
        <f>ROUND(I59*E59,2)</f>
        <v/>
      </c>
    </row>
    <row r="60" hidden="1" outlineLevel="1" ht="25.5" customFormat="1" customHeight="1" s="345">
      <c r="A60" s="379" t="n">
        <v>43</v>
      </c>
      <c r="B60" s="313" t="inlineStr">
        <is>
          <t>91.21.22-638</t>
        </is>
      </c>
      <c r="C60" s="378" t="inlineStr">
        <is>
          <t>Пылесосы промышленные, мощность до 2000 Вт</t>
        </is>
      </c>
      <c r="D60" s="379" t="inlineStr">
        <is>
          <t>маш.-ч</t>
        </is>
      </c>
      <c r="E60" s="229" t="n">
        <v>7.99</v>
      </c>
      <c r="F60" s="381" t="n">
        <v>3.29</v>
      </c>
      <c r="G60" s="227">
        <f>ROUND(E60*F60,2)</f>
        <v/>
      </c>
      <c r="H60" s="230">
        <f>G60/$G$77</f>
        <v/>
      </c>
      <c r="I60" s="227">
        <f>ROUND(F60*Прил.10!$D$12,2)</f>
        <v/>
      </c>
      <c r="J60" s="227">
        <f>ROUND(I60*E60,2)</f>
        <v/>
      </c>
    </row>
    <row r="61" hidden="1" outlineLevel="1" ht="25.5" customFormat="1" customHeight="1" s="345">
      <c r="A61" s="379" t="n">
        <v>44</v>
      </c>
      <c r="B61" s="313" t="inlineStr">
        <is>
          <t>91.21.22-201</t>
        </is>
      </c>
      <c r="C61" s="378" t="inlineStr">
        <is>
          <t>Механизм монтажный для гибки листового металла</t>
        </is>
      </c>
      <c r="D61" s="379" t="inlineStr">
        <is>
          <t>маш.-ч</t>
        </is>
      </c>
      <c r="E61" s="229" t="n">
        <v>0.82</v>
      </c>
      <c r="F61" s="381" t="n">
        <v>30.91</v>
      </c>
      <c r="G61" s="227">
        <f>ROUND(E61*F61,2)</f>
        <v/>
      </c>
      <c r="H61" s="230">
        <f>G61/$G$77</f>
        <v/>
      </c>
      <c r="I61" s="227">
        <f>ROUND(F61*Прил.10!$D$12,2)</f>
        <v/>
      </c>
      <c r="J61" s="227">
        <f>ROUND(I61*E61,2)</f>
        <v/>
      </c>
    </row>
    <row r="62" hidden="1" outlineLevel="1" ht="25.5" customFormat="1" customHeight="1" s="345">
      <c r="A62" s="379" t="n">
        <v>45</v>
      </c>
      <c r="B62" s="313" t="inlineStr">
        <is>
          <t>91.21.20-001</t>
        </is>
      </c>
      <c r="C62" s="378" t="inlineStr">
        <is>
          <t>Станки для сверления отверстий в железобетоне электрические</t>
        </is>
      </c>
      <c r="D62" s="379" t="inlineStr">
        <is>
          <t>маш.-ч</t>
        </is>
      </c>
      <c r="E62" s="229" t="n">
        <v>0.86</v>
      </c>
      <c r="F62" s="381" t="n">
        <v>22.95</v>
      </c>
      <c r="G62" s="227">
        <f>ROUND(E62*F62,2)</f>
        <v/>
      </c>
      <c r="H62" s="230">
        <f>G62/$G$77</f>
        <v/>
      </c>
      <c r="I62" s="227">
        <f>ROUND(F62*Прил.10!$D$12,2)</f>
        <v/>
      </c>
      <c r="J62" s="227">
        <f>ROUND(I62*E62,2)</f>
        <v/>
      </c>
    </row>
    <row r="63" hidden="1" outlineLevel="1" ht="14.25" customFormat="1" customHeight="1" s="345">
      <c r="A63" s="379" t="n">
        <v>46</v>
      </c>
      <c r="B63" s="313" t="inlineStr">
        <is>
          <t>91.07.04-002</t>
        </is>
      </c>
      <c r="C63" s="378" t="inlineStr">
        <is>
          <t>Вибраторы поверхностные</t>
        </is>
      </c>
      <c r="D63" s="379" t="inlineStr">
        <is>
          <t>маш.-ч</t>
        </is>
      </c>
      <c r="E63" s="229" t="n">
        <v>38.67</v>
      </c>
      <c r="F63" s="381" t="n">
        <v>0.5</v>
      </c>
      <c r="G63" s="227">
        <f>ROUND(E63*F63,2)</f>
        <v/>
      </c>
      <c r="H63" s="230">
        <f>G63/$G$77</f>
        <v/>
      </c>
      <c r="I63" s="227">
        <f>ROUND(F63*Прил.10!$D$12,2)</f>
        <v/>
      </c>
      <c r="J63" s="227">
        <f>ROUND(I63*E63,2)</f>
        <v/>
      </c>
    </row>
    <row r="64" hidden="1" outlineLevel="1" ht="14.25" customFormat="1" customHeight="1" s="345">
      <c r="A64" s="379" t="n">
        <v>47</v>
      </c>
      <c r="B64" s="313" t="inlineStr">
        <is>
          <t>91.21.19-031</t>
        </is>
      </c>
      <c r="C64" s="378" t="inlineStr">
        <is>
          <t>Станки сверлильные</t>
        </is>
      </c>
      <c r="D64" s="379" t="inlineStr">
        <is>
          <t>маш.-ч</t>
        </is>
      </c>
      <c r="E64" s="229" t="n">
        <v>7.64</v>
      </c>
      <c r="F64" s="381" t="n">
        <v>2.36</v>
      </c>
      <c r="G64" s="227">
        <f>ROUND(E64*F64,2)</f>
        <v/>
      </c>
      <c r="H64" s="230">
        <f>G64/$G$77</f>
        <v/>
      </c>
      <c r="I64" s="227">
        <f>ROUND(F64*Прил.10!$D$12,2)</f>
        <v/>
      </c>
      <c r="J64" s="227">
        <f>ROUND(I64*E64,2)</f>
        <v/>
      </c>
    </row>
    <row r="65" hidden="1" outlineLevel="1" ht="38.25" customFormat="1" customHeight="1" s="345">
      <c r="A65" s="379" t="n">
        <v>48</v>
      </c>
      <c r="B65" s="313" t="inlineStr">
        <is>
          <t>91.06.05-060</t>
        </is>
      </c>
      <c r="C65" s="378" t="inlineStr">
        <is>
          <t>Погрузчики одноковшовые универсальные фронтальные пневмоколесные, грузоподъемность до 1 т</t>
        </is>
      </c>
      <c r="D65" s="379" t="inlineStr">
        <is>
          <t>маш.-ч</t>
        </is>
      </c>
      <c r="E65" s="229" t="n">
        <v>0.15</v>
      </c>
      <c r="F65" s="381" t="n">
        <v>93.95999999999999</v>
      </c>
      <c r="G65" s="227">
        <f>ROUND(E65*F65,2)</f>
        <v/>
      </c>
      <c r="H65" s="230">
        <f>G65/$G$77</f>
        <v/>
      </c>
      <c r="I65" s="227">
        <f>ROUND(F65*Прил.10!$D$12,2)</f>
        <v/>
      </c>
      <c r="J65" s="227">
        <f>ROUND(I65*E65,2)</f>
        <v/>
      </c>
    </row>
    <row r="66" hidden="1" outlineLevel="1" ht="25.5" customFormat="1" customHeight="1" s="345">
      <c r="A66" s="379" t="n">
        <v>49</v>
      </c>
      <c r="B66" s="313" t="inlineStr">
        <is>
          <t>91.21.15-508</t>
        </is>
      </c>
      <c r="C66" s="378" t="inlineStr">
        <is>
          <t>Пилы бензиновые отрезные дисковые, мощность до 4,8 кВт (6,5 л.с.)</t>
        </is>
      </c>
      <c r="D66" s="379" t="inlineStr">
        <is>
          <t>маш.-ч</t>
        </is>
      </c>
      <c r="E66" s="229" t="n">
        <v>2.21</v>
      </c>
      <c r="F66" s="381" t="n">
        <v>5.72</v>
      </c>
      <c r="G66" s="227">
        <f>ROUND(E66*F66,2)</f>
        <v/>
      </c>
      <c r="H66" s="230">
        <f>G66/$G$77</f>
        <v/>
      </c>
      <c r="I66" s="227">
        <f>ROUND(F66*Прил.10!$D$12,2)</f>
        <v/>
      </c>
      <c r="J66" s="227">
        <f>ROUND(I66*E66,2)</f>
        <v/>
      </c>
    </row>
    <row r="67" hidden="1" outlineLevel="1" ht="38.25" customFormat="1" customHeight="1" s="345">
      <c r="A67" s="379" t="n">
        <v>50</v>
      </c>
      <c r="B67" s="313" t="inlineStr">
        <is>
          <t>91.21.01-021</t>
        </is>
      </c>
      <c r="C67" s="378" t="inlineStr">
        <is>
          <t>Аппараты окрасочные безвоздушного распыления, производительность 8,7 л/мин, рабочее давление 50 МПа</t>
        </is>
      </c>
      <c r="D67" s="379" t="inlineStr">
        <is>
          <t>маш.-ч</t>
        </is>
      </c>
      <c r="E67" s="229" t="n">
        <v>0.9</v>
      </c>
      <c r="F67" s="381" t="n">
        <v>12.2</v>
      </c>
      <c r="G67" s="227">
        <f>ROUND(E67*F67,2)</f>
        <v/>
      </c>
      <c r="H67" s="230">
        <f>G67/$G$77</f>
        <v/>
      </c>
      <c r="I67" s="227">
        <f>ROUND(F67*Прил.10!$D$12,2)</f>
        <v/>
      </c>
      <c r="J67" s="227">
        <f>ROUND(I67*E67,2)</f>
        <v/>
      </c>
    </row>
    <row r="68" hidden="1" outlineLevel="1" ht="25.5" customFormat="1" customHeight="1" s="345">
      <c r="A68" s="379" t="n">
        <v>51</v>
      </c>
      <c r="B68" s="313" t="inlineStr">
        <is>
          <t>91.21.06-011</t>
        </is>
      </c>
      <c r="C68" s="378" t="inlineStr">
        <is>
          <t>Дрель ручная электрическая, мощность 260 Вт</t>
        </is>
      </c>
      <c r="D68" s="379" t="inlineStr">
        <is>
          <t>маш.-ч</t>
        </is>
      </c>
      <c r="E68" s="229" t="n">
        <v>77.06999999999999</v>
      </c>
      <c r="F68" s="381" t="n">
        <v>0.13</v>
      </c>
      <c r="G68" s="227">
        <f>ROUND(E68*F68,2)</f>
        <v/>
      </c>
      <c r="H68" s="230">
        <f>G68/$G$77</f>
        <v/>
      </c>
      <c r="I68" s="227">
        <f>ROUND(F68*Прил.10!$D$12,2)</f>
        <v/>
      </c>
      <c r="J68" s="227">
        <f>ROUND(I68*E68,2)</f>
        <v/>
      </c>
    </row>
    <row r="69" hidden="1" outlineLevel="1" ht="25.5" customFormat="1" customHeight="1" s="345">
      <c r="A69" s="379" t="n">
        <v>52</v>
      </c>
      <c r="B69" s="313" t="inlineStr">
        <is>
          <t>91.06.01-003</t>
        </is>
      </c>
      <c r="C69" s="378" t="inlineStr">
        <is>
          <t>Домкраты гидравлические, грузоподъемность 63-100 т</t>
        </is>
      </c>
      <c r="D69" s="379" t="inlineStr">
        <is>
          <t>маш.-ч</t>
        </is>
      </c>
      <c r="E69" s="229" t="n">
        <v>10.24</v>
      </c>
      <c r="F69" s="381" t="n">
        <v>0.9</v>
      </c>
      <c r="G69" s="227">
        <f>ROUND(E69*F69,2)</f>
        <v/>
      </c>
      <c r="H69" s="230">
        <f>G69/$G$77</f>
        <v/>
      </c>
      <c r="I69" s="227">
        <f>ROUND(F69*Прил.10!$D$12,2)</f>
        <v/>
      </c>
      <c r="J69" s="227">
        <f>ROUND(I69*E69,2)</f>
        <v/>
      </c>
    </row>
    <row r="70" hidden="1" outlineLevel="1" ht="25.5" customFormat="1" customHeight="1" s="345">
      <c r="A70" s="379" t="n">
        <v>53</v>
      </c>
      <c r="B70" s="313" t="inlineStr">
        <is>
          <t>91.06.03-060</t>
        </is>
      </c>
      <c r="C70" s="378" t="inlineStr">
        <is>
          <t>Лебедки электрические тяговым усилием до 5,79 кН (0,59 т)</t>
        </is>
      </c>
      <c r="D70" s="379" t="inlineStr">
        <is>
          <t>маш.-ч</t>
        </is>
      </c>
      <c r="E70" s="229" t="n">
        <v>2.58</v>
      </c>
      <c r="F70" s="381" t="n">
        <v>1.7</v>
      </c>
      <c r="G70" s="227">
        <f>ROUND(E70*F70,2)</f>
        <v/>
      </c>
      <c r="H70" s="230">
        <f>G70/$G$77</f>
        <v/>
      </c>
      <c r="I70" s="227">
        <f>ROUND(F70*Прил.10!$D$12,2)</f>
        <v/>
      </c>
      <c r="J70" s="227">
        <f>ROUND(I70*E70,2)</f>
        <v/>
      </c>
    </row>
    <row r="71" hidden="1" outlineLevel="1" ht="38.25" customFormat="1" customHeight="1" s="345">
      <c r="A71" s="379" t="n">
        <v>54</v>
      </c>
      <c r="B71" s="313" t="inlineStr">
        <is>
          <t>91.10.09-001</t>
        </is>
      </c>
      <c r="C71" s="378" t="inlineStr">
        <is>
          <t>Агрегаты электронасосные для испытаний трубопроводов, с предельным давлением 63 МПа (630 кгс/см2)</t>
        </is>
      </c>
      <c r="D71" s="379" t="inlineStr">
        <is>
          <t>маш.-ч</t>
        </is>
      </c>
      <c r="E71" s="229" t="n">
        <v>0.46</v>
      </c>
      <c r="F71" s="381" t="n">
        <v>4.71</v>
      </c>
      <c r="G71" s="227">
        <f>ROUND(E71*F71,2)</f>
        <v/>
      </c>
      <c r="H71" s="230">
        <f>G71/$G$77</f>
        <v/>
      </c>
      <c r="I71" s="227">
        <f>ROUND(F71*Прил.10!$D$12,2)</f>
        <v/>
      </c>
      <c r="J71" s="227">
        <f>ROUND(I71*E71,2)</f>
        <v/>
      </c>
    </row>
    <row r="72" hidden="1" outlineLevel="1" ht="14.25" customFormat="1" customHeight="1" s="345">
      <c r="A72" s="379" t="n">
        <v>55</v>
      </c>
      <c r="B72" s="313" t="inlineStr">
        <is>
          <t>91.21.19-024</t>
        </is>
      </c>
      <c r="C72" s="378" t="inlineStr">
        <is>
          <t>Станки для резки керамики</t>
        </is>
      </c>
      <c r="D72" s="379" t="inlineStr">
        <is>
          <t>маш.-ч</t>
        </is>
      </c>
      <c r="E72" s="229" t="n">
        <v>0.08</v>
      </c>
      <c r="F72" s="381" t="n">
        <v>20.18</v>
      </c>
      <c r="G72" s="227">
        <f>ROUND(E72*F72,2)</f>
        <v/>
      </c>
      <c r="H72" s="230">
        <f>G72/$G$77</f>
        <v/>
      </c>
      <c r="I72" s="227">
        <f>ROUND(F72*Прил.10!$D$12,2)</f>
        <v/>
      </c>
      <c r="J72" s="227">
        <f>ROUND(I72*E72,2)</f>
        <v/>
      </c>
    </row>
    <row r="73" hidden="1" outlineLevel="1" ht="38.25" customFormat="1" customHeight="1" s="345">
      <c r="A73" s="379" t="n">
        <v>56</v>
      </c>
      <c r="B73" s="313" t="inlineStr">
        <is>
          <t>91.07.11-570</t>
        </is>
      </c>
      <c r="C73" s="378" t="inlineStr">
        <is>
          <t>Бетононасосы-миксеры прицепные с двигателем внутреннего сгорания, производительность до 12 м3/ч</t>
        </is>
      </c>
      <c r="D73" s="379" t="inlineStr">
        <is>
          <t>маш.-ч</t>
        </is>
      </c>
      <c r="E73" s="229" t="n">
        <v>0.01</v>
      </c>
      <c r="F73" s="381" t="n">
        <v>71</v>
      </c>
      <c r="G73" s="227">
        <f>ROUND(E73*F73,2)</f>
        <v/>
      </c>
      <c r="H73" s="230">
        <f>G73/$G$77</f>
        <v/>
      </c>
      <c r="I73" s="227">
        <f>ROUND(F73*Прил.10!$D$12,2)</f>
        <v/>
      </c>
      <c r="J73" s="227">
        <f>ROUND(I73*E73,2)</f>
        <v/>
      </c>
    </row>
    <row r="74" hidden="1" outlineLevel="1" ht="14.25" customFormat="1" customHeight="1" s="345">
      <c r="A74" s="379" t="n">
        <v>57</v>
      </c>
      <c r="B74" s="313" t="inlineStr">
        <is>
          <t>91.21.18-051</t>
        </is>
      </c>
      <c r="C74" s="378" t="inlineStr">
        <is>
          <t>Шкафы сушильные</t>
        </is>
      </c>
      <c r="D74" s="379" t="inlineStr">
        <is>
          <t>маш.-ч</t>
        </is>
      </c>
      <c r="E74" s="229" t="n">
        <v>0.24</v>
      </c>
      <c r="F74" s="381" t="n">
        <v>2.67</v>
      </c>
      <c r="G74" s="227">
        <f>ROUND(E74*F74,2)</f>
        <v/>
      </c>
      <c r="H74" s="230">
        <f>G74/$G$77</f>
        <v/>
      </c>
      <c r="I74" s="227">
        <f>ROUND(F74*Прил.10!$D$12,2)</f>
        <v/>
      </c>
      <c r="J74" s="227">
        <f>ROUND(I74*E74,2)</f>
        <v/>
      </c>
    </row>
    <row r="75" hidden="1" outlineLevel="1" ht="25.5" customFormat="1" customHeight="1" s="345">
      <c r="A75" s="379" t="n">
        <v>58</v>
      </c>
      <c r="B75" s="313" t="inlineStr">
        <is>
          <t>91.06.03-049</t>
        </is>
      </c>
      <c r="C75" s="378" t="inlineStr">
        <is>
          <t>Лебедки ручные и рычажные тяговым усилием до 9,81 кН (1 т)</t>
        </is>
      </c>
      <c r="D75" s="379" t="inlineStr">
        <is>
          <t>маш.-ч</t>
        </is>
      </c>
      <c r="E75" s="229" t="n">
        <v>0.73</v>
      </c>
      <c r="F75" s="381" t="n">
        <v>0.58</v>
      </c>
      <c r="G75" s="227">
        <f>ROUND(E75*F75,2)</f>
        <v/>
      </c>
      <c r="H75" s="230">
        <f>G75/$G$77</f>
        <v/>
      </c>
      <c r="I75" s="227">
        <f>ROUND(F75*Прил.10!$D$12,2)</f>
        <v/>
      </c>
      <c r="J75" s="227">
        <f>ROUND(I75*E75,2)</f>
        <v/>
      </c>
    </row>
    <row r="76" collapsed="1" ht="14.25" customFormat="1" customHeight="1" s="345">
      <c r="A76" s="379" t="n"/>
      <c r="B76" s="379" t="n"/>
      <c r="C76" s="378" t="inlineStr">
        <is>
          <t>Итого прочие машины и механизмы</t>
        </is>
      </c>
      <c r="D76" s="379" t="n"/>
      <c r="E76" s="380" t="n"/>
      <c r="F76" s="227" t="n"/>
      <c r="G76" s="219">
        <f>SUM(G32:G75)</f>
        <v/>
      </c>
      <c r="H76" s="230">
        <f>G76/G77</f>
        <v/>
      </c>
      <c r="I76" s="227" t="n"/>
      <c r="J76" s="219">
        <f>SUM(J32:J75)</f>
        <v/>
      </c>
    </row>
    <row r="77" ht="25.5" customFormat="1" customHeight="1" s="345">
      <c r="A77" s="379" t="n"/>
      <c r="B77" s="379" t="n"/>
      <c r="C77" s="366" t="inlineStr">
        <is>
          <t>Итого по разделу «Машины и механизмы»</t>
        </is>
      </c>
      <c r="D77" s="379" t="n"/>
      <c r="E77" s="380" t="n"/>
      <c r="F77" s="227" t="n"/>
      <c r="G77" s="227">
        <f>G76+G31</f>
        <v/>
      </c>
      <c r="H77" s="212" t="n">
        <v>1</v>
      </c>
      <c r="I77" s="213" t="n"/>
      <c r="J77" s="240">
        <f>J76+J31</f>
        <v/>
      </c>
    </row>
    <row r="78" ht="14.25" customFormat="1" customHeight="1" s="345">
      <c r="A78" s="379" t="n"/>
      <c r="B78" s="366" t="inlineStr">
        <is>
          <t>Оборудование</t>
        </is>
      </c>
      <c r="C78" s="441" t="n"/>
      <c r="D78" s="441" t="n"/>
      <c r="E78" s="441" t="n"/>
      <c r="F78" s="441" t="n"/>
      <c r="G78" s="441" t="n"/>
      <c r="H78" s="442" t="n"/>
      <c r="I78" s="218" t="n"/>
      <c r="J78" s="218" t="n"/>
    </row>
    <row r="79">
      <c r="A79" s="379" t="n"/>
      <c r="B79" s="378" t="inlineStr">
        <is>
          <t>Основное оборудование</t>
        </is>
      </c>
      <c r="C79" s="441" t="n"/>
      <c r="D79" s="441" t="n"/>
      <c r="E79" s="441" t="n"/>
      <c r="F79" s="441" t="n"/>
      <c r="G79" s="441" t="n"/>
      <c r="H79" s="442" t="n"/>
      <c r="I79" s="218" t="n"/>
      <c r="J79" s="218" t="n"/>
      <c r="K79" s="345" t="n"/>
      <c r="L79" s="345" t="n"/>
    </row>
    <row r="80" ht="38.25" customHeight="1" s="334">
      <c r="A80" s="379" t="n">
        <v>59</v>
      </c>
      <c r="B80" s="314" t="inlineStr">
        <is>
          <t>БЦ.61.708</t>
        </is>
      </c>
      <c r="C80" s="378" t="inlineStr">
        <is>
          <t xml:space="preserve">Разъединитель трехполюсный, с двумя  комплектами заземляющих ножей 110 кВ,  2000 А, 40 кА </t>
        </is>
      </c>
      <c r="D80" s="379" t="inlineStr">
        <is>
          <t>компл.</t>
        </is>
      </c>
      <c r="E80" s="229" t="n">
        <v>2</v>
      </c>
      <c r="F80" s="227">
        <f>ROUND(I80/Прил.10!$D$14,2)</f>
        <v/>
      </c>
      <c r="G80" s="227">
        <f>ROUND(E80*F80,2)</f>
        <v/>
      </c>
      <c r="H80" s="230">
        <f>G80/$G$155</f>
        <v/>
      </c>
      <c r="I80" s="227" t="n">
        <v>2820000</v>
      </c>
      <c r="J80" s="227">
        <f>ROUND(I80*E80,2)</f>
        <v/>
      </c>
      <c r="K80" s="345" t="n"/>
      <c r="L80" s="345" t="n"/>
      <c r="M80" s="345" t="n"/>
      <c r="N80" s="345" t="n"/>
    </row>
    <row r="81" s="334">
      <c r="A81" s="379" t="n">
        <v>59</v>
      </c>
      <c r="B81" s="314" t="inlineStr">
        <is>
          <t>БЦ.5_3.21</t>
        </is>
      </c>
      <c r="C81" s="378" t="inlineStr">
        <is>
          <t>Ввод 110 кВ</t>
        </is>
      </c>
      <c r="D81" s="379" t="inlineStr">
        <is>
          <t>ШТ</t>
        </is>
      </c>
      <c r="E81" s="229" t="n">
        <v>6</v>
      </c>
      <c r="F81" s="227">
        <f>ROUND(I81/Прил.10!$D$14,2)</f>
        <v/>
      </c>
      <c r="G81" s="227">
        <f>ROUND(E81*F81,2)</f>
        <v/>
      </c>
      <c r="H81" s="230">
        <f>G81/$G$155</f>
        <v/>
      </c>
      <c r="I81" s="227" t="n">
        <v>1303500</v>
      </c>
      <c r="J81" s="227">
        <f>ROUND(I81*E81,2)</f>
        <v/>
      </c>
      <c r="K81" s="345" t="n"/>
      <c r="L81" s="345" t="n"/>
      <c r="M81" s="345" t="n"/>
      <c r="N81" s="345" t="n"/>
    </row>
    <row r="82" ht="39.75" customHeight="1" s="334">
      <c r="A82" s="379" t="n">
        <v>60</v>
      </c>
      <c r="B82" s="313" t="inlineStr">
        <is>
          <t>Прайс из СД ОП</t>
        </is>
      </c>
      <c r="C82" s="378" t="inlineStr">
        <is>
          <t>Кран подвесной однопролетный двухскоростной г/п Q=1,0 т, 1,0-12,0-9-10-380-У3</t>
        </is>
      </c>
      <c r="D82" s="379" t="inlineStr">
        <is>
          <t>ШТ</t>
        </is>
      </c>
      <c r="E82" s="229" t="n">
        <v>1</v>
      </c>
      <c r="F82" s="227">
        <f>ROUND(I82/Прил.10!$D$14,2)</f>
        <v/>
      </c>
      <c r="G82" s="227">
        <f>ROUND(E82*F82,2)</f>
        <v/>
      </c>
      <c r="H82" s="230">
        <f>G82/$G$155</f>
        <v/>
      </c>
      <c r="I82" s="227" t="n">
        <v>489439.54</v>
      </c>
      <c r="J82" s="227">
        <f>ROUND(I82*E82,2)</f>
        <v/>
      </c>
      <c r="K82" s="345" t="n"/>
      <c r="L82" s="345" t="n"/>
      <c r="M82" s="345" t="n"/>
      <c r="N82" s="345" t="n"/>
    </row>
    <row r="83">
      <c r="A83" s="379" t="n"/>
      <c r="B83" s="379" t="n"/>
      <c r="C83" s="378" t="inlineStr">
        <is>
          <t>Итого основное оборудование</t>
        </is>
      </c>
      <c r="D83" s="379" t="n"/>
      <c r="E83" s="229" t="n"/>
      <c r="F83" s="381" t="n"/>
      <c r="G83" s="227">
        <f>SUM(G80:G82)</f>
        <v/>
      </c>
      <c r="H83" s="230">
        <f>G83/$G$155</f>
        <v/>
      </c>
      <c r="I83" s="219" t="n"/>
      <c r="J83" s="227">
        <f>SUM(J80:J82)</f>
        <v/>
      </c>
      <c r="K83" s="345" t="n"/>
      <c r="L83" s="345" t="n"/>
    </row>
    <row r="84" hidden="1" outlineLevel="1" ht="38.25" customHeight="1" s="334">
      <c r="A84" s="379" t="n">
        <v>61</v>
      </c>
      <c r="B84" s="313" t="inlineStr">
        <is>
          <t>Прайс из СД ОП</t>
        </is>
      </c>
      <c r="C84" s="378" t="inlineStr">
        <is>
          <t>Источник бесперебойного питания, Smart-UPS-5000VA 230V, время работы ИБП 1 час SUA5000RMI5U</t>
        </is>
      </c>
      <c r="D84" s="379" t="inlineStr">
        <is>
          <t>ШТ</t>
        </is>
      </c>
      <c r="E84" s="229" t="n">
        <v>1</v>
      </c>
      <c r="F84" s="227" t="n">
        <v>44850.61</v>
      </c>
      <c r="G84" s="227">
        <f>ROUND(E84*F84,2)</f>
        <v/>
      </c>
      <c r="H84" s="230">
        <f>G84/$G$155</f>
        <v/>
      </c>
      <c r="I84" s="227">
        <f>ROUND(F84*Прил.10!$D$14,2)</f>
        <v/>
      </c>
      <c r="J84" s="227">
        <f>ROUND(I84*E84,2)</f>
        <v/>
      </c>
      <c r="K84" s="345" t="n"/>
      <c r="L84" s="345" t="n"/>
      <c r="M84" s="345" t="n"/>
      <c r="N84" s="345" t="n"/>
    </row>
    <row r="85" hidden="1" outlineLevel="1" s="334">
      <c r="A85" s="379" t="n">
        <v>62</v>
      </c>
      <c r="B85" s="313" t="inlineStr">
        <is>
          <t>БЦ.60.42</t>
        </is>
      </c>
      <c r="C85" s="378" t="inlineStr">
        <is>
          <t>Ограничитель перенапряжений 110 кВ</t>
        </is>
      </c>
      <c r="D85" s="379" t="inlineStr">
        <is>
          <t>ШТ</t>
        </is>
      </c>
      <c r="E85" s="229" t="n">
        <v>6</v>
      </c>
      <c r="F85" s="227" t="n">
        <v>7459.85</v>
      </c>
      <c r="G85" s="227">
        <f>ROUND(E85*F85,2)</f>
        <v/>
      </c>
      <c r="H85" s="230">
        <f>G85/$G$155</f>
        <v/>
      </c>
      <c r="I85" s="227" t="n">
        <v>42740.04</v>
      </c>
      <c r="J85" s="227">
        <f>ROUND(I85*E85,2)</f>
        <v/>
      </c>
      <c r="K85" s="345" t="n"/>
      <c r="L85" s="345" t="n"/>
      <c r="M85" s="345" t="n"/>
      <c r="N85" s="345" t="n"/>
    </row>
    <row r="86" hidden="1" outlineLevel="1" ht="51" customHeight="1" s="334">
      <c r="A86" s="379" t="n">
        <v>63</v>
      </c>
      <c r="B86" s="313" t="inlineStr">
        <is>
          <t>Прайс из СД ОП</t>
        </is>
      </c>
      <c r="C86" s="378" t="inlineStr">
        <is>
          <t>Щит автоматического переключения,  Iн=320А, 250 B, IP54, УХЛ2  с 2-мя вводными выключателями нагрузки типа INS Ip=250 A,   по типу АВР-250-3</t>
        </is>
      </c>
      <c r="D86" s="379" t="inlineStr">
        <is>
          <t>компл.</t>
        </is>
      </c>
      <c r="E86" s="229" t="n">
        <v>1</v>
      </c>
      <c r="F86" s="227" t="n">
        <v>42117.42</v>
      </c>
      <c r="G86" s="227">
        <f>ROUND(E86*F86,2)</f>
        <v/>
      </c>
      <c r="H86" s="230">
        <f>G86/$G$155</f>
        <v/>
      </c>
      <c r="I86" s="227">
        <f>ROUND(F86*Прил.10!$D$14,2)</f>
        <v/>
      </c>
      <c r="J86" s="227">
        <f>ROUND(I86*E86,2)</f>
        <v/>
      </c>
      <c r="K86" s="345" t="n"/>
      <c r="L86" s="345" t="n"/>
      <c r="M86" s="345" t="n"/>
      <c r="N86" s="345" t="n"/>
    </row>
    <row r="87" hidden="1" outlineLevel="1" ht="51" customHeight="1" s="334">
      <c r="A87" s="379" t="n">
        <v>64</v>
      </c>
      <c r="B87" s="313" t="inlineStr">
        <is>
          <t>Прайс из СД ОП</t>
        </is>
      </c>
      <c r="C87" s="378" t="inlineStr">
        <is>
          <t>УСТРОЙСТВО ГАЛЬВАНИЧЕСКОЙ РАЗВЯЗКИ "TOPAZ REP-RS485/RS485-PR" C КОМПЛЕКТОМ ПО "АЛГ-Д4-КП-TOPAZ"</t>
        </is>
      </c>
      <c r="D87" s="379" t="inlineStr">
        <is>
          <t>шт.</t>
        </is>
      </c>
      <c r="E87" s="229" t="n">
        <v>1</v>
      </c>
      <c r="F87" s="227" t="n">
        <v>27839.43</v>
      </c>
      <c r="G87" s="227">
        <f>ROUND(E87*F87,2)</f>
        <v/>
      </c>
      <c r="H87" s="230">
        <f>G87/$G$155</f>
        <v/>
      </c>
      <c r="I87" s="227">
        <f>ROUND(F87*Прил.10!$D$14,2)</f>
        <v/>
      </c>
      <c r="J87" s="227">
        <f>ROUND(I87*E87,2)</f>
        <v/>
      </c>
      <c r="K87" s="345" t="n"/>
      <c r="L87" s="345" t="n"/>
      <c r="M87" s="345" t="n"/>
      <c r="N87" s="345" t="n"/>
    </row>
    <row r="88" hidden="1" outlineLevel="1" ht="25.5" customHeight="1" s="334">
      <c r="A88" s="379" t="n">
        <v>65</v>
      </c>
      <c r="B88" s="313" t="inlineStr">
        <is>
          <t>Прайс из СД ОП</t>
        </is>
      </c>
      <c r="C88" s="378" t="inlineStr">
        <is>
          <t>ГОДОГРАФ-УНИВЕРСАЛ БАЖК.425118.004</t>
        </is>
      </c>
      <c r="D88" s="379" t="inlineStr">
        <is>
          <t>шт.</t>
        </is>
      </c>
      <c r="E88" s="229" t="n">
        <v>1</v>
      </c>
      <c r="F88" s="227" t="n">
        <v>19617.09</v>
      </c>
      <c r="G88" s="227">
        <f>ROUND(E88*F88,2)</f>
        <v/>
      </c>
      <c r="H88" s="230">
        <f>G88/$G$155</f>
        <v/>
      </c>
      <c r="I88" s="227">
        <f>ROUND(F88*Прил.10!$D$14,2)</f>
        <v/>
      </c>
      <c r="J88" s="227">
        <f>ROUND(I88*E88,2)</f>
        <v/>
      </c>
      <c r="K88" s="345" t="n"/>
      <c r="L88" s="345" t="n"/>
      <c r="M88" s="345" t="n"/>
      <c r="N88" s="345" t="n"/>
    </row>
    <row r="89" hidden="1" outlineLevel="1" ht="25.5" customHeight="1" s="334">
      <c r="A89" s="379" t="n">
        <v>66</v>
      </c>
      <c r="B89" s="313" t="inlineStr">
        <is>
          <t>Прайс из СД ОП</t>
        </is>
      </c>
      <c r="C89" s="378" t="inlineStr">
        <is>
          <t>ПРЕОБРАЗОВАТЕЛЬ RS232 И RS422/485 В ОДНОМОДОВОЕ ВОЛОКНО</t>
        </is>
      </c>
      <c r="D89" s="379" t="inlineStr">
        <is>
          <t>шт.</t>
        </is>
      </c>
      <c r="E89" s="229" t="n">
        <v>2</v>
      </c>
      <c r="F89" s="227" t="n">
        <v>7727.84</v>
      </c>
      <c r="G89" s="227">
        <f>ROUND(E89*F89,2)</f>
        <v/>
      </c>
      <c r="H89" s="230">
        <f>G89/$G$155</f>
        <v/>
      </c>
      <c r="I89" s="227">
        <f>ROUND(F89*Прил.10!$D$14,2)</f>
        <v/>
      </c>
      <c r="J89" s="227">
        <f>ROUND(I89*E89,2)</f>
        <v/>
      </c>
      <c r="K89" s="345" t="n"/>
      <c r="L89" s="345" t="n"/>
      <c r="M89" s="345" t="n"/>
      <c r="N89" s="345" t="n"/>
    </row>
    <row r="90" hidden="1" outlineLevel="1" ht="25.5" customHeight="1" s="334">
      <c r="A90" s="379" t="n">
        <v>67</v>
      </c>
      <c r="B90" s="313" t="inlineStr">
        <is>
          <t>Прайс из СД ОП</t>
        </is>
      </c>
      <c r="C90" s="378" t="inlineStr">
        <is>
          <t>ОДНОПОЗИЦИОННЫЙ ЛИНЕЙНЫЙ ИЗВЕЩАТЕЛЬ ИП 212-52М (4+1шт.-3ИП)</t>
        </is>
      </c>
      <c r="D90" s="379" t="inlineStr">
        <is>
          <t>шт.</t>
        </is>
      </c>
      <c r="E90" s="229" t="n">
        <v>5</v>
      </c>
      <c r="F90" s="227" t="n">
        <v>2706.27</v>
      </c>
      <c r="G90" s="227">
        <f>ROUND(E90*F90,2)</f>
        <v/>
      </c>
      <c r="H90" s="230">
        <f>G90/$G$155</f>
        <v/>
      </c>
      <c r="I90" s="227">
        <f>ROUND(F90*Прил.10!$D$14,2)</f>
        <v/>
      </c>
      <c r="J90" s="227">
        <f>ROUND(I90*E90,2)</f>
        <v/>
      </c>
      <c r="K90" s="345" t="n"/>
      <c r="L90" s="345" t="n"/>
      <c r="M90" s="345" t="n"/>
      <c r="N90" s="345" t="n"/>
    </row>
    <row r="91" hidden="1" outlineLevel="1" ht="25.5" customHeight="1" s="334">
      <c r="A91" s="379" t="n">
        <v>68</v>
      </c>
      <c r="B91" s="313" t="inlineStr">
        <is>
          <t>Прайс из СД ОП</t>
        </is>
      </c>
      <c r="C91" s="378" t="inlineStr">
        <is>
          <t>Выключатель диф. тока 4 мод. F204 AC-125/0,03</t>
        </is>
      </c>
      <c r="D91" s="379" t="inlineStr">
        <is>
          <t>ШТ</t>
        </is>
      </c>
      <c r="E91" s="229" t="n">
        <v>1</v>
      </c>
      <c r="F91" s="227" t="n">
        <v>11863.29</v>
      </c>
      <c r="G91" s="227">
        <f>ROUND(E91*F91,2)</f>
        <v/>
      </c>
      <c r="H91" s="230">
        <f>G91/$G$155</f>
        <v/>
      </c>
      <c r="I91" s="227">
        <f>ROUND(F91*Прил.10!$D$14,2)</f>
        <v/>
      </c>
      <c r="J91" s="227">
        <f>ROUND(I91*E91,2)</f>
        <v/>
      </c>
      <c r="K91" s="345" t="n"/>
      <c r="L91" s="345" t="n"/>
      <c r="M91" s="345" t="n"/>
      <c r="N91" s="345" t="n"/>
    </row>
    <row r="92" hidden="1" outlineLevel="1" s="334">
      <c r="A92" s="379" t="n">
        <v>69</v>
      </c>
      <c r="B92" s="313" t="inlineStr">
        <is>
          <t>Прайс из СД ОП</t>
        </is>
      </c>
      <c r="C92" s="378" t="inlineStr">
        <is>
          <t>ИК-ИЗВЕЩАТЕЛЬ LX-802N (6+1шт.-ЗИП)</t>
        </is>
      </c>
      <c r="D92" s="379" t="inlineStr">
        <is>
          <t>шт.</t>
        </is>
      </c>
      <c r="E92" s="229" t="n">
        <v>7</v>
      </c>
      <c r="F92" s="227" t="n">
        <v>1141.55</v>
      </c>
      <c r="G92" s="227">
        <f>ROUND(E92*F92,2)</f>
        <v/>
      </c>
      <c r="H92" s="230">
        <f>G92/$G$155</f>
        <v/>
      </c>
      <c r="I92" s="227">
        <f>ROUND(F92*Прил.10!$D$14,2)</f>
        <v/>
      </c>
      <c r="J92" s="227">
        <f>ROUND(I92*E92,2)</f>
        <v/>
      </c>
      <c r="K92" s="345" t="n"/>
      <c r="L92" s="345" t="n"/>
      <c r="M92" s="345" t="n"/>
      <c r="N92" s="345" t="n"/>
    </row>
    <row r="93" hidden="1" outlineLevel="1" ht="38.25" customHeight="1" s="334">
      <c r="A93" s="379" t="n">
        <v>70</v>
      </c>
      <c r="B93" s="313" t="inlineStr">
        <is>
          <t>Прайс из СД ОП</t>
        </is>
      </c>
      <c r="C93" s="378" t="inlineStr">
        <is>
          <t>Шкаф  управления и автоматики обогрева кровли комплектно со шкафом: по типу ШУ-ССТ-3-2-xx</t>
        </is>
      </c>
      <c r="D93" s="379" t="inlineStr">
        <is>
          <t>ШТ</t>
        </is>
      </c>
      <c r="E93" s="229" t="n">
        <v>1</v>
      </c>
      <c r="F93" s="227" t="n">
        <v>6223.27</v>
      </c>
      <c r="G93" s="227">
        <f>ROUND(E93*F93,2)</f>
        <v/>
      </c>
      <c r="H93" s="230">
        <f>G93/$G$155</f>
        <v/>
      </c>
      <c r="I93" s="227">
        <f>ROUND(F93*Прил.10!$D$14,2)</f>
        <v/>
      </c>
      <c r="J93" s="227">
        <f>ROUND(I93*E93,2)</f>
        <v/>
      </c>
      <c r="K93" s="345" t="n"/>
      <c r="L93" s="345" t="n"/>
      <c r="M93" s="345" t="n"/>
      <c r="N93" s="345" t="n"/>
    </row>
    <row r="94" hidden="1" outlineLevel="1" ht="76.5" customHeight="1" s="334">
      <c r="A94" s="379" t="n">
        <v>71</v>
      </c>
      <c r="B94" s="313" t="inlineStr">
        <is>
          <t>Прайс из СД ОП</t>
        </is>
      </c>
      <c r="C94" s="378" t="inlineStr">
        <is>
          <t xml:space="preserve">Шкаф комплектный на 3 DIN-рейки по 24 модуля (по 18 мм), 380 В, 50 Гц + непрозрачная дверь, IP 54, УХЛ2. С неизолированной РЕ шиной, изолированной N шиной.  По типу Prisma Pack 08003 </t>
        </is>
      </c>
      <c r="D94" s="379" t="inlineStr">
        <is>
          <t>ШТ</t>
        </is>
      </c>
      <c r="E94" s="229" t="n">
        <v>1</v>
      </c>
      <c r="F94" s="227" t="n">
        <v>5877.91</v>
      </c>
      <c r="G94" s="227">
        <f>ROUND(E94*F94,2)</f>
        <v/>
      </c>
      <c r="H94" s="230">
        <f>G94/$G$155</f>
        <v/>
      </c>
      <c r="I94" s="227">
        <f>ROUND(F94*Прил.10!$D$14,2)</f>
        <v/>
      </c>
      <c r="J94" s="227">
        <f>ROUND(I94*E94,2)</f>
        <v/>
      </c>
      <c r="K94" s="345" t="n"/>
      <c r="L94" s="345" t="n"/>
      <c r="M94" s="345" t="n"/>
      <c r="N94" s="345" t="n"/>
    </row>
    <row r="95" hidden="1" outlineLevel="1" ht="25.5" customHeight="1" s="334">
      <c r="A95" s="379" t="n">
        <v>72</v>
      </c>
      <c r="B95" s="313" t="inlineStr">
        <is>
          <t>Прайс из СД ОП</t>
        </is>
      </c>
      <c r="C95" s="378" t="inlineStr">
        <is>
          <t>ЧУВСТВИТЕЛЬНЫЙ ЭЛЕМЕНТ БАЖК.468239.013 (220М)</t>
        </is>
      </c>
      <c r="D95" s="379" t="inlineStr">
        <is>
          <t>шт.</t>
        </is>
      </c>
      <c r="E95" s="229" t="n">
        <v>1</v>
      </c>
      <c r="F95" s="227" t="n">
        <v>5778.3</v>
      </c>
      <c r="G95" s="227">
        <f>ROUND(E95*F95,2)</f>
        <v/>
      </c>
      <c r="H95" s="230">
        <f>G95/$G$155</f>
        <v/>
      </c>
      <c r="I95" s="227">
        <f>ROUND(F95*Прил.10!$D$14,2)</f>
        <v/>
      </c>
      <c r="J95" s="227">
        <f>ROUND(I95*E95,2)</f>
        <v/>
      </c>
      <c r="K95" s="345" t="n"/>
      <c r="L95" s="345" t="n"/>
      <c r="M95" s="345" t="n"/>
      <c r="N95" s="345" t="n"/>
    </row>
    <row r="96" hidden="1" outlineLevel="1" s="334">
      <c r="A96" s="379" t="n">
        <v>73</v>
      </c>
      <c r="B96" s="313" t="inlineStr">
        <is>
          <t>Прайс из СД ОП</t>
        </is>
      </c>
      <c r="C96" s="378" t="inlineStr">
        <is>
          <t>ШКАФ 600Х600 42U 130501-00018</t>
        </is>
      </c>
      <c r="D96" s="379" t="inlineStr">
        <is>
          <t>шт.</t>
        </is>
      </c>
      <c r="E96" s="229" t="n">
        <v>1</v>
      </c>
      <c r="F96" s="227" t="n">
        <v>5678.72</v>
      </c>
      <c r="G96" s="227">
        <f>ROUND(E96*F96,2)</f>
        <v/>
      </c>
      <c r="H96" s="230">
        <f>G96/$G$155</f>
        <v/>
      </c>
      <c r="I96" s="227">
        <f>ROUND(F96*Прил.10!$D$14,2)</f>
        <v/>
      </c>
      <c r="J96" s="227">
        <f>ROUND(I96*E96,2)</f>
        <v/>
      </c>
      <c r="K96" s="345" t="n"/>
      <c r="L96" s="345" t="n"/>
      <c r="M96" s="345" t="n"/>
      <c r="N96" s="345" t="n"/>
    </row>
    <row r="97" hidden="1" outlineLevel="1" ht="38.25" customHeight="1" s="334">
      <c r="A97" s="379" t="n">
        <v>74</v>
      </c>
      <c r="B97" s="313" t="inlineStr">
        <is>
          <t>Прайс из СД ОП</t>
        </is>
      </c>
      <c r="C97" s="378" t="inlineStr">
        <is>
          <t>3 шт. 1+N-полюсных дифференциальных автоматических выключателя DPN N Vigi, класс А, IР=16 А, IУТ=30 мА (A9N19634).</t>
        </is>
      </c>
      <c r="D97" s="379" t="inlineStr">
        <is>
          <t>ШТ</t>
        </is>
      </c>
      <c r="E97" s="229" t="n">
        <v>3</v>
      </c>
      <c r="F97" s="227" t="n">
        <v>1850.36</v>
      </c>
      <c r="G97" s="227">
        <f>ROUND(E97*F97,2)</f>
        <v/>
      </c>
      <c r="H97" s="230">
        <f>G97/$G$155</f>
        <v/>
      </c>
      <c r="I97" s="227">
        <f>ROUND(F97*Прил.10!$D$14,2)</f>
        <v/>
      </c>
      <c r="J97" s="227">
        <f>ROUND(I97*E97,2)</f>
        <v/>
      </c>
      <c r="K97" s="345" t="n"/>
      <c r="L97" s="345" t="n"/>
      <c r="M97" s="345" t="n"/>
      <c r="N97" s="345" t="n"/>
    </row>
    <row r="98" hidden="1" outlineLevel="1" ht="38.25" customHeight="1" s="334">
      <c r="A98" s="379" t="n">
        <v>75</v>
      </c>
      <c r="B98" s="313" t="inlineStr">
        <is>
          <t>Прайс из СД ОП</t>
        </is>
      </c>
      <c r="C98" s="378" t="inlineStr">
        <is>
          <t>1 шт. 3-полюсный автоматический выключатель iС120N Ip=125 A, кривая отключения D (A9N18389);</t>
        </is>
      </c>
      <c r="D98" s="379" t="inlineStr">
        <is>
          <t>ШТ</t>
        </is>
      </c>
      <c r="E98" s="229" t="n">
        <v>1</v>
      </c>
      <c r="F98" s="227" t="n">
        <v>5130.17</v>
      </c>
      <c r="G98" s="227">
        <f>ROUND(E98*F98,2)</f>
        <v/>
      </c>
      <c r="H98" s="230">
        <f>G98/$G$155</f>
        <v/>
      </c>
      <c r="I98" s="227">
        <f>ROUND(F98*Прил.10!$D$14,2)</f>
        <v/>
      </c>
      <c r="J98" s="227">
        <f>ROUND(I98*E98,2)</f>
        <v/>
      </c>
      <c r="K98" s="345" t="n"/>
      <c r="L98" s="345" t="n"/>
      <c r="M98" s="345" t="n"/>
      <c r="N98" s="345" t="n"/>
    </row>
    <row r="99" hidden="1" outlineLevel="1" ht="76.5" customHeight="1" s="334">
      <c r="A99" s="379" t="n">
        <v>76</v>
      </c>
      <c r="B99" s="313" t="inlineStr">
        <is>
          <t>Прайс из СД ОП</t>
        </is>
      </c>
      <c r="C99" s="378" t="inlineStr">
        <is>
          <t>Шкаф комплектный на 2 DIN-рейки по 24 модуля (по 18 мм), 220 В, 50 Гц + непрозрачная дверь, IP 54, УХЛ2. С неизолированной РЕ шиной, изолированной N шиной.  По типу Prisma Pack  08002</t>
        </is>
      </c>
      <c r="D99" s="379" t="inlineStr">
        <is>
          <t>ШТ</t>
        </is>
      </c>
      <c r="E99" s="229" t="n">
        <v>1</v>
      </c>
      <c r="F99" s="227" t="n">
        <v>4915.26</v>
      </c>
      <c r="G99" s="227">
        <f>ROUND(E99*F99,2)</f>
        <v/>
      </c>
      <c r="H99" s="230">
        <f>G99/$G$155</f>
        <v/>
      </c>
      <c r="I99" s="227">
        <f>ROUND(F99*Прил.10!$D$14,2)</f>
        <v/>
      </c>
      <c r="J99" s="227">
        <f>ROUND(I99*E99,2)</f>
        <v/>
      </c>
      <c r="K99" s="345" t="n"/>
      <c r="L99" s="345" t="n"/>
      <c r="M99" s="345" t="n"/>
      <c r="N99" s="345" t="n"/>
    </row>
    <row r="100" hidden="1" outlineLevel="1" ht="76.5" customHeight="1" s="334">
      <c r="A100" s="379" t="n">
        <v>77</v>
      </c>
      <c r="B100" s="313" t="inlineStr">
        <is>
          <t>Прайс из СД ОП</t>
        </is>
      </c>
      <c r="C100" s="378" t="inlineStr">
        <is>
          <t xml:space="preserve">Шкаф комплектный на 2 DIN-рейки по 24 модуля (по 18 мм), 220 В, 50 Гц + непрозрачная дверь, IP 54, УХЛ2. С неизолированной РЕ шиной, изолированной N шиной.  По типу Prisma Pack  08002 </t>
        </is>
      </c>
      <c r="D100" s="379" t="inlineStr">
        <is>
          <t>ШТ</t>
        </is>
      </c>
      <c r="E100" s="229" t="n">
        <v>1</v>
      </c>
      <c r="F100" s="227" t="n">
        <v>4915.26</v>
      </c>
      <c r="G100" s="227">
        <f>ROUND(E100*F100,2)</f>
        <v/>
      </c>
      <c r="H100" s="230">
        <f>G100/$G$155</f>
        <v/>
      </c>
      <c r="I100" s="227">
        <f>ROUND(F100*Прил.10!$D$14,2)</f>
        <v/>
      </c>
      <c r="J100" s="227">
        <f>ROUND(I100*E100,2)</f>
        <v/>
      </c>
      <c r="K100" s="345" t="n"/>
      <c r="L100" s="345" t="n"/>
      <c r="M100" s="345" t="n"/>
      <c r="N100" s="345" t="n"/>
    </row>
    <row r="101" hidden="1" outlineLevel="1" ht="76.5" customHeight="1" s="334">
      <c r="A101" s="379" t="n">
        <v>78</v>
      </c>
      <c r="B101" s="313" t="inlineStr">
        <is>
          <t>Прайс из СД ОП</t>
        </is>
      </c>
      <c r="C101" s="378" t="inlineStr">
        <is>
          <t>Шкаф комплектный на 2 DIN-рейки по 24 модуля (по 18 мм), 380 В, 50 Гц + непрозрачная дверь, IP 54, УХЛ2. С неизолированной РЕ шиной, изолированной N шиной. По типу Prisma Pack 08002</t>
        </is>
      </c>
      <c r="D101" s="379" t="inlineStr">
        <is>
          <t>ШТ</t>
        </is>
      </c>
      <c r="E101" s="229" t="n">
        <v>1</v>
      </c>
      <c r="F101" s="227" t="n">
        <v>4915.26</v>
      </c>
      <c r="G101" s="227">
        <f>ROUND(E101*F101,2)</f>
        <v/>
      </c>
      <c r="H101" s="230">
        <f>G101/$G$155</f>
        <v/>
      </c>
      <c r="I101" s="227">
        <f>ROUND(F101*Прил.10!$D$14,2)</f>
        <v/>
      </c>
      <c r="J101" s="227">
        <f>ROUND(I101*E101,2)</f>
        <v/>
      </c>
      <c r="K101" s="345" t="n"/>
      <c r="L101" s="345" t="n"/>
      <c r="M101" s="345" t="n"/>
      <c r="N101" s="345" t="n"/>
    </row>
    <row r="102" hidden="1" outlineLevel="1" ht="38.25" customHeight="1" s="334">
      <c r="A102" s="379" t="n">
        <v>79</v>
      </c>
      <c r="B102" s="313" t="inlineStr">
        <is>
          <t>Прайс из СД ОП</t>
        </is>
      </c>
      <c r="C102" s="378" t="inlineStr">
        <is>
          <t>2 шт. 1+N-полюсных дифференциальных автоматических выключателя DPN N Vigi, класс А, Iр=16 А, IУТ=30 мА (A9N19634).</t>
        </is>
      </c>
      <c r="D102" s="379" t="inlineStr">
        <is>
          <t>ШТ</t>
        </is>
      </c>
      <c r="E102" s="229" t="n">
        <v>2</v>
      </c>
      <c r="F102" s="227" t="n">
        <v>1850.36</v>
      </c>
      <c r="G102" s="227">
        <f>ROUND(E102*F102,2)</f>
        <v/>
      </c>
      <c r="H102" s="230">
        <f>G102/$G$155</f>
        <v/>
      </c>
      <c r="I102" s="227">
        <f>ROUND(F102*Прил.10!$D$14,2)</f>
        <v/>
      </c>
      <c r="J102" s="227">
        <f>ROUND(I102*E102,2)</f>
        <v/>
      </c>
      <c r="K102" s="345" t="n"/>
      <c r="L102" s="345" t="n"/>
      <c r="M102" s="345" t="n"/>
      <c r="N102" s="345" t="n"/>
    </row>
    <row r="103" hidden="1" outlineLevel="1" s="334">
      <c r="A103" s="379" t="n">
        <v>80</v>
      </c>
      <c r="B103" s="313" t="inlineStr">
        <is>
          <t>Прайс из СД ОП</t>
        </is>
      </c>
      <c r="C103" s="378" t="inlineStr">
        <is>
          <t>ИК-ИЗВЕЩАТЕЛЬ LX-402 (2+1шт.-ЗИП)</t>
        </is>
      </c>
      <c r="D103" s="379" t="inlineStr">
        <is>
          <t>шт.</t>
        </is>
      </c>
      <c r="E103" s="229" t="n">
        <v>3</v>
      </c>
      <c r="F103" s="227" t="n">
        <v>1141.55</v>
      </c>
      <c r="G103" s="227">
        <f>ROUND(E103*F103,2)</f>
        <v/>
      </c>
      <c r="H103" s="230">
        <f>G103/$G$155</f>
        <v/>
      </c>
      <c r="I103" s="227">
        <f>ROUND(F103*Прил.10!$D$14,2)</f>
        <v/>
      </c>
      <c r="J103" s="227">
        <f>ROUND(I103*E103,2)</f>
        <v/>
      </c>
      <c r="K103" s="345" t="n"/>
      <c r="L103" s="345" t="n"/>
      <c r="M103" s="345" t="n"/>
      <c r="N103" s="345" t="n"/>
    </row>
    <row r="104" hidden="1" outlineLevel="1" ht="25.5" customHeight="1" s="334">
      <c r="A104" s="379" t="n">
        <v>81</v>
      </c>
      <c r="B104" s="313" t="inlineStr">
        <is>
          <t>Прайс из СД ОП</t>
        </is>
      </c>
      <c r="C104" s="378" t="inlineStr">
        <is>
          <t>Регулятор температуры  электронный PT-200</t>
        </is>
      </c>
      <c r="D104" s="379" t="inlineStr">
        <is>
          <t>ШТ</t>
        </is>
      </c>
      <c r="E104" s="229" t="n">
        <v>1</v>
      </c>
      <c r="F104" s="227" t="n">
        <v>2389.45</v>
      </c>
      <c r="G104" s="227">
        <f>ROUND(E104*F104,2)</f>
        <v/>
      </c>
      <c r="H104" s="230">
        <f>G104/$G$155</f>
        <v/>
      </c>
      <c r="I104" s="227">
        <f>ROUND(F104*Прил.10!$D$14,2)</f>
        <v/>
      </c>
      <c r="J104" s="227">
        <f>ROUND(I104*E104,2)</f>
        <v/>
      </c>
      <c r="K104" s="345" t="n"/>
      <c r="L104" s="345" t="n"/>
      <c r="M104" s="345" t="n"/>
      <c r="N104" s="345" t="n"/>
    </row>
    <row r="105" hidden="1" outlineLevel="1" ht="51" customHeight="1" s="334">
      <c r="A105" s="379" t="n">
        <v>82</v>
      </c>
      <c r="B105" s="313" t="inlineStr">
        <is>
          <t>Прайс из СД ОП</t>
        </is>
      </c>
      <c r="C105" s="378" t="inlineStr">
        <is>
          <t>Ящик вводной 380/220В с рубильником и предохранителями Iпл.вст.=40 (сварочный пост) IP31, УХЛ2 ТУ34-43-11010-85  ЯЭ-8101-4070</t>
        </is>
      </c>
      <c r="D105" s="379" t="inlineStr">
        <is>
          <t>ШТ</t>
        </is>
      </c>
      <c r="E105" s="229" t="n">
        <v>1</v>
      </c>
      <c r="F105" s="227" t="n">
        <v>2127.23</v>
      </c>
      <c r="G105" s="227">
        <f>ROUND(E105*F105,2)</f>
        <v/>
      </c>
      <c r="H105" s="230">
        <f>G105/$G$155</f>
        <v/>
      </c>
      <c r="I105" s="227">
        <f>ROUND(F105*Прил.10!$D$14,2)</f>
        <v/>
      </c>
      <c r="J105" s="227">
        <f>ROUND(I105*E105,2)</f>
        <v/>
      </c>
      <c r="K105" s="345" t="n"/>
      <c r="L105" s="345" t="n"/>
      <c r="M105" s="345" t="n"/>
      <c r="N105" s="345" t="n"/>
    </row>
    <row r="106" hidden="1" outlineLevel="1" ht="38.25" customHeight="1" s="334">
      <c r="A106" s="379" t="n">
        <v>83</v>
      </c>
      <c r="B106" s="313" t="inlineStr">
        <is>
          <t>Прайс из СД ОП</t>
        </is>
      </c>
      <c r="C106" s="378" t="inlineStr">
        <is>
          <t>2 шт. 3-полюсный автоматический выключатель iС60N Ip=40 A, кривая отключения С (A9F79340)</t>
        </is>
      </c>
      <c r="D106" s="379" t="inlineStr">
        <is>
          <t>ШТ</t>
        </is>
      </c>
      <c r="E106" s="229" t="n">
        <v>4</v>
      </c>
      <c r="F106" s="227" t="n">
        <v>527.28</v>
      </c>
      <c r="G106" s="227">
        <f>ROUND(E106*F106,2)</f>
        <v/>
      </c>
      <c r="H106" s="230">
        <f>G106/$G$155</f>
        <v/>
      </c>
      <c r="I106" s="227">
        <f>ROUND(F106*Прил.10!$D$14,2)</f>
        <v/>
      </c>
      <c r="J106" s="227">
        <f>ROUND(I106*E106,2)</f>
        <v/>
      </c>
      <c r="K106" s="345" t="n"/>
      <c r="L106" s="345" t="n"/>
      <c r="M106" s="345" t="n"/>
      <c r="N106" s="345" t="n"/>
    </row>
    <row r="107" hidden="1" outlineLevel="1" ht="38.25" customHeight="1" s="334">
      <c r="A107" s="379" t="n">
        <v>84</v>
      </c>
      <c r="B107" s="313" t="inlineStr">
        <is>
          <t>Прайс из СД ОП</t>
        </is>
      </c>
      <c r="C107" s="378" t="inlineStr">
        <is>
          <t>3 шт. 3-полюсный автоматический выключатель iС120N Ip=63 A, кривая отключения D (A9N18386);</t>
        </is>
      </c>
      <c r="D107" s="379" t="inlineStr">
        <is>
          <t>ШТ</t>
        </is>
      </c>
      <c r="E107" s="229" t="n">
        <v>3</v>
      </c>
      <c r="F107" s="227" t="n">
        <v>566.7</v>
      </c>
      <c r="G107" s="227">
        <f>ROUND(E107*F107,2)</f>
        <v/>
      </c>
      <c r="H107" s="230">
        <f>G107/$G$155</f>
        <v/>
      </c>
      <c r="I107" s="227">
        <f>ROUND(F107*Прил.10!$D$14,2)</f>
        <v/>
      </c>
      <c r="J107" s="227">
        <f>ROUND(I107*E107,2)</f>
        <v/>
      </c>
      <c r="K107" s="345" t="n"/>
      <c r="L107" s="345" t="n"/>
      <c r="M107" s="345" t="n"/>
      <c r="N107" s="345" t="n"/>
    </row>
    <row r="108" hidden="1" outlineLevel="1" ht="25.5" customHeight="1" s="334">
      <c r="A108" s="379" t="n">
        <v>85</v>
      </c>
      <c r="B108" s="313" t="inlineStr">
        <is>
          <t>Прайс из СД ОП</t>
        </is>
      </c>
      <c r="C108" s="378" t="inlineStr">
        <is>
          <t>АККУМУЛЯТОРНАЯ БАТАРЕЯ 7Ач DT 1217</t>
        </is>
      </c>
      <c r="D108" s="379" t="inlineStr">
        <is>
          <t>шт.</t>
        </is>
      </c>
      <c r="E108" s="229" t="n">
        <v>2</v>
      </c>
      <c r="F108" s="227" t="n">
        <v>825.75</v>
      </c>
      <c r="G108" s="227">
        <f>ROUND(E108*F108,2)</f>
        <v/>
      </c>
      <c r="H108" s="230">
        <f>G108/$G$155</f>
        <v/>
      </c>
      <c r="I108" s="227">
        <f>ROUND(F108*Прил.10!$D$14,2)</f>
        <v/>
      </c>
      <c r="J108" s="227">
        <f>ROUND(I108*E108,2)</f>
        <v/>
      </c>
      <c r="K108" s="345" t="n"/>
      <c r="L108" s="345" t="n"/>
      <c r="M108" s="345" t="n"/>
      <c r="N108" s="345" t="n"/>
    </row>
    <row r="109" hidden="1" outlineLevel="1" ht="25.5" customHeight="1" s="334">
      <c r="A109" s="379" t="n">
        <v>86</v>
      </c>
      <c r="B109" s="313" t="inlineStr">
        <is>
          <t>Прайс из СД ОП</t>
        </is>
      </c>
      <c r="C109" s="378" t="inlineStr">
        <is>
          <t>ПУЛЬТ КОНТРОЛЯ И УПРАВЛЕНИЯ С2000М</t>
        </is>
      </c>
      <c r="D109" s="379" t="inlineStr">
        <is>
          <t>шт.</t>
        </is>
      </c>
      <c r="E109" s="229" t="n">
        <v>1</v>
      </c>
      <c r="F109" s="227" t="n">
        <v>1641.23</v>
      </c>
      <c r="G109" s="227">
        <f>ROUND(E109*F109,2)</f>
        <v/>
      </c>
      <c r="H109" s="230">
        <f>G109/$G$155</f>
        <v/>
      </c>
      <c r="I109" s="227">
        <f>ROUND(F109*Прил.10!$D$14,2)</f>
        <v/>
      </c>
      <c r="J109" s="227">
        <f>ROUND(I109*E109,2)</f>
        <v/>
      </c>
      <c r="K109" s="345" t="n"/>
      <c r="L109" s="345" t="n"/>
      <c r="M109" s="345" t="n"/>
      <c r="N109" s="345" t="n"/>
    </row>
    <row r="110" hidden="1" outlineLevel="1" ht="38.25" customHeight="1" s="334">
      <c r="A110" s="379" t="n">
        <v>87</v>
      </c>
      <c r="B110" s="313" t="inlineStr">
        <is>
          <t>Прайс из СД ОП</t>
        </is>
      </c>
      <c r="C110" s="378" t="inlineStr">
        <is>
          <t>1 шт. 4-полюсный дифференциальный выключатель нагрузки iID Ip=25 A, IУТ=30 мА (A9R21425);</t>
        </is>
      </c>
      <c r="D110" s="379" t="inlineStr">
        <is>
          <t>ШТ</t>
        </is>
      </c>
      <c r="E110" s="229" t="n">
        <v>1</v>
      </c>
      <c r="F110" s="227" t="n">
        <v>1288.76</v>
      </c>
      <c r="G110" s="227">
        <f>ROUND(E110*F110,2)</f>
        <v/>
      </c>
      <c r="H110" s="230">
        <f>G110/$G$155</f>
        <v/>
      </c>
      <c r="I110" s="227">
        <f>ROUND(F110*Прил.10!$D$14,2)</f>
        <v/>
      </c>
      <c r="J110" s="227">
        <f>ROUND(I110*E110,2)</f>
        <v/>
      </c>
      <c r="K110" s="345" t="n"/>
      <c r="L110" s="345" t="n"/>
      <c r="M110" s="345" t="n"/>
      <c r="N110" s="345" t="n"/>
    </row>
    <row r="111" hidden="1" outlineLevel="1" ht="38.25" customHeight="1" s="334">
      <c r="A111" s="379" t="n">
        <v>88</v>
      </c>
      <c r="B111" s="313" t="inlineStr">
        <is>
          <t>Прайс из СД ОП</t>
        </is>
      </c>
      <c r="C111" s="378" t="inlineStr">
        <is>
          <t>2 шт. 1-полюсный автоматический выключатель iС120N Ip=63 A, кривая отключения D (A9N18378).</t>
        </is>
      </c>
      <c r="D111" s="379" t="inlineStr">
        <is>
          <t>ШТ</t>
        </is>
      </c>
      <c r="E111" s="229" t="n">
        <v>2</v>
      </c>
      <c r="F111" s="227" t="n">
        <v>644.03</v>
      </c>
      <c r="G111" s="227">
        <f>ROUND(E111*F111,2)</f>
        <v/>
      </c>
      <c r="H111" s="230">
        <f>G111/$G$155</f>
        <v/>
      </c>
      <c r="I111" s="227">
        <f>ROUND(F111*Прил.10!$D$14,2)</f>
        <v/>
      </c>
      <c r="J111" s="227">
        <f>ROUND(I111*E111,2)</f>
        <v/>
      </c>
      <c r="K111" s="345" t="n"/>
      <c r="L111" s="345" t="n"/>
      <c r="M111" s="345" t="n"/>
      <c r="N111" s="345" t="n"/>
    </row>
    <row r="112" hidden="1" outlineLevel="1" s="334">
      <c r="A112" s="379" t="n">
        <v>89</v>
      </c>
      <c r="B112" s="313" t="inlineStr">
        <is>
          <t>Прайс из СД ОП</t>
        </is>
      </c>
      <c r="C112" s="378" t="inlineStr">
        <is>
          <t>БЛОК ПИТАНИЯ РИП-24 исп.50</t>
        </is>
      </c>
      <c r="D112" s="379" t="inlineStr">
        <is>
          <t>шт.</t>
        </is>
      </c>
      <c r="E112" s="229" t="n">
        <v>1</v>
      </c>
      <c r="F112" s="227" t="n">
        <v>1228.82</v>
      </c>
      <c r="G112" s="227">
        <f>ROUND(E112*F112,2)</f>
        <v/>
      </c>
      <c r="H112" s="230">
        <f>G112/$G$155</f>
        <v/>
      </c>
      <c r="I112" s="227">
        <f>ROUND(F112*Прил.10!$D$14,2)</f>
        <v/>
      </c>
      <c r="J112" s="227">
        <f>ROUND(I112*E112,2)</f>
        <v/>
      </c>
      <c r="K112" s="345" t="n"/>
      <c r="L112" s="345" t="n"/>
      <c r="M112" s="345" t="n"/>
      <c r="N112" s="345" t="n"/>
    </row>
    <row r="113" hidden="1" outlineLevel="1" ht="38.25" customHeight="1" s="334">
      <c r="A113" s="379" t="n">
        <v>90</v>
      </c>
      <c r="B113" s="313" t="inlineStr">
        <is>
          <t>Прайс из СД ОП</t>
        </is>
      </c>
      <c r="C113" s="378" t="inlineStr">
        <is>
          <t>4 шт. 1-полюсный автоматический выключатель iС60Н Ip=16 A, кривая отключения С (A9F89116).</t>
        </is>
      </c>
      <c r="D113" s="379" t="inlineStr">
        <is>
          <t>ШТ</t>
        </is>
      </c>
      <c r="E113" s="229" t="n">
        <v>4</v>
      </c>
      <c r="F113" s="227" t="n">
        <v>303.14</v>
      </c>
      <c r="G113" s="227">
        <f>ROUND(E113*F113,2)</f>
        <v/>
      </c>
      <c r="H113" s="230">
        <f>G113/$G$155</f>
        <v/>
      </c>
      <c r="I113" s="227">
        <f>ROUND(F113*Прил.10!$D$14,2)</f>
        <v/>
      </c>
      <c r="J113" s="227">
        <f>ROUND(I113*E113,2)</f>
        <v/>
      </c>
      <c r="K113" s="345" t="n"/>
      <c r="L113" s="345" t="n"/>
      <c r="M113" s="345" t="n"/>
      <c r="N113" s="345" t="n"/>
    </row>
    <row r="114" hidden="1" outlineLevel="1" s="334">
      <c r="A114" s="379" t="n">
        <v>91</v>
      </c>
      <c r="B114" s="313" t="inlineStr">
        <is>
          <t>Прайс из СД ОП</t>
        </is>
      </c>
      <c r="C114" s="378" t="inlineStr">
        <is>
          <t>БОКС ДЛЯ АКБ БОКС-12 исп.01</t>
        </is>
      </c>
      <c r="D114" s="379" t="inlineStr">
        <is>
          <t>шт.</t>
        </is>
      </c>
      <c r="E114" s="229" t="n">
        <v>2</v>
      </c>
      <c r="F114" s="227" t="n">
        <v>600.79</v>
      </c>
      <c r="G114" s="227">
        <f>ROUND(E114*F114,2)</f>
        <v/>
      </c>
      <c r="H114" s="230">
        <f>G114/$G$155</f>
        <v/>
      </c>
      <c r="I114" s="227">
        <f>ROUND(F114*Прил.10!$D$14,2)</f>
        <v/>
      </c>
      <c r="J114" s="227">
        <f>ROUND(I114*E114,2)</f>
        <v/>
      </c>
      <c r="K114" s="345" t="n"/>
      <c r="L114" s="345" t="n"/>
      <c r="M114" s="345" t="n"/>
      <c r="N114" s="345" t="n"/>
    </row>
    <row r="115" hidden="1" outlineLevel="1" ht="25.5" customHeight="1" s="334">
      <c r="A115" s="379" t="n">
        <v>92</v>
      </c>
      <c r="B115" s="313" t="inlineStr">
        <is>
          <t>Прайс из СД ОП</t>
        </is>
      </c>
      <c r="C115" s="378" t="inlineStr">
        <is>
          <t>БЛОК РЕЗЕРВНОГО ПИТАНИЯ РИП-12 RS</t>
        </is>
      </c>
      <c r="D115" s="379" t="inlineStr">
        <is>
          <t>шт.</t>
        </is>
      </c>
      <c r="E115" s="229" t="n">
        <v>1</v>
      </c>
      <c r="F115" s="227" t="n">
        <v>993.16</v>
      </c>
      <c r="G115" s="227">
        <f>ROUND(E115*F115,2)</f>
        <v/>
      </c>
      <c r="H115" s="230">
        <f>G115/$G$155</f>
        <v/>
      </c>
      <c r="I115" s="227">
        <f>ROUND(F115*Прил.10!$D$14,2)</f>
        <v/>
      </c>
      <c r="J115" s="227">
        <f>ROUND(I115*E115,2)</f>
        <v/>
      </c>
      <c r="K115" s="345" t="n"/>
      <c r="L115" s="345" t="n"/>
      <c r="M115" s="345" t="n"/>
      <c r="N115" s="345" t="n"/>
    </row>
    <row r="116" hidden="1" outlineLevel="1" ht="25.5" customHeight="1" s="334">
      <c r="A116" s="379" t="n">
        <v>93</v>
      </c>
      <c r="B116" s="313" t="inlineStr">
        <is>
          <t>Прайс из СД ОП</t>
        </is>
      </c>
      <c r="C116" s="378" t="inlineStr">
        <is>
          <t>БЛОК РЕЗЕРВНОГО ПИТАНИЯ РИП-12 ИСП.02</t>
        </is>
      </c>
      <c r="D116" s="379" t="inlineStr">
        <is>
          <t>шт.</t>
        </is>
      </c>
      <c r="E116" s="229" t="n">
        <v>1</v>
      </c>
      <c r="F116" s="227" t="n">
        <v>974.61</v>
      </c>
      <c r="G116" s="227">
        <f>ROUND(E116*F116,2)</f>
        <v/>
      </c>
      <c r="H116" s="230">
        <f>G116/$G$155</f>
        <v/>
      </c>
      <c r="I116" s="227">
        <f>ROUND(F116*Прил.10!$D$14,2)</f>
        <v/>
      </c>
      <c r="J116" s="227">
        <f>ROUND(I116*E116,2)</f>
        <v/>
      </c>
      <c r="K116" s="345" t="n"/>
      <c r="L116" s="345" t="n"/>
      <c r="M116" s="345" t="n"/>
      <c r="N116" s="345" t="n"/>
    </row>
    <row r="117" hidden="1" outlineLevel="1" ht="25.5" customHeight="1" s="334">
      <c r="A117" s="379" t="n">
        <v>94</v>
      </c>
      <c r="B117" s="313" t="inlineStr">
        <is>
          <t>Прайс из СД ОП</t>
        </is>
      </c>
      <c r="C117" s="378" t="inlineStr">
        <is>
          <t>Вводной аппарат:   3-полюсный выключатель нагрузки iSW, IР=125 А</t>
        </is>
      </c>
      <c r="D117" s="379" t="inlineStr">
        <is>
          <t>ШТ</t>
        </is>
      </c>
      <c r="E117" s="229" t="n">
        <v>1</v>
      </c>
      <c r="F117" s="227" t="n">
        <v>936.58</v>
      </c>
      <c r="G117" s="227">
        <f>ROUND(E117*F117,2)</f>
        <v/>
      </c>
      <c r="H117" s="230">
        <f>G117/$G$155</f>
        <v/>
      </c>
      <c r="I117" s="227">
        <f>ROUND(F117*Прил.10!$D$14,2)</f>
        <v/>
      </c>
      <c r="J117" s="227">
        <f>ROUND(I117*E117,2)</f>
        <v/>
      </c>
      <c r="K117" s="345" t="n"/>
      <c r="L117" s="345" t="n"/>
      <c r="M117" s="345" t="n"/>
      <c r="N117" s="345" t="n"/>
    </row>
    <row r="118" hidden="1" outlineLevel="1" ht="38.25" customHeight="1" s="334">
      <c r="A118" s="379" t="n">
        <v>95</v>
      </c>
      <c r="B118" s="313" t="inlineStr">
        <is>
          <t>Прайс из СД ОП</t>
        </is>
      </c>
      <c r="C118" s="378" t="inlineStr">
        <is>
          <t>2 шт. 3-полюсный автоматический выключатель iС60N Ip=10 A, кривая отключения С (A9F79310);</t>
        </is>
      </c>
      <c r="D118" s="379" t="inlineStr">
        <is>
          <t>ШТ</t>
        </is>
      </c>
      <c r="E118" s="229" t="n">
        <v>2</v>
      </c>
      <c r="F118" s="227" t="n">
        <v>394.86</v>
      </c>
      <c r="G118" s="227">
        <f>ROUND(E118*F118,2)</f>
        <v/>
      </c>
      <c r="H118" s="230">
        <f>G118/$G$155</f>
        <v/>
      </c>
      <c r="I118" s="227">
        <f>ROUND(F118*Прил.10!$D$14,2)</f>
        <v/>
      </c>
      <c r="J118" s="227">
        <f>ROUND(I118*E118,2)</f>
        <v/>
      </c>
      <c r="K118" s="345" t="n"/>
      <c r="L118" s="345" t="n"/>
      <c r="M118" s="345" t="n"/>
      <c r="N118" s="345" t="n"/>
    </row>
    <row r="119" hidden="1" outlineLevel="1" s="334">
      <c r="A119" s="379" t="n">
        <v>96</v>
      </c>
      <c r="B119" s="313" t="inlineStr">
        <is>
          <t>Прайс из СД ОП</t>
        </is>
      </c>
      <c r="C119" s="378" t="inlineStr">
        <is>
          <t>Датчик осадков TSP02-3,0</t>
        </is>
      </c>
      <c r="D119" s="379" t="inlineStr">
        <is>
          <t>ШТ</t>
        </is>
      </c>
      <c r="E119" s="229" t="n">
        <v>1</v>
      </c>
      <c r="F119" s="227" t="n">
        <v>754.42</v>
      </c>
      <c r="G119" s="227">
        <f>ROUND(E119*F119,2)</f>
        <v/>
      </c>
      <c r="H119" s="230">
        <f>G119/$G$155</f>
        <v/>
      </c>
      <c r="I119" s="227">
        <f>ROUND(F119*Прил.10!$D$14,2)</f>
        <v/>
      </c>
      <c r="J119" s="227">
        <f>ROUND(I119*E119,2)</f>
        <v/>
      </c>
      <c r="K119" s="345" t="n"/>
      <c r="L119" s="345" t="n"/>
      <c r="M119" s="345" t="n"/>
      <c r="N119" s="345" t="n"/>
    </row>
    <row r="120" hidden="1" outlineLevel="1" ht="38.25" customHeight="1" s="334">
      <c r="A120" s="379" t="n">
        <v>97</v>
      </c>
      <c r="B120" s="313" t="inlineStr">
        <is>
          <t>Прайс из СД ОП</t>
        </is>
      </c>
      <c r="C120" s="378" t="inlineStr">
        <is>
          <t>1 шт. 3-полюсный автоматический выключатель iС60N Ip=16 A, кривая отключения С (A9F79316)</t>
        </is>
      </c>
      <c r="D120" s="379" t="inlineStr">
        <is>
          <t>ШТ</t>
        </is>
      </c>
      <c r="E120" s="229" t="n">
        <v>2</v>
      </c>
      <c r="F120" s="227" t="n">
        <v>373.4</v>
      </c>
      <c r="G120" s="227">
        <f>ROUND(E120*F120,2)</f>
        <v/>
      </c>
      <c r="H120" s="230">
        <f>G120/$G$155</f>
        <v/>
      </c>
      <c r="I120" s="227">
        <f>ROUND(F120*Прил.10!$D$14,2)</f>
        <v/>
      </c>
      <c r="J120" s="227">
        <f>ROUND(I120*E120,2)</f>
        <v/>
      </c>
      <c r="K120" s="345" t="n"/>
      <c r="L120" s="345" t="n"/>
      <c r="M120" s="345" t="n"/>
      <c r="N120" s="345" t="n"/>
    </row>
    <row r="121" hidden="1" outlineLevel="1" ht="51" customHeight="1" s="334">
      <c r="A121" s="379" t="n">
        <v>98</v>
      </c>
      <c r="B121" s="313" t="inlineStr">
        <is>
          <t>Прайс из СД ОП</t>
        </is>
      </c>
      <c r="C121" s="378" t="inlineStr">
        <is>
          <t>ИЗВЕЩАТЕЛИ ПОЖАРНЫЕ РУЧНЫЕ ЭЛЕКТРОКОНТАКТНЫЕ АДРЕСНЫЕ ДЛЯ ЛИНИИ СВЯЗИ ОТ КОНТРОЛЛЕРА С2000-КДЛ, ТИП ИПР 513-10 (3+1шт.-ЗИП)</t>
        </is>
      </c>
      <c r="D121" s="379" t="inlineStr">
        <is>
          <t>ШТ.</t>
        </is>
      </c>
      <c r="E121" s="229" t="n">
        <v>4</v>
      </c>
      <c r="F121" s="227" t="n">
        <v>186.49</v>
      </c>
      <c r="G121" s="227">
        <f>ROUND(E121*F121,2)</f>
        <v/>
      </c>
      <c r="H121" s="230">
        <f>G121/$G$155</f>
        <v/>
      </c>
      <c r="I121" s="227">
        <f>ROUND(F121*Прил.10!$D$14,2)</f>
        <v/>
      </c>
      <c r="J121" s="227">
        <f>ROUND(I121*E121,2)</f>
        <v/>
      </c>
      <c r="K121" s="345" t="n"/>
      <c r="L121" s="345" t="n"/>
      <c r="M121" s="345" t="n"/>
      <c r="N121" s="345" t="n"/>
    </row>
    <row r="122" hidden="1" outlineLevel="1" ht="38.25" customHeight="1" s="334">
      <c r="A122" s="379" t="n">
        <v>99</v>
      </c>
      <c r="B122" s="313" t="inlineStr">
        <is>
          <t>Прайс из СД ОП</t>
        </is>
      </c>
      <c r="C122" s="378" t="inlineStr">
        <is>
          <t>ИЗВЕЩАТЕЛИ ПОЖАРНЫЕ ДЫМОВЫЕ ОПТИКО-ЭЛЕКТРОННЫЕ, ТИП ДИП-41М (ИП212-44)- (3+1шт.-ЗИП)</t>
        </is>
      </c>
      <c r="D122" s="379" t="inlineStr">
        <is>
          <t>ШТ.</t>
        </is>
      </c>
      <c r="E122" s="229" t="n">
        <v>4</v>
      </c>
      <c r="F122" s="227" t="n">
        <v>179.54</v>
      </c>
      <c r="G122" s="227">
        <f>ROUND(E122*F122,2)</f>
        <v/>
      </c>
      <c r="H122" s="230">
        <f>G122/$G$155</f>
        <v/>
      </c>
      <c r="I122" s="227">
        <f>ROUND(F122*Прил.10!$D$14,2)</f>
        <v/>
      </c>
      <c r="J122" s="227">
        <f>ROUND(I122*E122,2)</f>
        <v/>
      </c>
      <c r="K122" s="345" t="n"/>
      <c r="L122" s="345" t="n"/>
      <c r="M122" s="345" t="n"/>
      <c r="N122" s="345" t="n"/>
    </row>
    <row r="123" hidden="1" outlineLevel="1" ht="25.5" customHeight="1" s="334">
      <c r="A123" s="379" t="n">
        <v>100</v>
      </c>
      <c r="B123" s="313" t="inlineStr">
        <is>
          <t>Прайс из СД ОП</t>
        </is>
      </c>
      <c r="C123" s="378" t="inlineStr">
        <is>
          <t>Ящик силовой однофидерный: Iн=100А Iуст.=40А ТУ36-20-84,  ЯБПВУ-1М</t>
        </is>
      </c>
      <c r="D123" s="379" t="inlineStr">
        <is>
          <t>ШТ</t>
        </is>
      </c>
      <c r="E123" s="229" t="n">
        <v>1</v>
      </c>
      <c r="F123" s="227" t="n">
        <v>700.92</v>
      </c>
      <c r="G123" s="227">
        <f>ROUND(E123*F123,2)</f>
        <v/>
      </c>
      <c r="H123" s="230">
        <f>G123/$G$155</f>
        <v/>
      </c>
      <c r="I123" s="227">
        <f>ROUND(F123*Прил.10!$D$14,2)</f>
        <v/>
      </c>
      <c r="J123" s="227">
        <f>ROUND(I123*E123,2)</f>
        <v/>
      </c>
      <c r="K123" s="345" t="n"/>
      <c r="L123" s="345" t="n"/>
      <c r="M123" s="345" t="n"/>
      <c r="N123" s="345" t="n"/>
    </row>
    <row r="124" hidden="1" outlineLevel="1" ht="25.5" customHeight="1" s="334">
      <c r="A124" s="379" t="n">
        <v>101</v>
      </c>
      <c r="B124" s="313" t="inlineStr">
        <is>
          <t>Прайс из СД ОП</t>
        </is>
      </c>
      <c r="C124" s="378" t="inlineStr">
        <is>
          <t>Рубильник 3-х полюсный OT 100E3 100A (1SCA022398R4400)</t>
        </is>
      </c>
      <c r="D124" s="379" t="inlineStr">
        <is>
          <t>ШТ</t>
        </is>
      </c>
      <c r="E124" s="229" t="n">
        <v>1</v>
      </c>
      <c r="F124" s="227" t="n">
        <v>683.63</v>
      </c>
      <c r="G124" s="227">
        <f>ROUND(E124*F124,2)</f>
        <v/>
      </c>
      <c r="H124" s="230">
        <f>G124/$G$155</f>
        <v/>
      </c>
      <c r="I124" s="227">
        <f>ROUND(F124*Прил.10!$D$14,2)</f>
        <v/>
      </c>
      <c r="J124" s="227">
        <f>ROUND(I124*E124,2)</f>
        <v/>
      </c>
      <c r="K124" s="345" t="n"/>
      <c r="L124" s="345" t="n"/>
      <c r="M124" s="345" t="n"/>
      <c r="N124" s="345" t="n"/>
    </row>
    <row r="125" hidden="1" outlineLevel="1" ht="38.25" customHeight="1" s="334">
      <c r="A125" s="379" t="n">
        <v>102</v>
      </c>
      <c r="B125" s="313" t="inlineStr">
        <is>
          <t>Прайс из СД ОП</t>
        </is>
      </c>
      <c r="C125" s="378" t="inlineStr">
        <is>
          <t>3 шт. 1-полюсный автоматический выключатель iС60N Ip=10 A, кривая отключения С (A9F79110).</t>
        </is>
      </c>
      <c r="D125" s="379" t="inlineStr">
        <is>
          <t>ШТ</t>
        </is>
      </c>
      <c r="E125" s="229" t="n">
        <v>6</v>
      </c>
      <c r="F125" s="227" t="n">
        <v>111.08</v>
      </c>
      <c r="G125" s="227">
        <f>ROUND(E125*F125,2)</f>
        <v/>
      </c>
      <c r="H125" s="230">
        <f>G125/$G$155</f>
        <v/>
      </c>
      <c r="I125" s="227">
        <f>ROUND(F125*Прил.10!$D$14,2)</f>
        <v/>
      </c>
      <c r="J125" s="227">
        <f>ROUND(I125*E125,2)</f>
        <v/>
      </c>
      <c r="K125" s="345" t="n"/>
      <c r="L125" s="345" t="n"/>
      <c r="M125" s="345" t="n"/>
      <c r="N125" s="345" t="n"/>
    </row>
    <row r="126" hidden="1" outlineLevel="1" ht="25.5" customHeight="1" s="334">
      <c r="A126" s="379" t="n">
        <v>103</v>
      </c>
      <c r="B126" s="313" t="inlineStr">
        <is>
          <t>Прайс из СД ОП</t>
        </is>
      </c>
      <c r="C126" s="378" t="inlineStr">
        <is>
          <t>АККУМУЛЯТОРНАЯ БАТАРЕЯ 7Ач DT 1207</t>
        </is>
      </c>
      <c r="D126" s="379" t="inlineStr">
        <is>
          <t>шт.</t>
        </is>
      </c>
      <c r="E126" s="229" t="n">
        <v>2</v>
      </c>
      <c r="F126" s="227" t="n">
        <v>323.72</v>
      </c>
      <c r="G126" s="227">
        <f>ROUND(E126*F126,2)</f>
        <v/>
      </c>
      <c r="H126" s="230">
        <f>G126/$G$155</f>
        <v/>
      </c>
      <c r="I126" s="227">
        <f>ROUND(F126*Прил.10!$D$14,2)</f>
        <v/>
      </c>
      <c r="J126" s="227">
        <f>ROUND(I126*E126,2)</f>
        <v/>
      </c>
      <c r="K126" s="345" t="n"/>
      <c r="L126" s="345" t="n"/>
      <c r="M126" s="345" t="n"/>
      <c r="N126" s="345" t="n"/>
    </row>
    <row r="127" hidden="1" outlineLevel="1" ht="25.5" customHeight="1" s="334">
      <c r="A127" s="379" t="n">
        <v>104</v>
      </c>
      <c r="B127" s="313" t="inlineStr">
        <is>
          <t>Прайс из СД ОП</t>
        </is>
      </c>
      <c r="C127" s="378" t="inlineStr">
        <is>
          <t>Вводной аппарат:   3-полюсный выключатель нагрузки iSW, IР=63 А</t>
        </is>
      </c>
      <c r="D127" s="379" t="inlineStr">
        <is>
          <t>ШТ</t>
        </is>
      </c>
      <c r="E127" s="229" t="n">
        <v>1</v>
      </c>
      <c r="F127" s="227" t="n">
        <v>644.41</v>
      </c>
      <c r="G127" s="227">
        <f>ROUND(E127*F127,2)</f>
        <v/>
      </c>
      <c r="H127" s="230">
        <f>G127/$G$155</f>
        <v/>
      </c>
      <c r="I127" s="227">
        <f>ROUND(F127*Прил.10!$D$14,2)</f>
        <v/>
      </c>
      <c r="J127" s="227">
        <f>ROUND(I127*E127,2)</f>
        <v/>
      </c>
      <c r="K127" s="345" t="n"/>
      <c r="L127" s="345" t="n"/>
      <c r="M127" s="345" t="n"/>
      <c r="N127" s="345" t="n"/>
    </row>
    <row r="128" hidden="1" outlineLevel="1" ht="51" customHeight="1" s="334">
      <c r="A128" s="379" t="n">
        <v>105</v>
      </c>
      <c r="B128" s="313" t="inlineStr">
        <is>
          <t>Прайс из СД ОП</t>
        </is>
      </c>
      <c r="C128" s="378" t="inlineStr">
        <is>
          <t>ОПОВЕЩАТЕЛИ (ТАБЛО) ПОЖАРНЫЕ КОМБИНИРОВАННЫЕ СВЕТОЗВУКОВЫЕ, ТИП КОП-25 С, С ЭЛЕКТРОННОЙ СИРЕНОЙ (3+1шт.-ЗИП)</t>
        </is>
      </c>
      <c r="D128" s="379" t="inlineStr">
        <is>
          <t>ШТ.</t>
        </is>
      </c>
      <c r="E128" s="229" t="n">
        <v>4</v>
      </c>
      <c r="F128" s="227" t="n">
        <v>145.08</v>
      </c>
      <c r="G128" s="227">
        <f>ROUND(E128*F128,2)</f>
        <v/>
      </c>
      <c r="H128" s="230">
        <f>G128/$G$155</f>
        <v/>
      </c>
      <c r="I128" s="227">
        <f>ROUND(F128*Прил.10!$D$14,2)</f>
        <v/>
      </c>
      <c r="J128" s="227">
        <f>ROUND(I128*E128,2)</f>
        <v/>
      </c>
      <c r="K128" s="345" t="n"/>
      <c r="L128" s="345" t="n"/>
      <c r="M128" s="345" t="n"/>
      <c r="N128" s="345" t="n"/>
    </row>
    <row r="129" hidden="1" outlineLevel="1" ht="25.5" customHeight="1" s="334">
      <c r="A129" s="379" t="n">
        <v>106</v>
      </c>
      <c r="B129" s="313" t="inlineStr">
        <is>
          <t>Прайс из СД ОП</t>
        </is>
      </c>
      <c r="C129" s="378" t="inlineStr">
        <is>
          <t>ПРИБОР ПРИЕМНО-КОНТРОЛЬНЫЙ СИГНАЛ-10</t>
        </is>
      </c>
      <c r="D129" s="379" t="inlineStr">
        <is>
          <t>шт.</t>
        </is>
      </c>
      <c r="E129" s="229" t="n">
        <v>1</v>
      </c>
      <c r="F129" s="227" t="n">
        <v>560.14</v>
      </c>
      <c r="G129" s="227">
        <f>ROUND(E129*F129,2)</f>
        <v/>
      </c>
      <c r="H129" s="230">
        <f>G129/$G$155</f>
        <v/>
      </c>
      <c r="I129" s="227">
        <f>ROUND(F129*Прил.10!$D$14,2)</f>
        <v/>
      </c>
      <c r="J129" s="227">
        <f>ROUND(I129*E129,2)</f>
        <v/>
      </c>
      <c r="K129" s="345" t="n"/>
      <c r="L129" s="345" t="n"/>
      <c r="M129" s="345" t="n"/>
      <c r="N129" s="345" t="n"/>
    </row>
    <row r="130" hidden="1" outlineLevel="1" ht="38.25" customHeight="1" s="334">
      <c r="A130" s="379" t="n">
        <v>107</v>
      </c>
      <c r="B130" s="313" t="inlineStr">
        <is>
          <t>Прайс из СД ОП</t>
        </is>
      </c>
      <c r="C130" s="378" t="inlineStr">
        <is>
          <t>1 шт. 3-полюсный автоматический выключатель iС60N Ip=50 A, кривая отключения С (A9F79350);</t>
        </is>
      </c>
      <c r="D130" s="379" t="inlineStr">
        <is>
          <t>ШТ</t>
        </is>
      </c>
      <c r="E130" s="229" t="n">
        <v>1</v>
      </c>
      <c r="F130" s="227" t="n">
        <v>544.76</v>
      </c>
      <c r="G130" s="227">
        <f>ROUND(E130*F130,2)</f>
        <v/>
      </c>
      <c r="H130" s="230">
        <f>G130/$G$155</f>
        <v/>
      </c>
      <c r="I130" s="227">
        <f>ROUND(F130*Прил.10!$D$14,2)</f>
        <v/>
      </c>
      <c r="J130" s="227">
        <f>ROUND(I130*E130,2)</f>
        <v/>
      </c>
      <c r="K130" s="345" t="n"/>
      <c r="L130" s="345" t="n"/>
      <c r="M130" s="345" t="n"/>
      <c r="N130" s="345" t="n"/>
    </row>
    <row r="131" hidden="1" outlineLevel="1" ht="25.5" customHeight="1" s="334">
      <c r="A131" s="379" t="n">
        <v>108</v>
      </c>
      <c r="B131" s="313" t="inlineStr">
        <is>
          <t>Прайс из СД ОП</t>
        </is>
      </c>
      <c r="C131" s="378" t="inlineStr">
        <is>
          <t>ПРИБОР ПРИЕМНО-КОНТРОЛЬНЫЙ С-2000-4</t>
        </is>
      </c>
      <c r="D131" s="379" t="inlineStr">
        <is>
          <t>шт.</t>
        </is>
      </c>
      <c r="E131" s="229" t="n">
        <v>1</v>
      </c>
      <c r="F131" s="227" t="n">
        <v>534.45</v>
      </c>
      <c r="G131" s="227">
        <f>ROUND(E131*F131,2)</f>
        <v/>
      </c>
      <c r="H131" s="230">
        <f>G131/$G$155</f>
        <v/>
      </c>
      <c r="I131" s="227">
        <f>ROUND(F131*Прил.10!$D$14,2)</f>
        <v/>
      </c>
      <c r="J131" s="227">
        <f>ROUND(I131*E131,2)</f>
        <v/>
      </c>
      <c r="K131" s="345" t="n"/>
      <c r="L131" s="345" t="n"/>
      <c r="M131" s="345" t="n"/>
      <c r="N131" s="345" t="n"/>
    </row>
    <row r="132" hidden="1" outlineLevel="1" ht="25.5" customHeight="1" s="334">
      <c r="A132" s="379" t="n">
        <v>109</v>
      </c>
      <c r="B132" s="313" t="inlineStr">
        <is>
          <t>Прайс из СД ОП</t>
        </is>
      </c>
      <c r="C132" s="378" t="inlineStr">
        <is>
          <t>Автоматический выключатель 1-полюсный S201C50</t>
        </is>
      </c>
      <c r="D132" s="379" t="inlineStr">
        <is>
          <t>ШТ</t>
        </is>
      </c>
      <c r="E132" s="229" t="n">
        <v>3</v>
      </c>
      <c r="F132" s="227" t="n">
        <v>167.13</v>
      </c>
      <c r="G132" s="227">
        <f>ROUND(E132*F132,2)</f>
        <v/>
      </c>
      <c r="H132" s="230">
        <f>G132/$G$155</f>
        <v/>
      </c>
      <c r="I132" s="227">
        <f>ROUND(F132*Прил.10!$D$14,2)</f>
        <v/>
      </c>
      <c r="J132" s="227">
        <f>ROUND(I132*E132,2)</f>
        <v/>
      </c>
      <c r="K132" s="345" t="n"/>
      <c r="L132" s="345" t="n"/>
      <c r="M132" s="345" t="n"/>
      <c r="N132" s="345" t="n"/>
    </row>
    <row r="133" hidden="1" outlineLevel="1" s="334">
      <c r="A133" s="379" t="n">
        <v>110</v>
      </c>
      <c r="B133" s="313" t="inlineStr">
        <is>
          <t>Прайс из СД ОП</t>
        </is>
      </c>
      <c r="C133" s="378" t="inlineStr">
        <is>
          <t>Блок питания для датчиков осадков БПДО</t>
        </is>
      </c>
      <c r="D133" s="379" t="inlineStr">
        <is>
          <t>ШТ</t>
        </is>
      </c>
      <c r="E133" s="229" t="n">
        <v>1</v>
      </c>
      <c r="F133" s="227" t="n">
        <v>494.54</v>
      </c>
      <c r="G133" s="227">
        <f>ROUND(E133*F133,2)</f>
        <v/>
      </c>
      <c r="H133" s="230">
        <f>G133/$G$155</f>
        <v/>
      </c>
      <c r="I133" s="227">
        <f>ROUND(F133*Прил.10!$D$14,2)</f>
        <v/>
      </c>
      <c r="J133" s="227">
        <f>ROUND(I133*E133,2)</f>
        <v/>
      </c>
      <c r="K133" s="345" t="n"/>
      <c r="L133" s="345" t="n"/>
      <c r="M133" s="345" t="n"/>
      <c r="N133" s="345" t="n"/>
    </row>
    <row r="134" hidden="1" outlineLevel="1" ht="38.25" customHeight="1" s="334">
      <c r="A134" s="379" t="n">
        <v>111</v>
      </c>
      <c r="B134" s="313" t="inlineStr">
        <is>
          <t>Прайс из СД ОП</t>
        </is>
      </c>
      <c r="C134" s="378" t="inlineStr">
        <is>
          <t>Групповые аппараты:  4 шт. 1-полюсный автоматический выключатель iС60N Ip=10 A, кривая отключения С (A9F79110).</t>
        </is>
      </c>
      <c r="D134" s="379" t="inlineStr">
        <is>
          <t>ШТ</t>
        </is>
      </c>
      <c r="E134" s="229" t="n">
        <v>4</v>
      </c>
      <c r="F134" s="227" t="n">
        <v>111.08</v>
      </c>
      <c r="G134" s="227">
        <f>ROUND(E134*F134,2)</f>
        <v/>
      </c>
      <c r="H134" s="230">
        <f>G134/$G$155</f>
        <v/>
      </c>
      <c r="I134" s="227">
        <f>ROUND(F134*Прил.10!$D$14,2)</f>
        <v/>
      </c>
      <c r="J134" s="227">
        <f>ROUND(I134*E134,2)</f>
        <v/>
      </c>
      <c r="K134" s="345" t="n"/>
      <c r="L134" s="345" t="n"/>
      <c r="M134" s="345" t="n"/>
      <c r="N134" s="345" t="n"/>
    </row>
    <row r="135" hidden="1" outlineLevel="1" s="334">
      <c r="A135" s="379" t="n">
        <v>112</v>
      </c>
      <c r="B135" s="313" t="inlineStr">
        <is>
          <t>Прайс из СД ОП</t>
        </is>
      </c>
      <c r="C135" s="378" t="inlineStr">
        <is>
          <t>БЛОК ЗАЩИТЫ ЛИНИЙ БЗЛ</t>
        </is>
      </c>
      <c r="D135" s="379" t="inlineStr">
        <is>
          <t>шт.</t>
        </is>
      </c>
      <c r="E135" s="229" t="n">
        <v>4</v>
      </c>
      <c r="F135" s="227" t="n">
        <v>109.42</v>
      </c>
      <c r="G135" s="227">
        <f>ROUND(E135*F135,2)</f>
        <v/>
      </c>
      <c r="H135" s="230">
        <f>G135/$G$155</f>
        <v/>
      </c>
      <c r="I135" s="227">
        <f>ROUND(F135*Прил.10!$D$14,2)</f>
        <v/>
      </c>
      <c r="J135" s="227">
        <f>ROUND(I135*E135,2)</f>
        <v/>
      </c>
      <c r="K135" s="345" t="n"/>
      <c r="L135" s="345" t="n"/>
      <c r="M135" s="345" t="n"/>
      <c r="N135" s="345" t="n"/>
    </row>
    <row r="136" hidden="1" outlineLevel="1" ht="38.25" customHeight="1" s="334">
      <c r="A136" s="379" t="n">
        <v>113</v>
      </c>
      <c r="B136" s="313" t="inlineStr">
        <is>
          <t>Прайс из СД ОП</t>
        </is>
      </c>
      <c r="C136" s="378" t="inlineStr">
        <is>
          <t>Вводной аппарат:   1-полюсный выключатель нагрузки iSW, IР=63 А (A9S60163)</t>
        </is>
      </c>
      <c r="D136" s="379" t="inlineStr">
        <is>
          <t>ШТ</t>
        </is>
      </c>
      <c r="E136" s="229" t="n">
        <v>1</v>
      </c>
      <c r="F136" s="227" t="n">
        <v>349.81</v>
      </c>
      <c r="G136" s="227">
        <f>ROUND(E136*F136,2)</f>
        <v/>
      </c>
      <c r="H136" s="230">
        <f>G136/$G$155</f>
        <v/>
      </c>
      <c r="I136" s="227">
        <f>ROUND(F136*Прил.10!$D$14,2)</f>
        <v/>
      </c>
      <c r="J136" s="227">
        <f>ROUND(I136*E136,2)</f>
        <v/>
      </c>
      <c r="K136" s="345" t="n"/>
      <c r="L136" s="345" t="n"/>
      <c r="M136" s="345" t="n"/>
      <c r="N136" s="345" t="n"/>
    </row>
    <row r="137" hidden="1" outlineLevel="1" ht="25.5" customHeight="1" s="334">
      <c r="A137" s="379" t="n">
        <v>114</v>
      </c>
      <c r="B137" s="313" t="inlineStr">
        <is>
          <t>Прайс из СД ОП</t>
        </is>
      </c>
      <c r="C137" s="378" t="inlineStr">
        <is>
          <t>Автоматический выключатель 1-полюсный S201C32</t>
        </is>
      </c>
      <c r="D137" s="379" t="inlineStr">
        <is>
          <t>ШТ</t>
        </is>
      </c>
      <c r="E137" s="229" t="n">
        <v>3</v>
      </c>
      <c r="F137" s="227" t="n">
        <v>114.9</v>
      </c>
      <c r="G137" s="227">
        <f>ROUND(E137*F137,2)</f>
        <v/>
      </c>
      <c r="H137" s="230">
        <f>G137/$G$155</f>
        <v/>
      </c>
      <c r="I137" s="227">
        <f>ROUND(F137*Прил.10!$D$14,2)</f>
        <v/>
      </c>
      <c r="J137" s="227">
        <f>ROUND(I137*E137,2)</f>
        <v/>
      </c>
      <c r="K137" s="345" t="n"/>
      <c r="L137" s="345" t="n"/>
      <c r="M137" s="345" t="n"/>
      <c r="N137" s="345" t="n"/>
    </row>
    <row r="138" hidden="1" outlineLevel="1" ht="25.5" customHeight="1" s="334">
      <c r="A138" s="379" t="n">
        <v>115</v>
      </c>
      <c r="B138" s="313" t="inlineStr">
        <is>
          <t>Прайс из СД ОП</t>
        </is>
      </c>
      <c r="C138" s="378" t="inlineStr">
        <is>
          <t>АККУМУЛЯТОРНАЯ БАТАРЕЯ 7Ач DT 1207</t>
        </is>
      </c>
      <c r="D138" s="379" t="inlineStr">
        <is>
          <t>шт.</t>
        </is>
      </c>
      <c r="E138" s="229" t="n">
        <v>1</v>
      </c>
      <c r="F138" s="227" t="n">
        <v>323.71</v>
      </c>
      <c r="G138" s="227">
        <f>ROUND(E138*F138,2)</f>
        <v/>
      </c>
      <c r="H138" s="230">
        <f>G138/$G$155</f>
        <v/>
      </c>
      <c r="I138" s="227">
        <f>ROUND(F138*Прил.10!$D$14,2)</f>
        <v/>
      </c>
      <c r="J138" s="227">
        <f>ROUND(I138*E138,2)</f>
        <v/>
      </c>
      <c r="K138" s="345" t="n"/>
      <c r="L138" s="345" t="n"/>
      <c r="M138" s="345" t="n"/>
      <c r="N138" s="345" t="n"/>
    </row>
    <row r="139" hidden="1" outlineLevel="1" ht="25.5" customHeight="1" s="334">
      <c r="A139" s="379" t="n">
        <v>116</v>
      </c>
      <c r="B139" s="313" t="inlineStr">
        <is>
          <t>Прайс из СД ОП</t>
        </is>
      </c>
      <c r="C139" s="378" t="inlineStr">
        <is>
          <t>Автоматический выключатель 3-полюсный S203C63  Iном=50А</t>
        </is>
      </c>
      <c r="D139" s="379" t="inlineStr">
        <is>
          <t>ШТ</t>
        </is>
      </c>
      <c r="E139" s="229" t="n">
        <v>1</v>
      </c>
      <c r="F139" s="227" t="n">
        <v>278.36</v>
      </c>
      <c r="G139" s="227">
        <f>ROUND(E139*F139,2)</f>
        <v/>
      </c>
      <c r="H139" s="230">
        <f>G139/$G$155</f>
        <v/>
      </c>
      <c r="I139" s="227">
        <f>ROUND(F139*Прил.10!$D$14,2)</f>
        <v/>
      </c>
      <c r="J139" s="227">
        <f>ROUND(I139*E139,2)</f>
        <v/>
      </c>
      <c r="K139" s="345" t="n"/>
      <c r="L139" s="345" t="n"/>
      <c r="M139" s="345" t="n"/>
      <c r="N139" s="345" t="n"/>
    </row>
    <row r="140" hidden="1" outlineLevel="1" s="334">
      <c r="A140" s="379" t="n">
        <v>117</v>
      </c>
      <c r="B140" s="313" t="inlineStr">
        <is>
          <t>Прайс из СД ОП</t>
        </is>
      </c>
      <c r="C140" s="378" t="inlineStr">
        <is>
          <t>Переключатель M2SS4-20G</t>
        </is>
      </c>
      <c r="D140" s="379" t="inlineStr">
        <is>
          <t>ШТ</t>
        </is>
      </c>
      <c r="E140" s="229" t="n">
        <v>2</v>
      </c>
      <c r="F140" s="227" t="n">
        <v>138.77</v>
      </c>
      <c r="G140" s="227">
        <f>ROUND(E140*F140,2)</f>
        <v/>
      </c>
      <c r="H140" s="230">
        <f>G140/$G$155</f>
        <v/>
      </c>
      <c r="I140" s="227">
        <f>ROUND(F140*Прил.10!$D$14,2)</f>
        <v/>
      </c>
      <c r="J140" s="227">
        <f>ROUND(I140*E140,2)</f>
        <v/>
      </c>
      <c r="K140" s="345" t="n"/>
      <c r="L140" s="345" t="n"/>
      <c r="M140" s="345" t="n"/>
      <c r="N140" s="345" t="n"/>
    </row>
    <row r="141" hidden="1" outlineLevel="1" ht="38.25" customHeight="1" s="334">
      <c r="A141" s="379" t="n">
        <v>118</v>
      </c>
      <c r="B141" s="313" t="inlineStr">
        <is>
          <t>Прайс из СД ОП</t>
        </is>
      </c>
      <c r="C141" s="378" t="inlineStr">
        <is>
          <t>Вводной аппарат:   1-полюсный выключатель нагрузки iSW, IР=40 А (A9S60140)</t>
        </is>
      </c>
      <c r="D141" s="379" t="inlineStr">
        <is>
          <t>ШТ</t>
        </is>
      </c>
      <c r="E141" s="229" t="n">
        <v>1</v>
      </c>
      <c r="F141" s="227" t="n">
        <v>244.4</v>
      </c>
      <c r="G141" s="227">
        <f>ROUND(E141*F141,2)</f>
        <v/>
      </c>
      <c r="H141" s="230">
        <f>G141/$G$155</f>
        <v/>
      </c>
      <c r="I141" s="227">
        <f>ROUND(F141*Прил.10!$D$14,2)</f>
        <v/>
      </c>
      <c r="J141" s="227">
        <f>ROUND(I141*E141,2)</f>
        <v/>
      </c>
      <c r="K141" s="345" t="n"/>
      <c r="L141" s="345" t="n"/>
      <c r="M141" s="345" t="n"/>
      <c r="N141" s="345" t="n"/>
    </row>
    <row r="142" hidden="1" outlineLevel="1" ht="38.25" customHeight="1" s="334">
      <c r="A142" s="379" t="n">
        <v>119</v>
      </c>
      <c r="B142" s="313" t="inlineStr">
        <is>
          <t>Прайс из СД ОП</t>
        </is>
      </c>
      <c r="C142" s="378" t="inlineStr">
        <is>
          <t>2 шт. 1-полюсный автоматический выключатель iС60N Ip=16 A, кривая отключения С (A9F79116);</t>
        </is>
      </c>
      <c r="D142" s="379" t="inlineStr">
        <is>
          <t>ШТ</t>
        </is>
      </c>
      <c r="E142" s="229" t="n">
        <v>2</v>
      </c>
      <c r="F142" s="227" t="n">
        <v>107.24</v>
      </c>
      <c r="G142" s="227">
        <f>ROUND(E142*F142,2)</f>
        <v/>
      </c>
      <c r="H142" s="230">
        <f>G142/$G$155</f>
        <v/>
      </c>
      <c r="I142" s="227">
        <f>ROUND(F142*Прил.10!$D$14,2)</f>
        <v/>
      </c>
      <c r="J142" s="227">
        <f>ROUND(I142*E142,2)</f>
        <v/>
      </c>
      <c r="K142" s="345" t="n"/>
      <c r="L142" s="345" t="n"/>
      <c r="M142" s="345" t="n"/>
      <c r="N142" s="345" t="n"/>
    </row>
    <row r="143" hidden="1" outlineLevel="1" ht="38.25" customHeight="1" s="334">
      <c r="A143" s="379" t="n">
        <v>120</v>
      </c>
      <c r="B143" s="313" t="inlineStr">
        <is>
          <t>Прайс из СД ОП</t>
        </is>
      </c>
      <c r="C143" s="378" t="inlineStr">
        <is>
          <t>4 шт. 1-полюсный автоматический выключатель iС60N Ip=16 A, кривая отключения С (A9F79116).</t>
        </is>
      </c>
      <c r="D143" s="379" t="inlineStr">
        <is>
          <t>ШТ</t>
        </is>
      </c>
      <c r="E143" s="229" t="n">
        <v>2</v>
      </c>
      <c r="F143" s="227" t="n">
        <v>107.24</v>
      </c>
      <c r="G143" s="227">
        <f>ROUND(E143*F143,2)</f>
        <v/>
      </c>
      <c r="H143" s="230">
        <f>G143/$G$155</f>
        <v/>
      </c>
      <c r="I143" s="227">
        <f>ROUND(F143*Прил.10!$D$14,2)</f>
        <v/>
      </c>
      <c r="J143" s="227">
        <f>ROUND(I143*E143,2)</f>
        <v/>
      </c>
      <c r="K143" s="345" t="n"/>
      <c r="L143" s="345" t="n"/>
      <c r="M143" s="345" t="n"/>
      <c r="N143" s="345" t="n"/>
    </row>
    <row r="144" hidden="1" outlineLevel="1" s="334">
      <c r="A144" s="379" t="n">
        <v>121</v>
      </c>
      <c r="B144" s="313" t="inlineStr">
        <is>
          <t>Прайс из СД ОП</t>
        </is>
      </c>
      <c r="C144" s="378" t="inlineStr">
        <is>
          <t>Датчик воды TSW01-3,0</t>
        </is>
      </c>
      <c r="D144" s="379" t="inlineStr">
        <is>
          <t>ШТ</t>
        </is>
      </c>
      <c r="E144" s="229" t="n">
        <v>1</v>
      </c>
      <c r="F144" s="227" t="n">
        <v>207.12</v>
      </c>
      <c r="G144" s="227">
        <f>ROUND(E144*F144,2)</f>
        <v/>
      </c>
      <c r="H144" s="230">
        <f>G144/$G$155</f>
        <v/>
      </c>
      <c r="I144" s="227">
        <f>ROUND(F144*Прил.10!$D$14,2)</f>
        <v/>
      </c>
      <c r="J144" s="227">
        <f>ROUND(I144*E144,2)</f>
        <v/>
      </c>
      <c r="K144" s="345" t="n"/>
      <c r="L144" s="345" t="n"/>
      <c r="M144" s="345" t="n"/>
      <c r="N144" s="345" t="n"/>
    </row>
    <row r="145" hidden="1" outlineLevel="1" ht="25.5" customHeight="1" s="334">
      <c r="A145" s="379" t="n">
        <v>122</v>
      </c>
      <c r="B145" s="313" t="inlineStr">
        <is>
          <t>Прайс из СД ОП</t>
        </is>
      </c>
      <c r="C145" s="378" t="inlineStr">
        <is>
          <t>Автоматический выключатель 3-полюсный S203C40  Iном=50А</t>
        </is>
      </c>
      <c r="D145" s="379" t="inlineStr">
        <is>
          <t>ШТ</t>
        </is>
      </c>
      <c r="E145" s="229" t="n">
        <v>1</v>
      </c>
      <c r="F145" s="227" t="n">
        <v>198.88</v>
      </c>
      <c r="G145" s="227">
        <f>ROUND(E145*F145,2)</f>
        <v/>
      </c>
      <c r="H145" s="230">
        <f>G145/$G$155</f>
        <v/>
      </c>
      <c r="I145" s="227">
        <f>ROUND(F145*Прил.10!$D$14,2)</f>
        <v/>
      </c>
      <c r="J145" s="227">
        <f>ROUND(I145*E145,2)</f>
        <v/>
      </c>
      <c r="K145" s="345" t="n"/>
      <c r="L145" s="345" t="n"/>
      <c r="M145" s="345" t="n"/>
      <c r="N145" s="345" t="n"/>
    </row>
    <row r="146" hidden="1" outlineLevel="1" ht="25.5" customHeight="1" s="334">
      <c r="A146" s="379" t="n">
        <v>123</v>
      </c>
      <c r="B146" s="313" t="inlineStr">
        <is>
          <t>Прайс из СД ОП</t>
        </is>
      </c>
      <c r="C146" s="378" t="inlineStr">
        <is>
          <t>ПРЕОБРАЗОВАТЕЛЬ ПРОТОКОЛА С2000-ПП</t>
        </is>
      </c>
      <c r="D146" s="379" t="inlineStr">
        <is>
          <t>шт.</t>
        </is>
      </c>
      <c r="E146" s="229" t="n">
        <v>1</v>
      </c>
      <c r="F146" s="227" t="n">
        <v>189.37</v>
      </c>
      <c r="G146" s="227">
        <f>ROUND(E146*F146,2)</f>
        <v/>
      </c>
      <c r="H146" s="230">
        <f>G146/$G$155</f>
        <v/>
      </c>
      <c r="I146" s="227">
        <f>ROUND(F146*Прил.10!$D$14,2)</f>
        <v/>
      </c>
      <c r="J146" s="227">
        <f>ROUND(I146*E146,2)</f>
        <v/>
      </c>
      <c r="K146" s="345" t="n"/>
      <c r="L146" s="345" t="n"/>
      <c r="M146" s="345" t="n"/>
      <c r="N146" s="345" t="n"/>
    </row>
    <row r="147" hidden="1" outlineLevel="1" ht="25.5" customHeight="1" s="334">
      <c r="A147" s="379" t="n">
        <v>124</v>
      </c>
      <c r="B147" s="313" t="inlineStr">
        <is>
          <t>Прайс из СД ОП</t>
        </is>
      </c>
      <c r="C147" s="378" t="inlineStr">
        <is>
          <t>Датчик температуры TST01-0,3-П от -55 град. до +60 град.</t>
        </is>
      </c>
      <c r="D147" s="379" t="inlineStr">
        <is>
          <t>ШТ</t>
        </is>
      </c>
      <c r="E147" s="229" t="n">
        <v>1</v>
      </c>
      <c r="F147" s="227" t="n">
        <v>187.16</v>
      </c>
      <c r="G147" s="227">
        <f>ROUND(E147*F147,2)</f>
        <v/>
      </c>
      <c r="H147" s="230">
        <f>G147/$G$155</f>
        <v/>
      </c>
      <c r="I147" s="227">
        <f>ROUND(F147*Прил.10!$D$14,2)</f>
        <v/>
      </c>
      <c r="J147" s="227">
        <f>ROUND(I147*E147,2)</f>
        <v/>
      </c>
      <c r="K147" s="345" t="n"/>
      <c r="L147" s="345" t="n"/>
      <c r="M147" s="345" t="n"/>
      <c r="N147" s="345" t="n"/>
    </row>
    <row r="148" hidden="1" outlineLevel="1" ht="38.25" customHeight="1" s="334">
      <c r="A148" s="379" t="n">
        <v>125</v>
      </c>
      <c r="B148" s="313" t="inlineStr">
        <is>
          <t>Прайс из СД ОП</t>
        </is>
      </c>
      <c r="C148" s="378" t="inlineStr">
        <is>
          <t>1 шт. 1-полюсный автоматический выключатель iС60N Ip=40 A, кривая отключения С (A9F79140)</t>
        </is>
      </c>
      <c r="D148" s="379" t="inlineStr">
        <is>
          <t>ШТ</t>
        </is>
      </c>
      <c r="E148" s="229" t="n">
        <v>1</v>
      </c>
      <c r="F148" s="227" t="n">
        <v>150.94</v>
      </c>
      <c r="G148" s="227">
        <f>ROUND(E148*F148,2)</f>
        <v/>
      </c>
      <c r="H148" s="230">
        <f>G148/$G$155</f>
        <v/>
      </c>
      <c r="I148" s="227">
        <f>ROUND(F148*Прил.10!$D$14,2)</f>
        <v/>
      </c>
      <c r="J148" s="227">
        <f>ROUND(I148*E148,2)</f>
        <v/>
      </c>
      <c r="K148" s="345" t="n"/>
      <c r="L148" s="345" t="n"/>
      <c r="M148" s="345" t="n"/>
      <c r="N148" s="345" t="n"/>
    </row>
    <row r="149" hidden="1" outlineLevel="1" ht="25.5" customHeight="1" s="334">
      <c r="A149" s="379" t="n">
        <v>126</v>
      </c>
      <c r="B149" s="313" t="inlineStr">
        <is>
          <t>Прайс из СД ОП</t>
        </is>
      </c>
      <c r="C149" s="378" t="inlineStr">
        <is>
          <t>Автоматический выключатель 1-полюсный S201C6</t>
        </is>
      </c>
      <c r="D149" s="379" t="inlineStr">
        <is>
          <t>ШТ</t>
        </is>
      </c>
      <c r="E149" s="229" t="n">
        <v>1</v>
      </c>
      <c r="F149" s="227" t="n">
        <v>116.99</v>
      </c>
      <c r="G149" s="227">
        <f>ROUND(E149*F149,2)</f>
        <v/>
      </c>
      <c r="H149" s="230">
        <f>G149/$G$155</f>
        <v/>
      </c>
      <c r="I149" s="227">
        <f>ROUND(F149*Прил.10!$D$14,2)</f>
        <v/>
      </c>
      <c r="J149" s="227">
        <f>ROUND(I149*E149,2)</f>
        <v/>
      </c>
      <c r="K149" s="345" t="n"/>
      <c r="L149" s="345" t="n"/>
      <c r="M149" s="345" t="n"/>
      <c r="N149" s="345" t="n"/>
    </row>
    <row r="150" hidden="1" outlineLevel="1" ht="38.25" customHeight="1" s="334">
      <c r="A150" s="379" t="n">
        <v>127</v>
      </c>
      <c r="B150" s="313" t="inlineStr">
        <is>
          <t>Прайс из СД ОП</t>
        </is>
      </c>
      <c r="C150" s="378" t="inlineStr">
        <is>
          <t>ОПОВЕЩАТЕЛИ ОХРАННО-ПОЖАРНЫЙ ЗВУКОВЫЕ, ТИП СВИРЕЛЬ (СИРЕНА), 12 В / 60 МА</t>
        </is>
      </c>
      <c r="D150" s="379" t="inlineStr">
        <is>
          <t>ШТ.</t>
        </is>
      </c>
      <c r="E150" s="229" t="n">
        <v>1</v>
      </c>
      <c r="F150" s="227" t="n">
        <v>56.25</v>
      </c>
      <c r="G150" s="227">
        <f>ROUND(E150*F150,2)</f>
        <v/>
      </c>
      <c r="H150" s="230">
        <f>G150/$G$155</f>
        <v/>
      </c>
      <c r="I150" s="227">
        <f>ROUND(F150*Прил.10!$D$14,2)</f>
        <v/>
      </c>
      <c r="J150" s="227">
        <f>ROUND(I150*E150,2)</f>
        <v/>
      </c>
      <c r="K150" s="345" t="n"/>
      <c r="L150" s="345" t="n"/>
      <c r="M150" s="345" t="n"/>
      <c r="N150" s="345" t="n"/>
    </row>
    <row r="151" hidden="1" outlineLevel="1" ht="25.5" customHeight="1" s="334">
      <c r="A151" s="379" t="n">
        <v>128</v>
      </c>
      <c r="B151" s="313" t="inlineStr">
        <is>
          <t>Прайс из СД ОП</t>
        </is>
      </c>
      <c r="C151" s="378" t="inlineStr">
        <is>
          <t>КОНТАКТОР TOUCH MEMORY JSB-KTMn-11</t>
        </is>
      </c>
      <c r="D151" s="379" t="inlineStr">
        <is>
          <t>шт.</t>
        </is>
      </c>
      <c r="E151" s="229" t="n">
        <v>1</v>
      </c>
      <c r="F151" s="227" t="n">
        <v>52.96</v>
      </c>
      <c r="G151" s="227">
        <f>ROUND(E151*F151,2)</f>
        <v/>
      </c>
      <c r="H151" s="230">
        <f>G151/$G$155</f>
        <v/>
      </c>
      <c r="I151" s="227">
        <f>ROUND(F151*Прил.10!$D$14,2)</f>
        <v/>
      </c>
      <c r="J151" s="227">
        <f>ROUND(I151*E151,2)</f>
        <v/>
      </c>
      <c r="K151" s="345" t="n"/>
      <c r="L151" s="345" t="n"/>
      <c r="M151" s="345" t="n"/>
      <c r="N151" s="345" t="n"/>
    </row>
    <row r="152" hidden="1" outlineLevel="1" ht="38.25" customHeight="1" s="334">
      <c r="A152" s="379" t="n">
        <v>129</v>
      </c>
      <c r="B152" s="313" t="inlineStr">
        <is>
          <t>Прайс из СД ОП</t>
        </is>
      </c>
      <c r="C152" s="378" t="inlineStr">
        <is>
          <t>СИГНАЛИЗАТОРЫ МАГНИТОКОНТАКТНЫЕ, ТИП СМК-1 (ИЗВЕЩАТЕЛИ ОХРАННЫЕ ИО-102-2)</t>
        </is>
      </c>
      <c r="D152" s="379" t="inlineStr">
        <is>
          <t>ШТ.</t>
        </is>
      </c>
      <c r="E152" s="229" t="n">
        <v>3</v>
      </c>
      <c r="F152" s="227" t="n">
        <v>10.94</v>
      </c>
      <c r="G152" s="227">
        <f>ROUND(E152*F152,2)</f>
        <v/>
      </c>
      <c r="H152" s="230">
        <f>G152/$G$155</f>
        <v/>
      </c>
      <c r="I152" s="227">
        <f>ROUND(F152*Прил.10!$D$14,2)</f>
        <v/>
      </c>
      <c r="J152" s="227">
        <f>ROUND(I152*E152,2)</f>
        <v/>
      </c>
      <c r="K152" s="345" t="n"/>
      <c r="L152" s="345" t="n"/>
      <c r="M152" s="345" t="n"/>
      <c r="N152" s="345" t="n"/>
    </row>
    <row r="153" hidden="1" outlineLevel="1" ht="25.5" customHeight="1" s="334">
      <c r="A153" s="379" t="n">
        <v>130</v>
      </c>
      <c r="B153" s="313" t="inlineStr">
        <is>
          <t>Прайс из СД ОП</t>
        </is>
      </c>
      <c r="C153" s="378" t="inlineStr">
        <is>
          <t>Светокоммутаторная  лампа СКЛ 12Б-К-2-220 красная</t>
        </is>
      </c>
      <c r="D153" s="379" t="inlineStr">
        <is>
          <t>ШТ</t>
        </is>
      </c>
      <c r="E153" s="229" t="n">
        <v>1</v>
      </c>
      <c r="F153" s="227" t="n">
        <v>22.77</v>
      </c>
      <c r="G153" s="227">
        <f>ROUND(E153*F153,2)</f>
        <v/>
      </c>
      <c r="H153" s="230">
        <f>G153/$G$155</f>
        <v/>
      </c>
      <c r="I153" s="227">
        <f>ROUND(F153*Прил.10!$D$14,2)</f>
        <v/>
      </c>
      <c r="J153" s="227">
        <f>ROUND(I153*E153,2)</f>
        <v/>
      </c>
      <c r="K153" s="345" t="n"/>
      <c r="L153" s="345" t="n"/>
      <c r="M153" s="345" t="n"/>
      <c r="N153" s="345" t="n"/>
    </row>
    <row r="154" collapsed="1" s="334">
      <c r="A154" s="379" t="n"/>
      <c r="B154" s="379" t="n"/>
      <c r="C154" s="378" t="inlineStr">
        <is>
          <t>Итого прочее оборудование</t>
        </is>
      </c>
      <c r="D154" s="379" t="n"/>
      <c r="E154" s="229" t="n"/>
      <c r="F154" s="381" t="n"/>
      <c r="G154" s="227">
        <f>SUM(G84:G153)</f>
        <v/>
      </c>
      <c r="H154" s="230">
        <f>G154/$G$155</f>
        <v/>
      </c>
      <c r="I154" s="219" t="n"/>
      <c r="J154" s="227">
        <f>SUM(J84:J153)</f>
        <v/>
      </c>
      <c r="K154" s="345" t="n"/>
      <c r="L154" s="345" t="n"/>
    </row>
    <row r="155">
      <c r="A155" s="379" t="n"/>
      <c r="B155" s="379" t="n"/>
      <c r="C155" s="366" t="inlineStr">
        <is>
          <t>Итого по разделу «Оборудование»</t>
        </is>
      </c>
      <c r="D155" s="379" t="n"/>
      <c r="E155" s="380" t="n"/>
      <c r="F155" s="381" t="n"/>
      <c r="G155" s="227">
        <f>G154+G83</f>
        <v/>
      </c>
      <c r="H155" s="382">
        <f>H154+H83</f>
        <v/>
      </c>
      <c r="I155" s="219" t="n"/>
      <c r="J155" s="227">
        <f>J154+J83</f>
        <v/>
      </c>
      <c r="K155" s="345" t="n"/>
      <c r="L155" s="332" t="n"/>
    </row>
    <row r="156" ht="25.5" customHeight="1" s="334">
      <c r="A156" s="379" t="n"/>
      <c r="B156" s="379" t="n"/>
      <c r="C156" s="378" t="inlineStr">
        <is>
          <t>в том числе технологическое оборудование</t>
        </is>
      </c>
      <c r="D156" s="379" t="n"/>
      <c r="E156" s="220" t="n"/>
      <c r="F156" s="381" t="n"/>
      <c r="G156" s="227">
        <f>'Прил.6 Расчет ОБ'!G85</f>
        <v/>
      </c>
      <c r="H156" s="382" t="n"/>
      <c r="I156" s="219" t="n"/>
      <c r="J156" s="227">
        <f>G156*Прил.10!D14</f>
        <v/>
      </c>
      <c r="K156" s="345" t="n"/>
      <c r="L156" s="333" t="n"/>
    </row>
    <row r="157" ht="14.25" customFormat="1" customHeight="1" s="345">
      <c r="A157" s="379" t="n"/>
      <c r="B157" s="366" t="inlineStr">
        <is>
          <t>Материалы</t>
        </is>
      </c>
      <c r="C157" s="441" t="n"/>
      <c r="D157" s="441" t="n"/>
      <c r="E157" s="441" t="n"/>
      <c r="F157" s="441" t="n"/>
      <c r="G157" s="441" t="n"/>
      <c r="H157" s="442" t="n"/>
      <c r="I157" s="218" t="n"/>
      <c r="J157" s="218" t="n"/>
    </row>
    <row r="158" ht="14.25" customFormat="1" customHeight="1" s="345">
      <c r="A158" s="374" t="n"/>
      <c r="B158" s="373" t="inlineStr">
        <is>
          <t>Основные материалы</t>
        </is>
      </c>
      <c r="C158" s="448" t="n"/>
      <c r="D158" s="448" t="n"/>
      <c r="E158" s="448" t="n"/>
      <c r="F158" s="448" t="n"/>
      <c r="G158" s="448" t="n"/>
      <c r="H158" s="449" t="n"/>
      <c r="I158" s="234" t="n"/>
      <c r="J158" s="234" t="n"/>
    </row>
    <row r="159" ht="76.5" customFormat="1" customHeight="1" s="345">
      <c r="A159" s="379" t="n">
        <v>131</v>
      </c>
      <c r="B159" s="313" t="inlineStr">
        <is>
          <t>07.5.02.02-0009</t>
        </is>
      </c>
      <c r="C159" s="378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температурой-40 град. C и выше, объем 300 м3 РВ 300-01-СК</t>
        </is>
      </c>
      <c r="D159" s="379" t="inlineStr">
        <is>
          <t>шт</t>
        </is>
      </c>
      <c r="E159" s="229" t="n">
        <v>2</v>
      </c>
      <c r="F159" s="381" t="n">
        <v>156707</v>
      </c>
      <c r="G159" s="227">
        <f>ROUND(E159*F159,2)</f>
        <v/>
      </c>
      <c r="H159" s="230">
        <f>G159/$G$482</f>
        <v/>
      </c>
      <c r="I159" s="227">
        <f>ROUND(F159*Прил.10!$D$13,2)</f>
        <v/>
      </c>
      <c r="J159" s="227">
        <f>ROUND(I159*E159,2)</f>
        <v/>
      </c>
    </row>
    <row r="160" ht="14.25" customFormat="1" customHeight="1" s="345">
      <c r="A160" s="379" t="n">
        <v>132</v>
      </c>
      <c r="B160" s="313" t="inlineStr">
        <is>
          <t>05.1.07.13-0010</t>
        </is>
      </c>
      <c r="C160" s="378" t="inlineStr">
        <is>
          <t>Панели оград железобетонные глухие</t>
        </is>
      </c>
      <c r="D160" s="379" t="inlineStr">
        <is>
          <t>м3</t>
        </is>
      </c>
      <c r="E160" s="229" t="n">
        <v>75.298</v>
      </c>
      <c r="F160" s="381" t="n">
        <v>1577.7</v>
      </c>
      <c r="G160" s="227">
        <f>ROUND(E160*F160,2)</f>
        <v/>
      </c>
      <c r="H160" s="230">
        <f>G160/$G$482</f>
        <v/>
      </c>
      <c r="I160" s="227">
        <f>ROUND(F160*Прил.10!$D$13,2)</f>
        <v/>
      </c>
      <c r="J160" s="227">
        <f>ROUND(I160*E160,2)</f>
        <v/>
      </c>
    </row>
    <row r="161" ht="38.25" customFormat="1" customHeight="1" s="345">
      <c r="A161" s="379" t="n">
        <v>133</v>
      </c>
      <c r="B161" s="313" t="inlineStr">
        <is>
          <t>08.3.12.03-0001</t>
        </is>
      </c>
      <c r="C161" s="378" t="inlineStr">
        <is>
          <t>Балки покрытий постоянные по высоте из двутавров с параллельными гранями полок</t>
        </is>
      </c>
      <c r="D161" s="379" t="inlineStr">
        <is>
          <t>т</t>
        </is>
      </c>
      <c r="E161" s="229" t="n">
        <v>24.113</v>
      </c>
      <c r="F161" s="381" t="n">
        <v>4852.47</v>
      </c>
      <c r="G161" s="227">
        <f>ROUND(E161*F161,2)</f>
        <v/>
      </c>
      <c r="H161" s="230">
        <f>G161/$G$482</f>
        <v/>
      </c>
      <c r="I161" s="227">
        <f>ROUND(F161*Прил.10!$D$13,2)</f>
        <v/>
      </c>
      <c r="J161" s="227">
        <f>ROUND(I161*E161,2)</f>
        <v/>
      </c>
    </row>
    <row r="162" ht="25.5" customFormat="1" customHeight="1" s="345">
      <c r="A162" s="379" t="n">
        <v>134</v>
      </c>
      <c r="B162" s="313" t="inlineStr">
        <is>
          <t>20.3.04.04-0041</t>
        </is>
      </c>
      <c r="C162" s="378" t="inlineStr">
        <is>
          <t>Прожектор инфракрасный для систем видеонаблюдения</t>
        </is>
      </c>
      <c r="D162" s="379" t="inlineStr">
        <is>
          <t>шт</t>
        </is>
      </c>
      <c r="E162" s="229" t="n">
        <v>9</v>
      </c>
      <c r="F162" s="381" t="n">
        <v>12665.33</v>
      </c>
      <c r="G162" s="227">
        <f>ROUND(E162*F162,2)</f>
        <v/>
      </c>
      <c r="H162" s="230">
        <f>G162/$G$482</f>
        <v/>
      </c>
      <c r="I162" s="227">
        <f>ROUND(F162*Прил.10!$D$13,2)</f>
        <v/>
      </c>
      <c r="J162" s="227">
        <f>ROUND(I162*E162,2)</f>
        <v/>
      </c>
    </row>
    <row r="163" ht="51" customFormat="1" customHeight="1" s="345">
      <c r="A163" s="379" t="n">
        <v>135</v>
      </c>
      <c r="B163" s="313" t="inlineStr">
        <is>
          <t>08.4.02.03-1032</t>
        </is>
      </c>
      <c r="C163" s="378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163" s="379" t="inlineStr">
        <is>
          <t>т</t>
        </is>
      </c>
      <c r="E163" s="229" t="n">
        <v>18.755</v>
      </c>
      <c r="F163" s="381" t="n">
        <v>5582.57</v>
      </c>
      <c r="G163" s="227">
        <f>ROUND(E163*F163,2)</f>
        <v/>
      </c>
      <c r="H163" s="230">
        <f>G163/$G$482</f>
        <v/>
      </c>
      <c r="I163" s="227">
        <f>ROUND(F163*Прил.10!$D$13,2)</f>
        <v/>
      </c>
      <c r="J163" s="227">
        <f>ROUND(I163*E163,2)</f>
        <v/>
      </c>
    </row>
    <row r="164" ht="14.25" customFormat="1" customHeight="1" s="345">
      <c r="A164" s="379" t="n">
        <v>136</v>
      </c>
      <c r="B164" s="313" t="inlineStr">
        <is>
          <t>22.2.02.11-0061</t>
        </is>
      </c>
      <c r="C164" s="378" t="inlineStr">
        <is>
          <t>Комплект крепежный TLK-FPFP-50</t>
        </is>
      </c>
      <c r="D164" s="379" t="inlineStr">
        <is>
          <t>компл</t>
        </is>
      </c>
      <c r="E164" s="229" t="n">
        <v>810</v>
      </c>
      <c r="F164" s="381" t="n">
        <v>127.37</v>
      </c>
      <c r="G164" s="227">
        <f>ROUND(E164*F164,2)</f>
        <v/>
      </c>
      <c r="H164" s="230">
        <f>G164/$G$482</f>
        <v/>
      </c>
      <c r="I164" s="227">
        <f>ROUND(F164*Прил.10!$D$13,2)</f>
        <v/>
      </c>
      <c r="J164" s="227">
        <f>ROUND(I164*E164,2)</f>
        <v/>
      </c>
    </row>
    <row r="165" ht="89.25" customFormat="1" customHeight="1" s="345">
      <c r="A165" s="379" t="n">
        <v>137</v>
      </c>
      <c r="B165" s="313" t="inlineStr">
        <is>
          <t>07.2.07.13-0101</t>
        </is>
      </c>
      <c r="C165" s="378" t="inlineStr">
        <is>
          <t>Конструкции стропильных и подстропильных ферм металлические из труб квадратных периметром от 0,32 м до 0,56 м и труб прямоугольных от 0,64 м до 0,72 м, толщиной от 3 мм до 10 мм, стали листовой толщиной от 4 мм до 32 мм, стали угловой 110х8 мм, огрунтованные</t>
        </is>
      </c>
      <c r="D165" s="379" t="inlineStr">
        <is>
          <t>т</t>
        </is>
      </c>
      <c r="E165" s="229" t="n">
        <v>5.38</v>
      </c>
      <c r="F165" s="381" t="n">
        <v>15828.38</v>
      </c>
      <c r="G165" s="227">
        <f>ROUND(E165*F165,2)</f>
        <v/>
      </c>
      <c r="H165" s="230">
        <f>G165/$G$482</f>
        <v/>
      </c>
      <c r="I165" s="227">
        <f>ROUND(F165*Прил.10!$D$13,2)</f>
        <v/>
      </c>
      <c r="J165" s="227">
        <f>ROUND(I165*E165,2)</f>
        <v/>
      </c>
    </row>
    <row r="166" ht="25.5" customFormat="1" customHeight="1" s="345">
      <c r="A166" s="379" t="n">
        <v>138</v>
      </c>
      <c r="B166" s="313" t="inlineStr">
        <is>
          <t>14.2.02.12-0711</t>
        </is>
      </c>
      <c r="C166" s="378" t="inlineStr">
        <is>
          <t>Паста огнезащитная вспучивающаяся водоэмульсионная ВПМ-2</t>
        </is>
      </c>
      <c r="D166" s="379" t="inlineStr">
        <is>
          <t>т</t>
        </is>
      </c>
      <c r="E166" s="229" t="n">
        <v>2.086247</v>
      </c>
      <c r="F166" s="381" t="n">
        <v>38397</v>
      </c>
      <c r="G166" s="227">
        <f>ROUND(E166*F166,2)</f>
        <v/>
      </c>
      <c r="H166" s="230">
        <f>G166/$G$482</f>
        <v/>
      </c>
      <c r="I166" s="227">
        <f>ROUND(F166*Прил.10!$D$13,2)</f>
        <v/>
      </c>
      <c r="J166" s="227">
        <f>ROUND(I166*E166,2)</f>
        <v/>
      </c>
    </row>
    <row r="167" ht="25.5" customFormat="1" customHeight="1" s="345">
      <c r="A167" s="379" t="n">
        <v>139</v>
      </c>
      <c r="B167" s="313" t="inlineStr">
        <is>
          <t>20.2.07.07-0050</t>
        </is>
      </c>
      <c r="C167" s="378" t="inlineStr">
        <is>
          <t>Лоток прямой сейсмостойкий Л-60/200-2, горячеоцинкованный</t>
        </is>
      </c>
      <c r="D167" s="379" t="inlineStr">
        <is>
          <t>м</t>
        </is>
      </c>
      <c r="E167" s="229" t="n">
        <v>140</v>
      </c>
      <c r="F167" s="381" t="n">
        <v>468.14</v>
      </c>
      <c r="G167" s="227">
        <f>ROUND(E167*F167,2)</f>
        <v/>
      </c>
      <c r="H167" s="230">
        <f>G167/$G$482</f>
        <v/>
      </c>
      <c r="I167" s="227">
        <f>ROUND(F167*Прил.10!$D$13,2)</f>
        <v/>
      </c>
      <c r="J167" s="227">
        <f>ROUND(I167*E167,2)</f>
        <v/>
      </c>
    </row>
    <row r="168" ht="51" customFormat="1" customHeight="1" s="345">
      <c r="A168" s="379" t="n">
        <v>140</v>
      </c>
      <c r="B168" s="313" t="inlineStr">
        <is>
          <t>07.2.07.12-0020</t>
        </is>
      </c>
      <c r="C168" s="378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68" s="379" t="inlineStr">
        <is>
          <t>т</t>
        </is>
      </c>
      <c r="E168" s="229" t="n">
        <v>7.98</v>
      </c>
      <c r="F168" s="381" t="n">
        <v>7712</v>
      </c>
      <c r="G168" s="227">
        <f>ROUND(E168*F168,2)</f>
        <v/>
      </c>
      <c r="H168" s="230">
        <f>G168/$G$482</f>
        <v/>
      </c>
      <c r="I168" s="227">
        <f>ROUND(F168*Прил.10!$D$13,2)</f>
        <v/>
      </c>
      <c r="J168" s="227">
        <f>ROUND(I168*E168,2)</f>
        <v/>
      </c>
    </row>
    <row r="169" ht="14.25" customFormat="1" customHeight="1" s="345">
      <c r="A169" s="379" t="n">
        <v>141</v>
      </c>
      <c r="B169" s="313" t="inlineStr">
        <is>
          <t>БЦ.28.15</t>
        </is>
      </c>
      <c r="C169" s="378" t="inlineStr">
        <is>
          <t>Опора шинная ШО-110.II-УХЛ1</t>
        </is>
      </c>
      <c r="D169" s="379" t="inlineStr">
        <is>
          <t>шт</t>
        </is>
      </c>
      <c r="E169" s="229" t="n">
        <v>18</v>
      </c>
      <c r="F169" s="381">
        <f>I169/Прил.10!D13</f>
        <v/>
      </c>
      <c r="G169" s="227">
        <f>ROUND(E169*F169,2)</f>
        <v/>
      </c>
      <c r="H169" s="230">
        <f>G169/$G$482</f>
        <v/>
      </c>
      <c r="I169" s="227" t="n">
        <v>20250</v>
      </c>
      <c r="J169" s="227">
        <f>ROUND(I169*E169,2)</f>
        <v/>
      </c>
    </row>
    <row r="170" ht="25.5" customFormat="1" customHeight="1" s="345">
      <c r="A170" s="379" t="n">
        <v>142</v>
      </c>
      <c r="B170" s="313" t="inlineStr">
        <is>
          <t>999-9950</t>
        </is>
      </c>
      <c r="C170" s="378" t="inlineStr">
        <is>
          <t>Вспомогательные ненормируемые ресурсы (2% от Оплаты труда рабочих)</t>
        </is>
      </c>
      <c r="D170" s="379" t="inlineStr">
        <is>
          <t>руб</t>
        </is>
      </c>
      <c r="E170" s="229" t="n">
        <v>38719.5076</v>
      </c>
      <c r="F170" s="381" t="n">
        <v>1</v>
      </c>
      <c r="G170" s="227">
        <f>ROUND(E170*F170,2)</f>
        <v/>
      </c>
      <c r="H170" s="230">
        <f>G170/$G$482</f>
        <v/>
      </c>
      <c r="I170" s="227">
        <f>ROUND(F170*Прил.10!$D$13,2)</f>
        <v/>
      </c>
      <c r="J170" s="227">
        <f>ROUND(I170*E170,2)</f>
        <v/>
      </c>
    </row>
    <row r="171" ht="25.5" customFormat="1" customHeight="1" s="345">
      <c r="A171" s="379" t="n">
        <v>143</v>
      </c>
      <c r="B171" s="313" t="inlineStr">
        <is>
          <t>08.1.06.01-0015</t>
        </is>
      </c>
      <c r="C171" s="378" t="inlineStr">
        <is>
          <t>Ворота распашные складчатые РСВ 4,8х5,4</t>
        </is>
      </c>
      <c r="D171" s="379" t="inlineStr">
        <is>
          <t>шт</t>
        </is>
      </c>
      <c r="E171" s="229" t="n">
        <v>2</v>
      </c>
      <c r="F171" s="381" t="n">
        <v>18513.91</v>
      </c>
      <c r="G171" s="227">
        <f>ROUND(E171*F171,2)</f>
        <v/>
      </c>
      <c r="H171" s="230">
        <f>G171/$G$482</f>
        <v/>
      </c>
      <c r="I171" s="227">
        <f>ROUND(F171*Прил.10!$D$13,2)</f>
        <v/>
      </c>
      <c r="J171" s="227">
        <f>ROUND(I171*E171,2)</f>
        <v/>
      </c>
    </row>
    <row r="172" ht="38.25" customFormat="1" customHeight="1" s="345">
      <c r="A172" s="379" t="n">
        <v>144</v>
      </c>
      <c r="B172" s="313" t="inlineStr">
        <is>
          <t>04.3.02.01-0606</t>
        </is>
      </c>
      <c r="C172" s="378" t="inlineStr">
        <is>
          <t>Смеси сухие цементные самовыравнивающиеся, толщина 5-10 мм, класс B15 (М200)</t>
        </is>
      </c>
      <c r="D172" s="379" t="inlineStr">
        <is>
          <t>т</t>
        </is>
      </c>
      <c r="E172" s="229" t="n">
        <v>9.926448000000001</v>
      </c>
      <c r="F172" s="381" t="n">
        <v>3233.63</v>
      </c>
      <c r="G172" s="227">
        <f>ROUND(E172*F172,2)</f>
        <v/>
      </c>
      <c r="H172" s="230">
        <f>G172/$G$482</f>
        <v/>
      </c>
      <c r="I172" s="227">
        <f>ROUND(F172*Прил.10!$D$13,2)</f>
        <v/>
      </c>
      <c r="J172" s="227">
        <f>ROUND(I172*E172,2)</f>
        <v/>
      </c>
    </row>
    <row r="173" ht="38.25" customFormat="1" customHeight="1" s="345">
      <c r="A173" s="379" t="n">
        <v>145</v>
      </c>
      <c r="B173" s="313" t="inlineStr">
        <is>
          <t>04.3.02.04-0143</t>
        </is>
      </c>
      <c r="C173" s="378" t="inlineStr">
        <is>
          <t>Смеси бетонные, БСГ, тяжелого бетона на гранитном щебне, фракция 5-20 мм, класс: B7,5 (М100), П3</t>
        </is>
      </c>
      <c r="D173" s="379" t="inlineStr">
        <is>
          <t>м3</t>
        </is>
      </c>
      <c r="E173" s="229" t="n">
        <v>58.3338</v>
      </c>
      <c r="F173" s="381" t="n">
        <v>517.14</v>
      </c>
      <c r="G173" s="227">
        <f>ROUND(E173*F173,2)</f>
        <v/>
      </c>
      <c r="H173" s="230">
        <f>G173/$G$482</f>
        <v/>
      </c>
      <c r="I173" s="227">
        <f>ROUND(F173*Прил.10!$D$13,2)</f>
        <v/>
      </c>
      <c r="J173" s="227">
        <f>ROUND(I173*E173,2)</f>
        <v/>
      </c>
    </row>
    <row r="174" ht="76.5" customFormat="1" customHeight="1" s="345">
      <c r="A174" s="379" t="n">
        <v>146</v>
      </c>
      <c r="B174" s="313" t="inlineStr">
        <is>
          <t>08.4.01.02-0013</t>
        </is>
      </c>
      <c r="C174" s="37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74" s="379" t="inlineStr">
        <is>
          <t>т</t>
        </is>
      </c>
      <c r="E174" s="229" t="n">
        <v>4.245</v>
      </c>
      <c r="F174" s="381" t="n">
        <v>6800</v>
      </c>
      <c r="G174" s="227">
        <f>ROUND(E174*F174,2)</f>
        <v/>
      </c>
      <c r="H174" s="230">
        <f>G174/$G$482</f>
        <v/>
      </c>
      <c r="I174" s="227">
        <f>ROUND(F174*Прил.10!$D$13,2)</f>
        <v/>
      </c>
      <c r="J174" s="227">
        <f>ROUND(I174*E174,2)</f>
        <v/>
      </c>
    </row>
    <row r="175" ht="38.25" customFormat="1" customHeight="1" s="345">
      <c r="A175" s="379" t="n">
        <v>147</v>
      </c>
      <c r="B175" s="313" t="inlineStr">
        <is>
          <t>08.3.01.02-0062</t>
        </is>
      </c>
      <c r="C175" s="378" t="inlineStr">
        <is>
          <t>Сталь двутавровая горячекатаная с параллельными полками, марка Ст3сп/пс, 60Ш2</t>
        </is>
      </c>
      <c r="D175" s="379" t="inlineStr">
        <is>
          <t>т</t>
        </is>
      </c>
      <c r="E175" s="229" t="n">
        <v>2.04</v>
      </c>
      <c r="F175" s="381" t="n">
        <v>13762.57</v>
      </c>
      <c r="G175" s="227">
        <f>ROUND(E175*F175,2)</f>
        <v/>
      </c>
      <c r="H175" s="230">
        <f>G175/$G$482</f>
        <v/>
      </c>
      <c r="I175" s="227">
        <f>ROUND(F175*Прил.10!$D$13,2)</f>
        <v/>
      </c>
      <c r="J175" s="227">
        <f>ROUND(I175*E175,2)</f>
        <v/>
      </c>
    </row>
    <row r="176" ht="25.5" customFormat="1" customHeight="1" s="345">
      <c r="A176" s="379" t="n">
        <v>148</v>
      </c>
      <c r="B176" s="313" t="inlineStr">
        <is>
          <t>08.3.09.01-0005</t>
        </is>
      </c>
      <c r="C176" s="378" t="inlineStr">
        <is>
          <t>Профилированный лист оцинкованный: Н60-845-0,7</t>
        </is>
      </c>
      <c r="D176" s="379" t="inlineStr">
        <is>
          <t>т</t>
        </is>
      </c>
      <c r="E176" s="229">
        <f>320.17*8.8/1000</f>
        <v/>
      </c>
      <c r="F176" s="381" t="n">
        <v>9626.700000000001</v>
      </c>
      <c r="G176" s="227">
        <f>ROUND(E176*F176,2)</f>
        <v/>
      </c>
      <c r="H176" s="230">
        <f>G176/$G$482</f>
        <v/>
      </c>
      <c r="I176" s="227">
        <f>ROUND(F176*Прил.10!$D$13,2)</f>
        <v/>
      </c>
      <c r="J176" s="227">
        <f>ROUND(I176*E176,2)</f>
        <v/>
      </c>
    </row>
    <row r="177" ht="14.25" customFormat="1" customHeight="1" s="345">
      <c r="A177" s="379" t="n">
        <v>149</v>
      </c>
      <c r="B177" s="313" t="inlineStr">
        <is>
          <t>07.5.01.02-0061</t>
        </is>
      </c>
      <c r="C177" s="378" t="inlineStr">
        <is>
          <t>Площадки кольцевые с ограждениями</t>
        </is>
      </c>
      <c r="D177" s="379" t="inlineStr">
        <is>
          <t>т</t>
        </is>
      </c>
      <c r="E177" s="229" t="n">
        <v>2.32</v>
      </c>
      <c r="F177" s="381" t="n">
        <v>9111.02</v>
      </c>
      <c r="G177" s="227">
        <f>ROUND(E177*F177,2)</f>
        <v/>
      </c>
      <c r="H177" s="230">
        <f>G177/$G$482</f>
        <v/>
      </c>
      <c r="I177" s="227">
        <f>ROUND(F177*Прил.10!$D$13,2)</f>
        <v/>
      </c>
      <c r="J177" s="227">
        <f>ROUND(I177*E177,2)</f>
        <v/>
      </c>
    </row>
    <row r="178" ht="25.5" customFormat="1" customHeight="1" s="345">
      <c r="A178" s="379" t="n">
        <v>150</v>
      </c>
      <c r="B178" s="313" t="inlineStr">
        <is>
          <t>04.3.01.12-0004</t>
        </is>
      </c>
      <c r="C178" s="378" t="inlineStr">
        <is>
          <t>Раствор кладочный, цементно-известковый, М75</t>
        </is>
      </c>
      <c r="D178" s="379" t="inlineStr">
        <is>
          <t>м3</t>
        </is>
      </c>
      <c r="E178" s="229" t="n">
        <v>38.68116</v>
      </c>
      <c r="F178" s="381" t="n">
        <v>519.8</v>
      </c>
      <c r="G178" s="227">
        <f>ROUND(E178*F178,2)</f>
        <v/>
      </c>
      <c r="H178" s="230">
        <f>G178/$G$482</f>
        <v/>
      </c>
      <c r="I178" s="227">
        <f>ROUND(F178*Прил.10!$D$13,2)</f>
        <v/>
      </c>
      <c r="J178" s="227">
        <f>ROUND(I178*E178,2)</f>
        <v/>
      </c>
    </row>
    <row r="179" ht="25.5" customFormat="1" customHeight="1" s="345">
      <c r="A179" s="379" t="n">
        <v>151</v>
      </c>
      <c r="B179" s="313" t="inlineStr">
        <is>
          <t>20.5.02.08-0011</t>
        </is>
      </c>
      <c r="C179" s="378" t="inlineStr">
        <is>
          <t>Коробка телефонная распределительная КР75/200</t>
        </is>
      </c>
      <c r="D179" s="379" t="inlineStr">
        <is>
          <t>шт</t>
        </is>
      </c>
      <c r="E179" s="229" t="n">
        <v>25</v>
      </c>
      <c r="F179" s="381" t="n">
        <v>787.0599999999999</v>
      </c>
      <c r="G179" s="227">
        <f>ROUND(E179*F179,2)</f>
        <v/>
      </c>
      <c r="H179" s="230">
        <f>G179/$G$482</f>
        <v/>
      </c>
      <c r="I179" s="227">
        <f>ROUND(F179*Прил.10!$D$13,2)</f>
        <v/>
      </c>
      <c r="J179" s="227">
        <f>ROUND(I179*E179,2)</f>
        <v/>
      </c>
    </row>
    <row r="180" ht="51" customFormat="1" customHeight="1" s="345">
      <c r="A180" s="379" t="n">
        <v>152</v>
      </c>
      <c r="B180" s="313" t="inlineStr">
        <is>
          <t>11.2.13.04-0001</t>
        </is>
      </c>
      <c r="C180" s="378" t="inlineStr">
        <is>
          <t>Щиты деревянные для фундаментов, колонн, балок, перекрытий, стен, перегородок и других конструкций из досок толщиной 25 мм</t>
        </is>
      </c>
      <c r="D180" s="379" t="inlineStr">
        <is>
          <t>м2</t>
        </is>
      </c>
      <c r="E180" s="229" t="n">
        <v>304.1932</v>
      </c>
      <c r="F180" s="381" t="n">
        <v>60.91</v>
      </c>
      <c r="G180" s="227">
        <f>ROUND(E180*F180,2)</f>
        <v/>
      </c>
      <c r="H180" s="230">
        <f>G180/$G$482</f>
        <v/>
      </c>
      <c r="I180" s="227">
        <f>ROUND(F180*Прил.10!$D$13,2)</f>
        <v/>
      </c>
      <c r="J180" s="227">
        <f>ROUND(I180*E180,2)</f>
        <v/>
      </c>
    </row>
    <row r="181" ht="25.5" customFormat="1" customHeight="1" s="345">
      <c r="A181" s="379" t="n">
        <v>153</v>
      </c>
      <c r="B181" s="313" t="inlineStr">
        <is>
          <t>08.3.09.01-0056</t>
        </is>
      </c>
      <c r="C181" s="378" t="inlineStr">
        <is>
          <t>Профилированный настил оцинкованный: С10-1000-0,8</t>
        </is>
      </c>
      <c r="D181" s="379" t="inlineStr">
        <is>
          <t>т</t>
        </is>
      </c>
      <c r="E181" s="229" t="n">
        <v>1.888</v>
      </c>
      <c r="F181" s="381" t="n">
        <v>9425.290000000001</v>
      </c>
      <c r="G181" s="227">
        <f>ROUND(E181*F181,2)</f>
        <v/>
      </c>
      <c r="H181" s="230">
        <f>G181/$G$482</f>
        <v/>
      </c>
      <c r="I181" s="227">
        <f>ROUND(F181*Прил.10!$D$13,2)</f>
        <v/>
      </c>
      <c r="J181" s="227">
        <f>ROUND(I181*E181,2)</f>
        <v/>
      </c>
    </row>
    <row r="182" ht="63.75" customFormat="1" customHeight="1" s="345">
      <c r="A182" s="379" t="n">
        <v>154</v>
      </c>
      <c r="B182" s="313" t="inlineStr">
        <is>
          <t>24.3.03.11-0049</t>
        </is>
      </c>
      <c r="C182" s="378" t="inlineStr">
        <is>
          <t>Трубы напорные полиэтиленовые газопроводные ПЭ100, стандартное размерное отношение SDR13,6, номинальный наружный диаметр 225 мм, толщина стенки 16,6 мм</t>
        </is>
      </c>
      <c r="D182" s="379" t="inlineStr">
        <is>
          <t>М</t>
        </is>
      </c>
      <c r="E182" s="229" t="n">
        <v>25.6</v>
      </c>
      <c r="F182" s="381" t="n">
        <v>660.86</v>
      </c>
      <c r="G182" s="227">
        <f>ROUND(E182*F182,2)</f>
        <v/>
      </c>
      <c r="H182" s="230">
        <f>G182/$G$482</f>
        <v/>
      </c>
      <c r="I182" s="227">
        <f>ROUND(F182*Прил.10!$D$13,2)</f>
        <v/>
      </c>
      <c r="J182" s="227">
        <f>ROUND(I182*E182,2)</f>
        <v/>
      </c>
    </row>
    <row r="183" ht="25.5" customFormat="1" customHeight="1" s="345">
      <c r="A183" s="379" t="n">
        <v>155</v>
      </c>
      <c r="B183" s="313" t="inlineStr">
        <is>
          <t>20.3.03.07-0104</t>
        </is>
      </c>
      <c r="C183" s="378" t="inlineStr">
        <is>
          <t>Светильник промышленный GM: C70-28-56-CG-65-Lxx-T (1 модуль)</t>
        </is>
      </c>
      <c r="D183" s="379" t="inlineStr">
        <is>
          <t>ШТ</t>
        </is>
      </c>
      <c r="E183" s="229" t="n">
        <v>9</v>
      </c>
      <c r="F183" s="381" t="n">
        <v>1865.55</v>
      </c>
      <c r="G183" s="227">
        <f>ROUND(E183*F183,2)</f>
        <v/>
      </c>
      <c r="H183" s="230">
        <f>G183/$G$482</f>
        <v/>
      </c>
      <c r="I183" s="227">
        <f>ROUND(F183*Прил.10!$D$13,2)</f>
        <v/>
      </c>
      <c r="J183" s="227">
        <f>ROUND(I183*E183,2)</f>
        <v/>
      </c>
    </row>
    <row r="184" ht="25.5" customFormat="1" customHeight="1" s="345">
      <c r="A184" s="379" t="n">
        <v>156</v>
      </c>
      <c r="B184" s="313" t="inlineStr">
        <is>
          <t>08.3.07.01-0074</t>
        </is>
      </c>
      <c r="C184" s="378" t="inlineStr">
        <is>
          <t>Полоса стальная, марка Ст1кп-Ст4кп, Ст1пс-Ст6пс, Ст1Гпс-Ст5Гпс</t>
        </is>
      </c>
      <c r="D184" s="379" t="inlineStr">
        <is>
          <t>т</t>
        </is>
      </c>
      <c r="E184" s="229" t="n">
        <v>2.596</v>
      </c>
      <c r="F184" s="381" t="n">
        <v>5897.71</v>
      </c>
      <c r="G184" s="227">
        <f>ROUND(E184*F184,2)</f>
        <v/>
      </c>
      <c r="H184" s="230">
        <f>G184/$G$482</f>
        <v/>
      </c>
      <c r="I184" s="227">
        <f>ROUND(F184*Прил.10!$D$13,2)</f>
        <v/>
      </c>
      <c r="J184" s="227">
        <f>ROUND(I184*E184,2)</f>
        <v/>
      </c>
    </row>
    <row r="185" ht="25.5" customFormat="1" customHeight="1" s="345">
      <c r="A185" s="379" t="n">
        <v>157</v>
      </c>
      <c r="B185" s="313" t="inlineStr">
        <is>
          <t>21.1.06.10-0174</t>
        </is>
      </c>
      <c r="C185" s="378" t="inlineStr">
        <is>
          <t>Кабель силовой с медными жилами ВВГнг(A)-FRLS 3х25мк-1000</t>
        </is>
      </c>
      <c r="D185" s="379" t="inlineStr">
        <is>
          <t>1000 м</t>
        </is>
      </c>
      <c r="E185" s="229" t="n">
        <v>0.11</v>
      </c>
      <c r="F185" s="381" t="n">
        <v>130724.62</v>
      </c>
      <c r="G185" s="227">
        <f>ROUND(E185*F185,2)</f>
        <v/>
      </c>
      <c r="H185" s="230">
        <f>G185/$G$482</f>
        <v/>
      </c>
      <c r="I185" s="227">
        <f>ROUND(F185*Прил.10!$D$13,2)</f>
        <v/>
      </c>
      <c r="J185" s="227">
        <f>ROUND(I185*E185,2)</f>
        <v/>
      </c>
    </row>
    <row r="186" ht="25.5" customFormat="1" customHeight="1" s="345">
      <c r="A186" s="379" t="n">
        <v>158</v>
      </c>
      <c r="B186" s="313" t="inlineStr">
        <is>
          <t>04.3.01.09-0018</t>
        </is>
      </c>
      <c r="C186" s="378" t="inlineStr">
        <is>
          <t>Раствор готовый кладочный, цементный, М300</t>
        </is>
      </c>
      <c r="D186" s="379" t="inlineStr">
        <is>
          <t>М3</t>
        </is>
      </c>
      <c r="E186" s="229" t="n">
        <v>15.65496</v>
      </c>
      <c r="F186" s="381" t="n">
        <v>711.5</v>
      </c>
      <c r="G186" s="227">
        <f>ROUND(E186*F186,2)</f>
        <v/>
      </c>
      <c r="H186" s="230">
        <f>G186/$G$482</f>
        <v/>
      </c>
      <c r="I186" s="227">
        <f>ROUND(F186*Прил.10!$D$13,2)</f>
        <v/>
      </c>
      <c r="J186" s="227">
        <f>ROUND(I186*E186,2)</f>
        <v/>
      </c>
    </row>
    <row r="187" ht="38.25" customFormat="1" customHeight="1" s="345">
      <c r="A187" s="379" t="n">
        <v>159</v>
      </c>
      <c r="B187" s="313" t="inlineStr">
        <is>
          <t>04.3.02.04-0148</t>
        </is>
      </c>
      <c r="C187" s="378" t="inlineStr">
        <is>
          <t>Смеси бетонные, БСГ, тяжелого бетона на гранитном щебне, фракция 5-20 мм, класс: B15 (М200), П3, F50-100, W0-2</t>
        </is>
      </c>
      <c r="D187" s="379" t="inlineStr">
        <is>
          <t>м3</t>
        </is>
      </c>
      <c r="E187" s="229" t="n">
        <v>15.61055</v>
      </c>
      <c r="F187" s="381" t="n">
        <v>704.89</v>
      </c>
      <c r="G187" s="227">
        <f>ROUND(E187*F187,2)</f>
        <v/>
      </c>
      <c r="H187" s="230">
        <f>G187/$G$482</f>
        <v/>
      </c>
      <c r="I187" s="227">
        <f>ROUND(F187*Прил.10!$D$13,2)</f>
        <v/>
      </c>
      <c r="J187" s="227">
        <f>ROUND(I187*E187,2)</f>
        <v/>
      </c>
    </row>
    <row r="188" ht="38.25" customFormat="1" customHeight="1" s="345">
      <c r="A188" s="379" t="n">
        <v>160</v>
      </c>
      <c r="B188" s="313" t="inlineStr">
        <is>
          <t>21.1.05.04-0003</t>
        </is>
      </c>
      <c r="C188" s="378" t="inlineStr">
        <is>
          <t>Кабель саморегулируемый греющий "FroStop Black" для защиты от замерзания трубопроводов диаметром 50-100 мм</t>
        </is>
      </c>
      <c r="D188" s="379" t="inlineStr">
        <is>
          <t>м</t>
        </is>
      </c>
      <c r="E188" s="229" t="n">
        <v>90</v>
      </c>
      <c r="F188" s="381" t="n">
        <v>119.27</v>
      </c>
      <c r="G188" s="227">
        <f>ROUND(E188*F188,2)</f>
        <v/>
      </c>
      <c r="H188" s="230">
        <f>G188/$G$482</f>
        <v/>
      </c>
      <c r="I188" s="227">
        <f>ROUND(F188*Прил.10!$D$13,2)</f>
        <v/>
      </c>
      <c r="J188" s="227">
        <f>ROUND(I188*E188,2)</f>
        <v/>
      </c>
    </row>
    <row r="189" ht="25.5" customFormat="1" customHeight="1" s="345">
      <c r="A189" s="379" t="n">
        <v>161</v>
      </c>
      <c r="B189" s="313" t="inlineStr">
        <is>
          <t>12.1.02.10-0096</t>
        </is>
      </c>
      <c r="C189" s="378" t="inlineStr">
        <is>
          <t>Мембрана однослойная ветрозащитная гидроизоляционная Tyvek Housewrap</t>
        </is>
      </c>
      <c r="D189" s="379" t="inlineStr">
        <is>
          <t>10 м2</t>
        </is>
      </c>
      <c r="E189" s="229" t="n">
        <v>40.5</v>
      </c>
      <c r="F189" s="381" t="n">
        <v>253</v>
      </c>
      <c r="G189" s="227">
        <f>ROUND(E189*F189,2)</f>
        <v/>
      </c>
      <c r="H189" s="230">
        <f>G189/$G$482</f>
        <v/>
      </c>
      <c r="I189" s="227">
        <f>ROUND(F189*Прил.10!$D$13,2)</f>
        <v/>
      </c>
      <c r="J189" s="227">
        <f>ROUND(I189*E189,2)</f>
        <v/>
      </c>
    </row>
    <row r="190" ht="38.25" customFormat="1" customHeight="1" s="345">
      <c r="A190" s="379" t="n">
        <v>162</v>
      </c>
      <c r="B190" s="313" t="inlineStr">
        <is>
          <t>04.3.02.13-0105</t>
        </is>
      </c>
      <c r="C190" s="378" t="inlineStr">
        <is>
          <t>Смеси сухие монтажно-кладочные цементно-песчаные, B15 (М200), F100, крупность заполнителя не более 3,5 мм</t>
        </is>
      </c>
      <c r="D190" s="379" t="inlineStr">
        <is>
          <t>т</t>
        </is>
      </c>
      <c r="E190" s="229" t="n">
        <v>13.056</v>
      </c>
      <c r="F190" s="381" t="n">
        <v>745.21</v>
      </c>
      <c r="G190" s="227">
        <f>ROUND(E190*F190,2)</f>
        <v/>
      </c>
      <c r="H190" s="230">
        <f>G190/$G$482</f>
        <v/>
      </c>
      <c r="I190" s="227">
        <f>ROUND(F190*Прил.10!$D$13,2)</f>
        <v/>
      </c>
      <c r="J190" s="227">
        <f>ROUND(I190*E190,2)</f>
        <v/>
      </c>
    </row>
    <row r="191" ht="25.5" customFormat="1" customHeight="1" s="345">
      <c r="A191" s="379" t="n">
        <v>163</v>
      </c>
      <c r="B191" s="313" t="inlineStr">
        <is>
          <t>08.4.02.03-0001</t>
        </is>
      </c>
      <c r="C191" s="378" t="inlineStr">
        <is>
          <t>Каркасы арматурные класса А-I диаметром: 8 мм</t>
        </is>
      </c>
      <c r="D191" s="379" t="inlineStr">
        <is>
          <t>Т</t>
        </is>
      </c>
      <c r="E191" s="229" t="n">
        <v>1.3129</v>
      </c>
      <c r="F191" s="381" t="n">
        <v>7325.47</v>
      </c>
      <c r="G191" s="227">
        <f>ROUND(E191*F191,2)</f>
        <v/>
      </c>
      <c r="H191" s="230">
        <f>G191/$G$482</f>
        <v/>
      </c>
      <c r="I191" s="227">
        <f>ROUND(F191*Прил.10!$D$13,2)</f>
        <v/>
      </c>
      <c r="J191" s="227">
        <f>ROUND(I191*E191,2)</f>
        <v/>
      </c>
    </row>
    <row r="192" ht="63.75" customFormat="1" customHeight="1" s="345">
      <c r="A192" s="379" t="n">
        <v>164</v>
      </c>
      <c r="B192" s="313" t="inlineStr">
        <is>
          <t>12.2.05.10-0012</t>
        </is>
      </c>
      <c r="C192" s="378" t="inlineStr">
        <is>
          <t>Плиты из минеральной ваты теплоизоляционные гидрофобизированные на основе базальтового волокна, для теплоизоляции штукатурных фасадов, толщина 40-200 мм</t>
        </is>
      </c>
      <c r="D192" s="379" t="inlineStr">
        <is>
          <t>М3</t>
        </is>
      </c>
      <c r="E192" s="229" t="n">
        <v>6.963524</v>
      </c>
      <c r="F192" s="381" t="n">
        <v>1292.46</v>
      </c>
      <c r="G192" s="227">
        <f>ROUND(E192*F192,2)</f>
        <v/>
      </c>
      <c r="H192" s="230">
        <f>G192/$G$482</f>
        <v/>
      </c>
      <c r="I192" s="227">
        <f>ROUND(F192*Прил.10!$D$13,2)</f>
        <v/>
      </c>
      <c r="J192" s="227">
        <f>ROUND(I192*E192,2)</f>
        <v/>
      </c>
    </row>
    <row r="193" ht="25.5" customFormat="1" customHeight="1" s="345">
      <c r="A193" s="379" t="n">
        <v>165</v>
      </c>
      <c r="B193" s="313" t="inlineStr">
        <is>
          <t>10.1.02.03-0001</t>
        </is>
      </c>
      <c r="C193" s="378" t="inlineStr">
        <is>
          <t>Проволока алюминиевая, марка АМЦ, диаметр 1,4-1,8 мм</t>
        </is>
      </c>
      <c r="D193" s="379" t="inlineStr">
        <is>
          <t>т</t>
        </is>
      </c>
      <c r="E193" s="229" t="n">
        <v>0.2940601</v>
      </c>
      <c r="F193" s="381" t="n">
        <v>30090</v>
      </c>
      <c r="G193" s="227">
        <f>ROUND(E193*F193,2)</f>
        <v/>
      </c>
      <c r="H193" s="230">
        <f>G193/$G$482</f>
        <v/>
      </c>
      <c r="I193" s="227">
        <f>ROUND(F193*Прил.10!$D$13,2)</f>
        <v/>
      </c>
      <c r="J193" s="227">
        <f>ROUND(I193*E193,2)</f>
        <v/>
      </c>
    </row>
    <row r="194" ht="25.5" customFormat="1" customHeight="1" s="345">
      <c r="A194" s="379" t="n">
        <v>166</v>
      </c>
      <c r="B194" s="313" t="inlineStr">
        <is>
          <t>14.3.02.03-0001</t>
        </is>
      </c>
      <c r="C194" s="378" t="inlineStr">
        <is>
          <t>Краска водно-дисперсионная поливинилацетатная ВД-ВА-17 белая</t>
        </is>
      </c>
      <c r="D194" s="379" t="inlineStr">
        <is>
          <t>т</t>
        </is>
      </c>
      <c r="E194" s="229" t="n">
        <v>0.503262</v>
      </c>
      <c r="F194" s="381" t="n">
        <v>17565</v>
      </c>
      <c r="G194" s="227">
        <f>ROUND(E194*F194,2)</f>
        <v/>
      </c>
      <c r="H194" s="230">
        <f>G194/$G$482</f>
        <v/>
      </c>
      <c r="I194" s="227">
        <f>ROUND(F194*Прил.10!$D$13,2)</f>
        <v/>
      </c>
      <c r="J194" s="227">
        <f>ROUND(I194*E194,2)</f>
        <v/>
      </c>
    </row>
    <row r="195" ht="25.5" customFormat="1" customHeight="1" s="345">
      <c r="A195" s="379" t="n">
        <v>167</v>
      </c>
      <c r="B195" s="313" t="inlineStr">
        <is>
          <t>14.4.04.08-0002</t>
        </is>
      </c>
      <c r="C195" s="378" t="inlineStr">
        <is>
          <t>Эмаль ПФ-115 БИО, пентафталевая различных цветов</t>
        </is>
      </c>
      <c r="D195" s="379" t="inlineStr">
        <is>
          <t>т</t>
        </is>
      </c>
      <c r="E195" s="229" t="n">
        <v>0.25532</v>
      </c>
      <c r="F195" s="381" t="n">
        <v>34375.18</v>
      </c>
      <c r="G195" s="227">
        <f>ROUND(E195*F195,2)</f>
        <v/>
      </c>
      <c r="H195" s="230">
        <f>G195/$G$482</f>
        <v/>
      </c>
      <c r="I195" s="227">
        <f>ROUND(F195*Прил.10!$D$13,2)</f>
        <v/>
      </c>
      <c r="J195" s="227">
        <f>ROUND(I195*E195,2)</f>
        <v/>
      </c>
    </row>
    <row r="196" ht="25.5" customFormat="1" customHeight="1" s="345">
      <c r="A196" s="379" t="n">
        <v>168</v>
      </c>
      <c r="B196" s="313" t="inlineStr">
        <is>
          <t>21.1.06.10-0238</t>
        </is>
      </c>
      <c r="C196" s="378" t="inlineStr">
        <is>
          <t>Кабель силовой с медными жилами ВВГнг-FRLS 3х2,5-1000</t>
        </is>
      </c>
      <c r="D196" s="379" t="inlineStr">
        <is>
          <t>1000 м</t>
        </is>
      </c>
      <c r="E196" s="229" t="n">
        <v>0.405</v>
      </c>
      <c r="F196" s="381" t="n">
        <v>20980.92</v>
      </c>
      <c r="G196" s="227">
        <f>ROUND(E196*F196,2)</f>
        <v/>
      </c>
      <c r="H196" s="230">
        <f>G196/$G$482</f>
        <v/>
      </c>
      <c r="I196" s="227">
        <f>ROUND(F196*Прил.10!$D$13,2)</f>
        <v/>
      </c>
      <c r="J196" s="227">
        <f>ROUND(I196*E196,2)</f>
        <v/>
      </c>
    </row>
    <row r="197" ht="14.25" customFormat="1" customHeight="1" s="345">
      <c r="A197" s="379" t="n">
        <v>169</v>
      </c>
      <c r="B197" s="313" t="inlineStr">
        <is>
          <t>01.7.11.07-0054</t>
        </is>
      </c>
      <c r="C197" s="378" t="inlineStr">
        <is>
          <t>Электроды сварочные Э42, диаметр 6 мм</t>
        </is>
      </c>
      <c r="D197" s="379" t="inlineStr">
        <is>
          <t>Т</t>
        </is>
      </c>
      <c r="E197" s="229" t="n">
        <v>0.8362000000000001</v>
      </c>
      <c r="F197" s="381" t="n">
        <v>9424</v>
      </c>
      <c r="G197" s="227">
        <f>ROUND(E197*F197,2)</f>
        <v/>
      </c>
      <c r="H197" s="230">
        <f>G197/$G$482</f>
        <v/>
      </c>
      <c r="I197" s="227">
        <f>ROUND(F197*Прил.10!$D$13,2)</f>
        <v/>
      </c>
      <c r="J197" s="227">
        <f>ROUND(I197*E197,2)</f>
        <v/>
      </c>
    </row>
    <row r="198" ht="25.5" customFormat="1" customHeight="1" s="345">
      <c r="A198" s="379" t="n">
        <v>170</v>
      </c>
      <c r="B198" s="313" t="inlineStr">
        <is>
          <t>08.3.04.02-0062</t>
        </is>
      </c>
      <c r="C198" s="378" t="inlineStr">
        <is>
          <t>Сталь круглая и квадратная, марки Ст0, размер свыше 12 мм</t>
        </is>
      </c>
      <c r="D198" s="379" t="inlineStr">
        <is>
          <t>Т</t>
        </is>
      </c>
      <c r="E198" s="229" t="n">
        <v>1.1115</v>
      </c>
      <c r="F198" s="381" t="n">
        <v>6936.4</v>
      </c>
      <c r="G198" s="227">
        <f>ROUND(E198*F198,2)</f>
        <v/>
      </c>
      <c r="H198" s="230">
        <f>G198/$G$482</f>
        <v/>
      </c>
      <c r="I198" s="227">
        <f>ROUND(F198*Прил.10!$D$13,2)</f>
        <v/>
      </c>
      <c r="J198" s="227">
        <f>ROUND(I198*E198,2)</f>
        <v/>
      </c>
    </row>
    <row r="199" ht="25.5" customFormat="1" customHeight="1" s="345">
      <c r="A199" s="379" t="n">
        <v>171</v>
      </c>
      <c r="B199" s="313" t="inlineStr">
        <is>
          <t>07.1.03.01-0004</t>
        </is>
      </c>
      <c r="C199" s="378" t="inlineStr">
        <is>
          <t>Вставки жалюзийные переплетов оконных сливы СЛСН-25, СЛСВ-25</t>
        </is>
      </c>
      <c r="D199" s="379" t="inlineStr">
        <is>
          <t>Т</t>
        </is>
      </c>
      <c r="E199" s="229" t="n">
        <v>0.6</v>
      </c>
      <c r="F199" s="381" t="n">
        <v>12464.3</v>
      </c>
      <c r="G199" s="227">
        <f>ROUND(E199*F199,2)</f>
        <v/>
      </c>
      <c r="H199" s="230">
        <f>G199/$G$482</f>
        <v/>
      </c>
      <c r="I199" s="227">
        <f>ROUND(F199*Прил.10!$D$13,2)</f>
        <v/>
      </c>
      <c r="J199" s="227">
        <f>ROUND(I199*E199,2)</f>
        <v/>
      </c>
    </row>
    <row r="200" ht="25.5" customFormat="1" customHeight="1" s="345">
      <c r="A200" s="379" t="n">
        <v>172</v>
      </c>
      <c r="B200" s="313" t="inlineStr">
        <is>
          <t>02.2.04.03-0013</t>
        </is>
      </c>
      <c r="C200" s="378" t="inlineStr">
        <is>
          <t>Смесь песчано-гравийная обогащенная с содержанием гравия 35-50%</t>
        </is>
      </c>
      <c r="D200" s="379" t="inlineStr">
        <is>
          <t>м3</t>
        </is>
      </c>
      <c r="E200" s="229" t="n">
        <v>99.613</v>
      </c>
      <c r="F200" s="381" t="n">
        <v>72</v>
      </c>
      <c r="G200" s="227">
        <f>ROUND(E200*F200,2)</f>
        <v/>
      </c>
      <c r="H200" s="230">
        <f>G200/$G$482</f>
        <v/>
      </c>
      <c r="I200" s="227">
        <f>ROUND(F200*Прил.10!$D$13,2)</f>
        <v/>
      </c>
      <c r="J200" s="227">
        <f>ROUND(I200*E200,2)</f>
        <v/>
      </c>
    </row>
    <row r="201" ht="38.25" customFormat="1" customHeight="1" s="345">
      <c r="A201" s="379" t="n">
        <v>173</v>
      </c>
      <c r="B201" s="313" t="inlineStr">
        <is>
          <t>23.3.08.01-0081</t>
        </is>
      </c>
      <c r="C201" s="378" t="inlineStr">
        <is>
          <t>Трубы стальные электросварные квадратного сечения, размер стороны 140 мм, толщина стенки 4-7 мм</t>
        </is>
      </c>
      <c r="D201" s="379" t="inlineStr">
        <is>
          <t>Т</t>
        </is>
      </c>
      <c r="E201" s="229" t="n">
        <v>0.736</v>
      </c>
      <c r="F201" s="381" t="n">
        <v>9045.25</v>
      </c>
      <c r="G201" s="227">
        <f>ROUND(E201*F201,2)</f>
        <v/>
      </c>
      <c r="H201" s="230">
        <f>G201/$G$482</f>
        <v/>
      </c>
      <c r="I201" s="227">
        <f>ROUND(F201*Прил.10!$D$13,2)</f>
        <v/>
      </c>
      <c r="J201" s="227">
        <f>ROUND(I201*E201,2)</f>
        <v/>
      </c>
    </row>
    <row r="202" ht="25.5" customFormat="1" customHeight="1" s="345">
      <c r="A202" s="379" t="n">
        <v>174</v>
      </c>
      <c r="B202" s="313" t="inlineStr">
        <is>
          <t>01.2.03.03-0107</t>
        </is>
      </c>
      <c r="C202" s="378" t="inlineStr">
        <is>
          <t>Мастика битумно-масляная морозостойкая горячего применения</t>
        </is>
      </c>
      <c r="D202" s="379" t="inlineStr">
        <is>
          <t>т</t>
        </is>
      </c>
      <c r="E202" s="229" t="n">
        <v>1.60128</v>
      </c>
      <c r="F202" s="381" t="n">
        <v>3960</v>
      </c>
      <c r="G202" s="227">
        <f>ROUND(E202*F202,2)</f>
        <v/>
      </c>
      <c r="H202" s="230">
        <f>G202/$G$482</f>
        <v/>
      </c>
      <c r="I202" s="227">
        <f>ROUND(F202*Прил.10!$D$13,2)</f>
        <v/>
      </c>
      <c r="J202" s="227">
        <f>ROUND(I202*E202,2)</f>
        <v/>
      </c>
    </row>
    <row r="203" ht="63.75" customFormat="1" customHeight="1" s="345">
      <c r="A203" s="379" t="n">
        <v>175</v>
      </c>
      <c r="B203" s="313" t="inlineStr">
        <is>
          <t>04.3.02.13-0102</t>
        </is>
      </c>
      <c r="C203" s="378" t="inlineStr">
        <is>
          <t>Смеси сухие, штукатурные цементно-песчаные, для внутренних и наружных работ, модифицированные с полимерными добавками, механизированного нанесения, М150</t>
        </is>
      </c>
      <c r="D203" s="379" t="inlineStr">
        <is>
          <t>Т</t>
        </is>
      </c>
      <c r="E203" s="229" t="n">
        <v>5.546016</v>
      </c>
      <c r="F203" s="381" t="n">
        <v>1108.57</v>
      </c>
      <c r="G203" s="227">
        <f>ROUND(E203*F203,2)</f>
        <v/>
      </c>
      <c r="H203" s="230">
        <f>G203/$G$482</f>
        <v/>
      </c>
      <c r="I203" s="227">
        <f>ROUND(F203*Прил.10!$D$13,2)</f>
        <v/>
      </c>
      <c r="J203" s="227">
        <f>ROUND(I203*E203,2)</f>
        <v/>
      </c>
    </row>
    <row r="204" ht="25.5" customFormat="1" customHeight="1" s="345">
      <c r="A204" s="379" t="n">
        <v>176</v>
      </c>
      <c r="B204" s="313" t="inlineStr">
        <is>
          <t>20.2.07.05-0012</t>
        </is>
      </c>
      <c r="C204" s="378" t="inlineStr">
        <is>
          <t>Лоток перфорированный 150х50 мм, длиной 3000 мм</t>
        </is>
      </c>
      <c r="D204" s="379" t="inlineStr">
        <is>
          <t>шт</t>
        </is>
      </c>
      <c r="E204" s="229" t="n">
        <v>40</v>
      </c>
      <c r="F204" s="381" t="n">
        <v>150.71</v>
      </c>
      <c r="G204" s="227">
        <f>ROUND(E204*F204,2)</f>
        <v/>
      </c>
      <c r="H204" s="230">
        <f>G204/$G$482</f>
        <v/>
      </c>
      <c r="I204" s="227">
        <f>ROUND(F204*Прил.10!$D$13,2)</f>
        <v/>
      </c>
      <c r="J204" s="227">
        <f>ROUND(I204*E204,2)</f>
        <v/>
      </c>
    </row>
    <row r="205" ht="38.25" customFormat="1" customHeight="1" s="345">
      <c r="A205" s="379" t="n">
        <v>177</v>
      </c>
      <c r="B205" s="313" t="inlineStr">
        <is>
          <t>07.1.01.01-0021</t>
        </is>
      </c>
      <c r="C205" s="378" t="inlineStr">
        <is>
          <t>Дверь противопожарная металлическая однопольная ДПМ-01/60, размером 1100х2100 мм</t>
        </is>
      </c>
      <c r="D205" s="379" t="inlineStr">
        <is>
          <t>ШТ.</t>
        </is>
      </c>
      <c r="E205" s="229" t="n">
        <v>2</v>
      </c>
      <c r="F205" s="381" t="n">
        <v>2929.68</v>
      </c>
      <c r="G205" s="227">
        <f>ROUND(E205*F205,2)</f>
        <v/>
      </c>
      <c r="H205" s="230">
        <f>G205/$G$482</f>
        <v/>
      </c>
      <c r="I205" s="227">
        <f>ROUND(F205*Прил.10!$D$13,2)</f>
        <v/>
      </c>
      <c r="J205" s="227">
        <f>ROUND(I205*E205,2)</f>
        <v/>
      </c>
    </row>
    <row r="206" ht="14.25" customFormat="1" customHeight="1" s="345">
      <c r="A206" s="379" t="n">
        <v>178</v>
      </c>
      <c r="B206" s="313" t="inlineStr">
        <is>
          <t>01.7.07.12-0024</t>
        </is>
      </c>
      <c r="C206" s="378" t="inlineStr">
        <is>
          <t>Пленка полиэтиленовая, толщина 0,15 мм</t>
        </is>
      </c>
      <c r="D206" s="379" t="inlineStr">
        <is>
          <t>М2</t>
        </is>
      </c>
      <c r="E206" s="229" t="n">
        <v>1593.744</v>
      </c>
      <c r="F206" s="381" t="n">
        <v>3.62</v>
      </c>
      <c r="G206" s="227">
        <f>ROUND(E206*F206,2)</f>
        <v/>
      </c>
      <c r="H206" s="230">
        <f>G206/$G$482</f>
        <v/>
      </c>
      <c r="I206" s="227">
        <f>ROUND(F206*Прил.10!$D$13,2)</f>
        <v/>
      </c>
      <c r="J206" s="227">
        <f>ROUND(I206*E206,2)</f>
        <v/>
      </c>
    </row>
    <row r="207" ht="25.5" customFormat="1" customHeight="1" s="345">
      <c r="A207" s="379" t="n">
        <v>179</v>
      </c>
      <c r="B207" s="313" t="inlineStr">
        <is>
          <t>01.7.12.05-0052</t>
        </is>
      </c>
      <c r="C207" s="378" t="inlineStr">
        <is>
          <t>Нетканый геотекстиль: ГЕОКОМ Д-900, иглопробивной термоскреплённый</t>
        </is>
      </c>
      <c r="D207" s="379" t="inlineStr">
        <is>
          <t>м2</t>
        </is>
      </c>
      <c r="E207" s="229" t="n">
        <v>440</v>
      </c>
      <c r="F207" s="381" t="n">
        <v>12.88</v>
      </c>
      <c r="G207" s="227">
        <f>ROUND(E207*F207,2)</f>
        <v/>
      </c>
      <c r="H207" s="230">
        <f>G207/$G$482</f>
        <v/>
      </c>
      <c r="I207" s="227">
        <f>ROUND(F207*Прил.10!$D$13,2)</f>
        <v/>
      </c>
      <c r="J207" s="227">
        <f>ROUND(I207*E207,2)</f>
        <v/>
      </c>
    </row>
    <row r="208" ht="38.25" customFormat="1" customHeight="1" s="345">
      <c r="A208" s="379" t="n">
        <v>180</v>
      </c>
      <c r="B208" s="313" t="inlineStr">
        <is>
          <t>11.1.03.06-0095</t>
        </is>
      </c>
      <c r="C208" s="378" t="inlineStr">
        <is>
          <t>Доска обрезная, хвойных пород, ширина 75-150 мм, толщина 44 мм и более, длина 4-6,5 м, сорт III</t>
        </is>
      </c>
      <c r="D208" s="379" t="inlineStr">
        <is>
          <t>М3</t>
        </is>
      </c>
      <c r="E208" s="229" t="n">
        <v>5.2922</v>
      </c>
      <c r="F208" s="381" t="n">
        <v>1056</v>
      </c>
      <c r="G208" s="227">
        <f>ROUND(E208*F208,2)</f>
        <v/>
      </c>
      <c r="H208" s="230">
        <f>G208/$G$482</f>
        <v/>
      </c>
      <c r="I208" s="227">
        <f>ROUND(F208*Прил.10!$D$13,2)</f>
        <v/>
      </c>
      <c r="J208" s="227">
        <f>ROUND(I208*E208,2)</f>
        <v/>
      </c>
    </row>
    <row r="209" ht="25.5" customFormat="1" customHeight="1" s="345">
      <c r="A209" s="379" t="n">
        <v>181</v>
      </c>
      <c r="B209" s="313" t="inlineStr">
        <is>
          <t>20.2.08.03-0013</t>
        </is>
      </c>
      <c r="C209" s="378" t="inlineStr">
        <is>
          <t>Комплект монтажный IPO 500 WALL MNTG KIT</t>
        </is>
      </c>
      <c r="D209" s="379" t="inlineStr">
        <is>
          <t>компл.</t>
        </is>
      </c>
      <c r="E209" s="229" t="n">
        <v>50</v>
      </c>
      <c r="F209" s="381" t="n">
        <v>110.94</v>
      </c>
      <c r="G209" s="227">
        <f>ROUND(E209*F209,2)</f>
        <v/>
      </c>
      <c r="H209" s="230">
        <f>G209/$G$482</f>
        <v/>
      </c>
      <c r="I209" s="227">
        <f>ROUND(F209*Прил.10!$D$13,2)</f>
        <v/>
      </c>
      <c r="J209" s="227">
        <f>ROUND(I209*E209,2)</f>
        <v/>
      </c>
    </row>
    <row r="210" ht="25.5" customFormat="1" customHeight="1" s="345">
      <c r="A210" s="379" t="n">
        <v>182</v>
      </c>
      <c r="B210" s="313" t="inlineStr">
        <is>
          <t>21.2.01.02-0099</t>
        </is>
      </c>
      <c r="C210" s="378" t="inlineStr">
        <is>
          <t>Провод неизолированный для воздушных линий электропередачи АС 400/64</t>
        </is>
      </c>
      <c r="D210" s="379" t="inlineStr">
        <is>
          <t>КМ</t>
        </is>
      </c>
      <c r="E210" s="229">
        <f>0.1*1.572</f>
        <v/>
      </c>
      <c r="F210" s="381" t="n">
        <v>34910.51</v>
      </c>
      <c r="G210" s="227">
        <f>ROUND(E210*F210,2)</f>
        <v/>
      </c>
      <c r="H210" s="230">
        <f>G210/$G$482</f>
        <v/>
      </c>
      <c r="I210" s="227">
        <f>ROUND(F210*Прил.10!$D$13,2)</f>
        <v/>
      </c>
      <c r="J210" s="227">
        <f>ROUND(I210*E210,2)</f>
        <v/>
      </c>
    </row>
    <row r="211" ht="14.25" customFormat="1" customHeight="1" s="345">
      <c r="A211" s="379" t="n"/>
      <c r="B211" s="235" t="n"/>
      <c r="C211" s="236" t="inlineStr">
        <is>
          <t>Итого основные материалы</t>
        </is>
      </c>
      <c r="D211" s="390" t="n"/>
      <c r="E211" s="238" t="n"/>
      <c r="F211" s="240" t="n"/>
      <c r="G211" s="240">
        <f>SUM(G159:G210)</f>
        <v/>
      </c>
      <c r="H211" s="230">
        <f>G211/$G$482</f>
        <v/>
      </c>
      <c r="I211" s="227" t="n"/>
      <c r="J211" s="240">
        <f>SUM(J159:J210)</f>
        <v/>
      </c>
    </row>
    <row r="212" hidden="1" outlineLevel="1" ht="25.5" customFormat="1" customHeight="1" s="345">
      <c r="A212" s="379" t="n">
        <v>183</v>
      </c>
      <c r="B212" s="313" t="inlineStr">
        <is>
          <t>1.1-1-3714</t>
        </is>
      </c>
      <c r="C212" s="378" t="inlineStr">
        <is>
          <t>ЭМАЛЬ ПОЛИУРЕТАНОВАЯ ОДНОКОМПОНЕНТНАЯ</t>
        </is>
      </c>
      <c r="D212" s="379" t="inlineStr">
        <is>
          <t>КГ</t>
        </is>
      </c>
      <c r="E212" s="229" t="n">
        <v>129.15342</v>
      </c>
      <c r="F212" s="381" t="n">
        <v>42.49</v>
      </c>
      <c r="G212" s="227">
        <f>ROUND(E212*F212,2)</f>
        <v/>
      </c>
      <c r="H212" s="230">
        <f>G212/$G$482</f>
        <v/>
      </c>
      <c r="I212" s="227">
        <f>ROUND(F212*Прил.10!$D$13,2)</f>
        <v/>
      </c>
      <c r="J212" s="227">
        <f>ROUND(I212*E212,2)</f>
        <v/>
      </c>
    </row>
    <row r="213" hidden="1" outlineLevel="1" ht="25.5" customFormat="1" customHeight="1" s="345">
      <c r="A213" s="379" t="n">
        <v>184</v>
      </c>
      <c r="B213" s="313" t="inlineStr">
        <is>
          <t>1.1-1-1824</t>
        </is>
      </c>
      <c r="C213" s="378" t="inlineStr">
        <is>
          <t>СЕТКА ДОРОЖНАЯ, СЕЧЕНИЕ 100Х100 ММ, ДИАМЕТР 6 ММ</t>
        </is>
      </c>
      <c r="D213" s="379" t="inlineStr">
        <is>
          <t>М2</t>
        </is>
      </c>
      <c r="E213" s="229" t="n">
        <v>255.8</v>
      </c>
      <c r="F213" s="381" t="n">
        <v>21.14</v>
      </c>
      <c r="G213" s="227">
        <f>ROUND(E213*F213,2)</f>
        <v/>
      </c>
      <c r="H213" s="230">
        <f>G213/$G$482</f>
        <v/>
      </c>
      <c r="I213" s="227">
        <f>ROUND(F213*Прил.10!$D$13,2)</f>
        <v/>
      </c>
      <c r="J213" s="227">
        <f>ROUND(I213*E213,2)</f>
        <v/>
      </c>
    </row>
    <row r="214" hidden="1" outlineLevel="1" ht="14.25" customFormat="1" customHeight="1" s="345">
      <c r="A214" s="379" t="n">
        <v>185</v>
      </c>
      <c r="B214" s="313" t="inlineStr">
        <is>
          <t>01.7.15.03-0042</t>
        </is>
      </c>
      <c r="C214" s="378" t="inlineStr">
        <is>
          <t>Болты с гайками и шайбами строительные</t>
        </is>
      </c>
      <c r="D214" s="379" t="inlineStr">
        <is>
          <t>кг</t>
        </is>
      </c>
      <c r="E214" s="229" t="n">
        <v>570.973</v>
      </c>
      <c r="F214" s="381" t="n">
        <v>9.039999999999999</v>
      </c>
      <c r="G214" s="227">
        <f>ROUND(E214*F214,2)</f>
        <v/>
      </c>
      <c r="H214" s="230">
        <f>G214/$G$482</f>
        <v/>
      </c>
      <c r="I214" s="227">
        <f>ROUND(F214*Прил.10!$D$13,2)</f>
        <v/>
      </c>
      <c r="J214" s="227">
        <f>ROUND(I214*E214,2)</f>
        <v/>
      </c>
    </row>
    <row r="215" hidden="1" outlineLevel="1" ht="38.25" customFormat="1" customHeight="1" s="345">
      <c r="A215" s="379" t="n">
        <v>186</v>
      </c>
      <c r="B215" s="313" t="inlineStr">
        <is>
          <t>20.2.07.01-0008</t>
        </is>
      </c>
      <c r="C215" s="378" t="inlineStr">
        <is>
          <t>Лоток для поворота трассы вниз под углом 90° перфорированный КС 200х65-90ХЛ1, горячеоцинкованный</t>
        </is>
      </c>
      <c r="D215" s="379" t="inlineStr">
        <is>
          <t>ШТ</t>
        </is>
      </c>
      <c r="E215" s="229" t="n">
        <v>80</v>
      </c>
      <c r="F215" s="381" t="n">
        <v>64.28</v>
      </c>
      <c r="G215" s="227">
        <f>ROUND(E215*F215,2)</f>
        <v/>
      </c>
      <c r="H215" s="230">
        <f>G215/$G$482</f>
        <v/>
      </c>
      <c r="I215" s="227">
        <f>ROUND(F215*Прил.10!$D$13,2)</f>
        <v/>
      </c>
      <c r="J215" s="227">
        <f>ROUND(I215*E215,2)</f>
        <v/>
      </c>
    </row>
    <row r="216" hidden="1" outlineLevel="1" ht="25.5" customFormat="1" customHeight="1" s="345">
      <c r="A216" s="379" t="n">
        <v>187</v>
      </c>
      <c r="B216" s="313" t="inlineStr">
        <is>
          <t>21.1.06.09-0178</t>
        </is>
      </c>
      <c r="C216" s="378" t="inlineStr">
        <is>
          <t>Кабель силовой с медными жилами ВВГнг(A)-LS 5х6-660</t>
        </is>
      </c>
      <c r="D216" s="379" t="inlineStr">
        <is>
          <t>1000 м</t>
        </is>
      </c>
      <c r="E216" s="229" t="n">
        <v>0.2</v>
      </c>
      <c r="F216" s="381" t="n">
        <v>25431.81</v>
      </c>
      <c r="G216" s="227">
        <f>ROUND(E216*F216,2)</f>
        <v/>
      </c>
      <c r="H216" s="230">
        <f>G216/$G$482</f>
        <v/>
      </c>
      <c r="I216" s="227">
        <f>ROUND(F216*Прил.10!$D$13,2)</f>
        <v/>
      </c>
      <c r="J216" s="227">
        <f>ROUND(I216*E216,2)</f>
        <v/>
      </c>
    </row>
    <row r="217" hidden="1" outlineLevel="1" ht="51" customFormat="1" customHeight="1" s="345">
      <c r="A217" s="379" t="n">
        <v>188</v>
      </c>
      <c r="B217" s="313" t="inlineStr">
        <is>
          <t>12.1.01.05-0062</t>
        </is>
      </c>
      <c r="C217" s="378" t="inlineStr">
        <is>
          <t>Труба с коленом металлическая для водосточных систем, окрашенная, ширина 102 мм, высота 76 мм, длина 3000 мм</t>
        </is>
      </c>
      <c r="D217" s="379" t="inlineStr">
        <is>
          <t>шт</t>
        </is>
      </c>
      <c r="E217" s="229" t="n">
        <v>19</v>
      </c>
      <c r="F217" s="381" t="n">
        <v>267.44</v>
      </c>
      <c r="G217" s="227">
        <f>ROUND(E217*F217,2)</f>
        <v/>
      </c>
      <c r="H217" s="230">
        <f>G217/$G$482</f>
        <v/>
      </c>
      <c r="I217" s="227">
        <f>ROUND(F217*Прил.10!$D$13,2)</f>
        <v/>
      </c>
      <c r="J217" s="227">
        <f>ROUND(I217*E217,2)</f>
        <v/>
      </c>
    </row>
    <row r="218" hidden="1" outlineLevel="1" ht="25.5" customFormat="1" customHeight="1" s="345">
      <c r="A218" s="379" t="n">
        <v>189</v>
      </c>
      <c r="B218" s="313" t="inlineStr">
        <is>
          <t>1.1-1-2829</t>
        </is>
      </c>
      <c r="C218" s="378" t="inlineStr">
        <is>
          <t>КАБЕЛЬ-КАНАЛЫ, РАЗМЕР 105Х50 ММ: КОРОБА C НАПРАВЛЯЮЩИМИ</t>
        </is>
      </c>
      <c r="D218" s="379" t="inlineStr">
        <is>
          <t>М</t>
        </is>
      </c>
      <c r="E218" s="229" t="n">
        <v>50</v>
      </c>
      <c r="F218" s="381" t="n">
        <v>99.66</v>
      </c>
      <c r="G218" s="227">
        <f>ROUND(E218*F218,2)</f>
        <v/>
      </c>
      <c r="H218" s="230">
        <f>G218/$G$482</f>
        <v/>
      </c>
      <c r="I218" s="227">
        <f>ROUND(F218*Прил.10!$D$13,2)</f>
        <v/>
      </c>
      <c r="J218" s="227">
        <f>ROUND(I218*E218,2)</f>
        <v/>
      </c>
    </row>
    <row r="219" hidden="1" outlineLevel="1" ht="14.25" customFormat="1" customHeight="1" s="345">
      <c r="A219" s="379" t="n">
        <v>190</v>
      </c>
      <c r="B219" s="313" t="inlineStr">
        <is>
          <t>Прайс из СД ОП</t>
        </is>
      </c>
      <c r="C219" s="378" t="inlineStr">
        <is>
          <t>Перегородка SEP 36500</t>
        </is>
      </c>
      <c r="D219" s="379" t="inlineStr">
        <is>
          <t>ШТ</t>
        </is>
      </c>
      <c r="E219" s="229" t="n">
        <v>40</v>
      </c>
      <c r="F219" s="381" t="n">
        <v>123.45</v>
      </c>
      <c r="G219" s="227">
        <f>ROUND(E219*F219,2)</f>
        <v/>
      </c>
      <c r="H219" s="230">
        <f>G219/$G$482</f>
        <v/>
      </c>
      <c r="I219" s="227">
        <f>ROUND(F219*Прил.10!$D$13,2)</f>
        <v/>
      </c>
      <c r="J219" s="227">
        <f>ROUND(I219*E219,2)</f>
        <v/>
      </c>
    </row>
    <row r="220" hidden="1" outlineLevel="1" ht="14.25" customFormat="1" customHeight="1" s="345">
      <c r="A220" s="379" t="n">
        <v>191</v>
      </c>
      <c r="B220" s="313" t="inlineStr">
        <is>
          <t>14.4.01.01-0003</t>
        </is>
      </c>
      <c r="C220" s="378" t="inlineStr">
        <is>
          <t>Грунтовка ГФ-021</t>
        </is>
      </c>
      <c r="D220" s="379" t="inlineStr">
        <is>
          <t>Т</t>
        </is>
      </c>
      <c r="E220" s="229" t="n">
        <v>0.312435</v>
      </c>
      <c r="F220" s="381" t="n">
        <v>15620</v>
      </c>
      <c r="G220" s="227">
        <f>ROUND(E220*F220,2)</f>
        <v/>
      </c>
      <c r="H220" s="230">
        <f>G220/$G$482</f>
        <v/>
      </c>
      <c r="I220" s="227">
        <f>ROUND(F220*Прил.10!$D$13,2)</f>
        <v/>
      </c>
      <c r="J220" s="227">
        <f>ROUND(I220*E220,2)</f>
        <v/>
      </c>
    </row>
    <row r="221" hidden="1" outlineLevel="1" ht="102" customFormat="1" customHeight="1" s="345">
      <c r="A221" s="379" t="n">
        <v>192</v>
      </c>
      <c r="B221" s="313" t="inlineStr">
        <is>
          <t>Прайс из СД ОП</t>
        </is>
      </c>
      <c r="C221" s="378" t="inlineStr">
        <is>
          <t>Кабель силовой с медными жилами с изоляцией из ПВХ-пластиката, не распространяющей горение по категории "А" ГОСТ Р 31565-2012, в поливинилхлоридной оболочке пониженной горючести, на напряжение 0,66 кВ, сечением 5х2,5 мм2, ВВГнг(A)-LS-0,66</t>
        </is>
      </c>
      <c r="D221" s="379" t="inlineStr">
        <is>
          <t>м</t>
        </is>
      </c>
      <c r="E221" s="229" t="n">
        <v>130</v>
      </c>
      <c r="F221" s="381" t="n">
        <v>37.53</v>
      </c>
      <c r="G221" s="227">
        <f>ROUND(E221*F221,2)</f>
        <v/>
      </c>
      <c r="H221" s="230">
        <f>G221/$G$482</f>
        <v/>
      </c>
      <c r="I221" s="227">
        <f>ROUND(F221*Прил.10!$D$13,2)</f>
        <v/>
      </c>
      <c r="J221" s="227">
        <f>ROUND(I221*E221,2)</f>
        <v/>
      </c>
    </row>
    <row r="222" hidden="1" outlineLevel="1" ht="14.25" customFormat="1" customHeight="1" s="345">
      <c r="A222" s="379" t="n">
        <v>193</v>
      </c>
      <c r="B222" s="313" t="inlineStr">
        <is>
          <t>Прайс из СД ОП</t>
        </is>
      </c>
      <c r="C222" s="378" t="inlineStr">
        <is>
          <t>Крышка к лотку  35523</t>
        </is>
      </c>
      <c r="D222" s="379" t="inlineStr">
        <is>
          <t>ШТ</t>
        </is>
      </c>
      <c r="E222" s="229" t="n">
        <v>40</v>
      </c>
      <c r="F222" s="381" t="n">
        <v>121.42</v>
      </c>
      <c r="G222" s="227">
        <f>ROUND(E222*F222,2)</f>
        <v/>
      </c>
      <c r="H222" s="230">
        <f>G222/$G$482</f>
        <v/>
      </c>
      <c r="I222" s="227">
        <f>ROUND(F222*Прил.10!$D$13,2)</f>
        <v/>
      </c>
      <c r="J222" s="227">
        <f>ROUND(I222*E222,2)</f>
        <v/>
      </c>
    </row>
    <row r="223" hidden="1" outlineLevel="1" ht="114.75" customFormat="1" customHeight="1" s="345">
      <c r="A223" s="379" t="n">
        <v>194</v>
      </c>
      <c r="B223" s="313" t="inlineStr">
        <is>
          <t>1.7-2-266</t>
        </is>
      </c>
      <c r="C223" s="378" t="inlineStr">
        <is>
          <t>БЛОКИ ДВЕРНЫЕ МЕТАЛЛИЧЕСКИЕ ПРОТИВОПОЖАРНЫЕ, ОСТЕКЛЕННЫЕ ОГНЕУПОРНЫМ СТЕКЛОМ, С ЗАПОЛНЕНИЕМ МИНЕРАЛЬНОЙ ВАТОЙ, ОКРАШЕННЫЕ ПОРОШКОВЫМИ КРАСКАМИ, ОДНОПОЛЬНЫЕ, ДПМО 01/30, РАЗМЕРЫ 900Х2100 ММ, С ЗАМКОМ И РУЧКАМИ</t>
        </is>
      </c>
      <c r="D223" s="379" t="inlineStr">
        <is>
          <t>ШТ.</t>
        </is>
      </c>
      <c r="E223" s="229" t="n">
        <v>1</v>
      </c>
      <c r="F223" s="381" t="n">
        <v>4826.57</v>
      </c>
      <c r="G223" s="227">
        <f>ROUND(E223*F223,2)</f>
        <v/>
      </c>
      <c r="H223" s="230">
        <f>G223/$G$482</f>
        <v/>
      </c>
      <c r="I223" s="227">
        <f>ROUND(F223*Прил.10!$D$13,2)</f>
        <v/>
      </c>
      <c r="J223" s="227">
        <f>ROUND(I223*E223,2)</f>
        <v/>
      </c>
    </row>
    <row r="224" hidden="1" outlineLevel="1" ht="63.75" customFormat="1" customHeight="1" s="345">
      <c r="A224" s="379" t="n">
        <v>195</v>
      </c>
      <c r="B224" s="313" t="inlineStr">
        <is>
          <t>1.1-1-2401</t>
        </is>
      </c>
      <c r="C224" s="378" t="inlineStr">
        <is>
          <t>ПЛИТКА КЕРАМИЧЕСКАЯ, ТИПА КЕРАМОГРАНИТ, ПОЛИРОВАННАЯ, РАЗМЕР 30Х30 СМ, ТОЛЩИНА 8 ММ, ЦВЕТА: ЗЕЛЕНЫЙ, ВИШНЕВЫЙ, ГОЛУБОЙ, ЧЕРНЫЙ</t>
        </is>
      </c>
      <c r="D224" s="379" t="inlineStr">
        <is>
          <t>М2</t>
        </is>
      </c>
      <c r="E224" s="229" t="n">
        <v>25.704</v>
      </c>
      <c r="F224" s="381" t="n">
        <v>186.49</v>
      </c>
      <c r="G224" s="227">
        <f>ROUND(E224*F224,2)</f>
        <v/>
      </c>
      <c r="H224" s="230">
        <f>G224/$G$482</f>
        <v/>
      </c>
      <c r="I224" s="227">
        <f>ROUND(F224*Прил.10!$D$13,2)</f>
        <v/>
      </c>
      <c r="J224" s="227">
        <f>ROUND(I224*E224,2)</f>
        <v/>
      </c>
    </row>
    <row r="225" hidden="1" outlineLevel="1" ht="38.25" customFormat="1" customHeight="1" s="345">
      <c r="A225" s="379" t="n">
        <v>196</v>
      </c>
      <c r="B225" s="313" t="inlineStr">
        <is>
          <t>1.1-1-457</t>
        </is>
      </c>
      <c r="C225" s="378" t="inlineStr">
        <is>
          <t>КРАСКИ СИЛИКАТНЫЕ С СУХИМИ ЦИНКОВЫМИ БЕЛИЛАМИ, МАРКА А, ЦВЕТНАЯ</t>
        </is>
      </c>
      <c r="D225" s="379" t="inlineStr">
        <is>
          <t>Т</t>
        </is>
      </c>
      <c r="E225" s="229" t="n">
        <v>0.414</v>
      </c>
      <c r="F225" s="381" t="n">
        <v>10907.06</v>
      </c>
      <c r="G225" s="227">
        <f>ROUND(E225*F225,2)</f>
        <v/>
      </c>
      <c r="H225" s="230">
        <f>G225/$G$482</f>
        <v/>
      </c>
      <c r="I225" s="227">
        <f>ROUND(F225*Прил.10!$D$13,2)</f>
        <v/>
      </c>
      <c r="J225" s="227">
        <f>ROUND(I225*E225,2)</f>
        <v/>
      </c>
    </row>
    <row r="226" hidden="1" outlineLevel="1" ht="38.25" customFormat="1" customHeight="1" s="345">
      <c r="A226" s="379" t="n">
        <v>197</v>
      </c>
      <c r="B226" s="313" t="inlineStr">
        <is>
          <t>Прайс из СД ОП</t>
        </is>
      </c>
      <c r="C226" s="378" t="inlineStr">
        <is>
          <t>Светильник светодиодный  накладной, 220 В, 17 Вт, IP66 по типу  XLD-ДБО15-WHS-220</t>
        </is>
      </c>
      <c r="D226" s="379" t="inlineStr">
        <is>
          <t>ШТ</t>
        </is>
      </c>
      <c r="E226" s="229" t="n">
        <v>4</v>
      </c>
      <c r="F226" s="381" t="n">
        <v>1123.32</v>
      </c>
      <c r="G226" s="227">
        <f>ROUND(E226*F226,2)</f>
        <v/>
      </c>
      <c r="H226" s="230">
        <f>G226/$G$482</f>
        <v/>
      </c>
      <c r="I226" s="227">
        <f>ROUND(F226*Прил.10!$D$13,2)</f>
        <v/>
      </c>
      <c r="J226" s="227">
        <f>ROUND(I226*E226,2)</f>
        <v/>
      </c>
    </row>
    <row r="227" hidden="1" outlineLevel="1" ht="114.75" customFormat="1" customHeight="1" s="345">
      <c r="A227" s="379" t="n">
        <v>198</v>
      </c>
      <c r="B227" s="313" t="inlineStr">
        <is>
          <t>Прайс из СД ОП</t>
        </is>
      </c>
      <c r="C227" s="378" t="inlineStr">
        <is>
          <t>Кабель силовой с медными жилами с изоляцией из ПВХ пластиката, не распространяющей горение по категории "А" ГОСТ Р 53315-2009, в поливинилхлоридной оболочке пониженной горючести с пониженным дымо и газовыделением , на напряжение 0,66 кВ, сечением 4х2,5 мм2 ВВГнг(A)-LS-0,66</t>
        </is>
      </c>
      <c r="D227" s="379" t="inlineStr">
        <is>
          <t>м</t>
        </is>
      </c>
      <c r="E227" s="229" t="n">
        <v>150</v>
      </c>
      <c r="F227" s="381" t="n">
        <v>29.85</v>
      </c>
      <c r="G227" s="227">
        <f>ROUND(E227*F227,2)</f>
        <v/>
      </c>
      <c r="H227" s="230">
        <f>G227/$G$482</f>
        <v/>
      </c>
      <c r="I227" s="227">
        <f>ROUND(F227*Прил.10!$D$13,2)</f>
        <v/>
      </c>
      <c r="J227" s="227">
        <f>ROUND(I227*E227,2)</f>
        <v/>
      </c>
    </row>
    <row r="228" hidden="1" outlineLevel="1" ht="102" customFormat="1" customHeight="1" s="345">
      <c r="A228" s="379" t="n">
        <v>199</v>
      </c>
      <c r="B228" s="313" t="inlineStr">
        <is>
          <t>Прайс из СД ОП</t>
        </is>
      </c>
      <c r="C228" s="378" t="inlineStr">
        <is>
          <t>Кабель силовой гибкий с медными жилами с изоляцией из ПВХ пластиката, не распространяющей горение по категории "А" ГОСТ Р 53315-2009, в поливинилхлоридной оболочке пониженной горючести , на напряжение 0,66 кВ, сечением 3х2,5 мм2 ВВнг(А)-LS-0,66</t>
        </is>
      </c>
      <c r="D228" s="379" t="inlineStr">
        <is>
          <t>м</t>
        </is>
      </c>
      <c r="E228" s="229" t="n">
        <v>180</v>
      </c>
      <c r="F228" s="381" t="n">
        <v>24.3</v>
      </c>
      <c r="G228" s="227">
        <f>ROUND(E228*F228,2)</f>
        <v/>
      </c>
      <c r="H228" s="230">
        <f>G228/$G$482</f>
        <v/>
      </c>
      <c r="I228" s="227">
        <f>ROUND(F228*Прил.10!$D$13,2)</f>
        <v/>
      </c>
      <c r="J228" s="227">
        <f>ROUND(I228*E228,2)</f>
        <v/>
      </c>
    </row>
    <row r="229" hidden="1" outlineLevel="1" ht="25.5" customFormat="1" customHeight="1" s="345">
      <c r="A229" s="379" t="n">
        <v>200</v>
      </c>
      <c r="B229" s="313" t="inlineStr">
        <is>
          <t>Прайс из СД ОП</t>
        </is>
      </c>
      <c r="C229" s="378" t="inlineStr">
        <is>
          <t>КАБЕЛЬ КОНТРОЛЬНЫЙ КВВГнг(А)-LS 0,66 4Х2,5</t>
        </is>
      </c>
      <c r="D229" s="379" t="inlineStr">
        <is>
          <t>м</t>
        </is>
      </c>
      <c r="E229" s="229" t="n">
        <v>70</v>
      </c>
      <c r="F229" s="381" t="n">
        <v>61.13</v>
      </c>
      <c r="G229" s="227">
        <f>ROUND(E229*F229,2)</f>
        <v/>
      </c>
      <c r="H229" s="230">
        <f>G229/$G$482</f>
        <v/>
      </c>
      <c r="I229" s="227">
        <f>ROUND(F229*Прил.10!$D$13,2)</f>
        <v/>
      </c>
      <c r="J229" s="227">
        <f>ROUND(I229*E229,2)</f>
        <v/>
      </c>
    </row>
    <row r="230" hidden="1" outlineLevel="1" ht="76.5" customFormat="1" customHeight="1" s="345">
      <c r="A230" s="379" t="n">
        <v>201</v>
      </c>
      <c r="B230" s="313" t="inlineStr">
        <is>
          <t>1.12-5-575</t>
        </is>
      </c>
      <c r="C230" s="378" t="inlineStr">
        <is>
          <t>ТРУБЫ ПОЛИЭТИЛЕНОВЫЕ, ГОФРИРОВАННЫЕ, ГИБКИЕ, ДВУСТЕННЫЕ, С ПРОТЯЖКОЙ, ДЛЯ КАБЕЛЬНОЙ КАНАЛИЗАЦИИ, В КОМПЛЕКТЕ С МУФТОЙ, НАРУЖНЫЙ ДИАМЕТР 110 ММ</t>
        </is>
      </c>
      <c r="D230" s="379" t="inlineStr">
        <is>
          <t>М</t>
        </is>
      </c>
      <c r="E230" s="229" t="n">
        <v>51</v>
      </c>
      <c r="F230" s="381" t="n">
        <v>83.27</v>
      </c>
      <c r="G230" s="227">
        <f>ROUND(E230*F230,2)</f>
        <v/>
      </c>
      <c r="H230" s="230">
        <f>G230/$G$482</f>
        <v/>
      </c>
      <c r="I230" s="227">
        <f>ROUND(F230*Прил.10!$D$13,2)</f>
        <v/>
      </c>
      <c r="J230" s="227">
        <f>ROUND(I230*E230,2)</f>
        <v/>
      </c>
    </row>
    <row r="231" hidden="1" outlineLevel="1" ht="25.5" customFormat="1" customHeight="1" s="345">
      <c r="A231" s="379" t="n">
        <v>202</v>
      </c>
      <c r="B231" s="313" t="inlineStr">
        <is>
          <t>Прайс из СД ОП</t>
        </is>
      </c>
      <c r="C231" s="378" t="inlineStr">
        <is>
          <t>КРЫШКА ЛОТКА ДЛЯ ПОВОРОТА ТРАССЫ НА 135 ГР., КЛУ 200</t>
        </is>
      </c>
      <c r="D231" s="379" t="inlineStr">
        <is>
          <t>ШТ</t>
        </is>
      </c>
      <c r="E231" s="229" t="n">
        <v>80</v>
      </c>
      <c r="F231" s="381" t="n">
        <v>52.66</v>
      </c>
      <c r="G231" s="227">
        <f>ROUND(E231*F231,2)</f>
        <v/>
      </c>
      <c r="H231" s="230">
        <f>G231/$G$482</f>
        <v/>
      </c>
      <c r="I231" s="227">
        <f>ROUND(F231*Прил.10!$D$13,2)</f>
        <v/>
      </c>
      <c r="J231" s="227">
        <f>ROUND(I231*E231,2)</f>
        <v/>
      </c>
    </row>
    <row r="232" hidden="1" outlineLevel="1" ht="14.25" customFormat="1" customHeight="1" s="345">
      <c r="A232" s="379" t="n">
        <v>203</v>
      </c>
      <c r="B232" s="313" t="inlineStr">
        <is>
          <t>Прайс из СД ОП</t>
        </is>
      </c>
      <c r="C232" s="378" t="inlineStr">
        <is>
          <t>Консоль облегченная  ML 34106</t>
        </is>
      </c>
      <c r="D232" s="379" t="inlineStr">
        <is>
          <t>ШТ</t>
        </is>
      </c>
      <c r="E232" s="229" t="n">
        <v>120</v>
      </c>
      <c r="F232" s="381" t="n">
        <v>32.73</v>
      </c>
      <c r="G232" s="227">
        <f>ROUND(E232*F232,2)</f>
        <v/>
      </c>
      <c r="H232" s="230">
        <f>G232/$G$482</f>
        <v/>
      </c>
      <c r="I232" s="227">
        <f>ROUND(F232*Прил.10!$D$13,2)</f>
        <v/>
      </c>
      <c r="J232" s="227">
        <f>ROUND(I232*E232,2)</f>
        <v/>
      </c>
    </row>
    <row r="233" hidden="1" outlineLevel="1" ht="38.25" customFormat="1" customHeight="1" s="345">
      <c r="A233" s="379" t="n">
        <v>204</v>
      </c>
      <c r="B233" s="313" t="inlineStr">
        <is>
          <t>Прайс из СД ОП</t>
        </is>
      </c>
      <c r="C233" s="378" t="inlineStr">
        <is>
          <t>БУМАГА ДЛЯ МАРКИРОВКИ САМОЛАМИНИРУЮЩАЯСЯ (НА КАБЕЛЬ) PEL-A4-Y1-25</t>
        </is>
      </c>
      <c r="D233" s="379" t="inlineStr">
        <is>
          <t>шт.</t>
        </is>
      </c>
      <c r="E233" s="229" t="n">
        <v>1</v>
      </c>
      <c r="F233" s="381" t="n">
        <v>3840.08</v>
      </c>
      <c r="G233" s="227">
        <f>ROUND(E233*F233,2)</f>
        <v/>
      </c>
      <c r="H233" s="230">
        <f>G233/$G$482</f>
        <v/>
      </c>
      <c r="I233" s="227">
        <f>ROUND(F233*Прил.10!$D$13,2)</f>
        <v/>
      </c>
      <c r="J233" s="227">
        <f>ROUND(I233*E233,2)</f>
        <v/>
      </c>
    </row>
    <row r="234" hidden="1" outlineLevel="1" ht="25.5" customFormat="1" customHeight="1" s="345">
      <c r="A234" s="379" t="n">
        <v>205</v>
      </c>
      <c r="B234" s="313" t="inlineStr">
        <is>
          <t>Прайс из СД ОП</t>
        </is>
      </c>
      <c r="C234" s="378" t="inlineStr">
        <is>
          <t>Секция нагревательная кабельная , с муфтой L=19м 33 ТСК-РК-0190-050</t>
        </is>
      </c>
      <c r="D234" s="379" t="inlineStr">
        <is>
          <t>м</t>
        </is>
      </c>
      <c r="E234" s="229" t="n">
        <v>38</v>
      </c>
      <c r="F234" s="381" t="n">
        <v>100.94</v>
      </c>
      <c r="G234" s="227">
        <f>ROUND(E234*F234,2)</f>
        <v/>
      </c>
      <c r="H234" s="230">
        <f>G234/$G$482</f>
        <v/>
      </c>
      <c r="I234" s="227">
        <f>ROUND(F234*Прил.10!$D$13,2)</f>
        <v/>
      </c>
      <c r="J234" s="227">
        <f>ROUND(I234*E234,2)</f>
        <v/>
      </c>
    </row>
    <row r="235" hidden="1" outlineLevel="1" ht="25.5" customFormat="1" customHeight="1" s="345">
      <c r="A235" s="379" t="n">
        <v>206</v>
      </c>
      <c r="B235" s="313" t="inlineStr">
        <is>
          <t>Прайс из СД ОП</t>
        </is>
      </c>
      <c r="C235" s="378" t="inlineStr">
        <is>
          <t>ТАБЛИЧКА ИНФОРМАЦИОННАЯ МЕТАЛЛИЧЕСКАЯ, РАЗМЕР 300х300</t>
        </is>
      </c>
      <c r="D235" s="379" t="inlineStr">
        <is>
          <t>ШТ</t>
        </is>
      </c>
      <c r="E235" s="229" t="n">
        <v>10</v>
      </c>
      <c r="F235" s="381" t="n">
        <v>380.53</v>
      </c>
      <c r="G235" s="227">
        <f>ROUND(E235*F235,2)</f>
        <v/>
      </c>
      <c r="H235" s="230">
        <f>G235/$G$482</f>
        <v/>
      </c>
      <c r="I235" s="227">
        <f>ROUND(F235*Прил.10!$D$13,2)</f>
        <v/>
      </c>
      <c r="J235" s="227">
        <f>ROUND(I235*E235,2)</f>
        <v/>
      </c>
    </row>
    <row r="236" hidden="1" outlineLevel="1" ht="14.25" customFormat="1" customHeight="1" s="345">
      <c r="A236" s="379" t="n">
        <v>207</v>
      </c>
      <c r="B236" s="313" t="inlineStr">
        <is>
          <t>Прайс из СД ОП</t>
        </is>
      </c>
      <c r="C236" s="378" t="inlineStr">
        <is>
          <t>НАСТЕННЫЙ КРОНШТЕЙН СА-1W</t>
        </is>
      </c>
      <c r="D236" s="379" t="inlineStr">
        <is>
          <t>шт.</t>
        </is>
      </c>
      <c r="E236" s="229" t="n">
        <v>7</v>
      </c>
      <c r="F236" s="381" t="n">
        <v>519.71</v>
      </c>
      <c r="G236" s="227">
        <f>ROUND(E236*F236,2)</f>
        <v/>
      </c>
      <c r="H236" s="230">
        <f>G236/$G$482</f>
        <v/>
      </c>
      <c r="I236" s="227">
        <f>ROUND(F236*Прил.10!$D$13,2)</f>
        <v/>
      </c>
      <c r="J236" s="227">
        <f>ROUND(I236*E236,2)</f>
        <v/>
      </c>
    </row>
    <row r="237" hidden="1" outlineLevel="1" ht="25.5" customFormat="1" customHeight="1" s="345">
      <c r="A237" s="379" t="n">
        <v>208</v>
      </c>
      <c r="B237" s="313" t="inlineStr">
        <is>
          <t>Прайс из СД ОП</t>
        </is>
      </c>
      <c r="C237" s="378" t="inlineStr">
        <is>
          <t>Секция нагревательная кабельная , с муфтой L=18м 33 ТСК-РК-0180-050</t>
        </is>
      </c>
      <c r="D237" s="379" t="inlineStr">
        <is>
          <t>м</t>
        </is>
      </c>
      <c r="E237" s="229" t="n">
        <v>36</v>
      </c>
      <c r="F237" s="381" t="n">
        <v>100.94</v>
      </c>
      <c r="G237" s="227">
        <f>ROUND(E237*F237,2)</f>
        <v/>
      </c>
      <c r="H237" s="230">
        <f>G237/$G$482</f>
        <v/>
      </c>
      <c r="I237" s="227">
        <f>ROUND(F237*Прил.10!$D$13,2)</f>
        <v/>
      </c>
      <c r="J237" s="227">
        <f>ROUND(I237*E237,2)</f>
        <v/>
      </c>
    </row>
    <row r="238" hidden="1" outlineLevel="1" ht="63.75" customFormat="1" customHeight="1" s="345">
      <c r="A238" s="379" t="n">
        <v>209</v>
      </c>
      <c r="B238" s="313" t="inlineStr">
        <is>
          <t>1.12-5-372</t>
        </is>
      </c>
      <c r="C238" s="378" t="inlineStr">
        <is>
          <t>ТРУБЫ ЭЛЕКТРОТЕХНИЧЕСКИЕ ГОФРИРОВАННЫЕ, ПОЛИВИНИЛХЛОРИДНЫЕ, НЕГОРЮЧИЕ, С ЗОНДОМ, НАРУЖНЫЙ ДИАМЕТР 20 ММ</t>
        </is>
      </c>
      <c r="D238" s="379" t="inlineStr">
        <is>
          <t>М</t>
        </is>
      </c>
      <c r="E238" s="229" t="n">
        <v>1046</v>
      </c>
      <c r="F238" s="381" t="n">
        <v>3.45</v>
      </c>
      <c r="G238" s="227">
        <f>ROUND(E238*F238,2)</f>
        <v/>
      </c>
      <c r="H238" s="230">
        <f>G238/$G$482</f>
        <v/>
      </c>
      <c r="I238" s="227">
        <f>ROUND(F238*Прил.10!$D$13,2)</f>
        <v/>
      </c>
      <c r="J238" s="227">
        <f>ROUND(I238*E238,2)</f>
        <v/>
      </c>
    </row>
    <row r="239" hidden="1" outlineLevel="1" ht="14.25" customFormat="1" customHeight="1" s="345">
      <c r="A239" s="379" t="n">
        <v>210</v>
      </c>
      <c r="B239" s="313" t="inlineStr">
        <is>
          <t>1.1-1-999</t>
        </is>
      </c>
      <c r="C239" s="378" t="inlineStr">
        <is>
          <t>РАСТВОРИТЕЛЬ "УАЙТ-СПИРИТ"</t>
        </is>
      </c>
      <c r="D239" s="379" t="inlineStr">
        <is>
          <t>Т</t>
        </is>
      </c>
      <c r="E239" s="229" t="n">
        <v>0.2861</v>
      </c>
      <c r="F239" s="381" t="n">
        <v>12534.98</v>
      </c>
      <c r="G239" s="227">
        <f>ROUND(E239*F239,2)</f>
        <v/>
      </c>
      <c r="H239" s="230">
        <f>G239/$G$482</f>
        <v/>
      </c>
      <c r="I239" s="227">
        <f>ROUND(F239*Прил.10!$D$13,2)</f>
        <v/>
      </c>
      <c r="J239" s="227">
        <f>ROUND(I239*E239,2)</f>
        <v/>
      </c>
    </row>
    <row r="240" hidden="1" outlineLevel="1" ht="14.25" customFormat="1" customHeight="1" s="345">
      <c r="A240" s="379" t="n">
        <v>211</v>
      </c>
      <c r="B240" s="313" t="inlineStr">
        <is>
          <t>21.1.08.03-0521</t>
        </is>
      </c>
      <c r="C240" s="378" t="inlineStr">
        <is>
          <t>Кабель контрольный КВВГнг(A)-LS 7х2,5</t>
        </is>
      </c>
      <c r="D240" s="379" t="inlineStr">
        <is>
          <t>1000 м</t>
        </is>
      </c>
      <c r="E240" s="229" t="n">
        <v>0.165</v>
      </c>
      <c r="F240" s="381" t="n">
        <v>20950.79</v>
      </c>
      <c r="G240" s="227">
        <f>ROUND(E240*F240,2)</f>
        <v/>
      </c>
      <c r="H240" s="230">
        <f>G240/$G$482</f>
        <v/>
      </c>
      <c r="I240" s="227">
        <f>ROUND(F240*Прил.10!$D$13,2)</f>
        <v/>
      </c>
      <c r="J240" s="227">
        <f>ROUND(I240*E240,2)</f>
        <v/>
      </c>
    </row>
    <row r="241" hidden="1" outlineLevel="1" ht="25.5" customFormat="1" customHeight="1" s="345">
      <c r="A241" s="379" t="n">
        <v>212</v>
      </c>
      <c r="B241" s="313" t="inlineStr">
        <is>
          <t>Прайс из СД ОП</t>
        </is>
      </c>
      <c r="C241" s="378" t="inlineStr">
        <is>
          <t>Зажим аппаратный прессуемый  А4А-400-2</t>
        </is>
      </c>
      <c r="D241" s="379" t="inlineStr">
        <is>
          <t>ШТ</t>
        </is>
      </c>
      <c r="E241" s="229" t="n">
        <v>36</v>
      </c>
      <c r="F241" s="381" t="n">
        <v>93.03</v>
      </c>
      <c r="G241" s="227">
        <f>ROUND(E241*F241,2)</f>
        <v/>
      </c>
      <c r="H241" s="230">
        <f>G241/$G$482</f>
        <v/>
      </c>
      <c r="I241" s="227">
        <f>ROUND(F241*Прил.10!$D$13,2)</f>
        <v/>
      </c>
      <c r="J241" s="227">
        <f>ROUND(I241*E241,2)</f>
        <v/>
      </c>
    </row>
    <row r="242" hidden="1" outlineLevel="1" ht="51" customFormat="1" customHeight="1" s="345">
      <c r="A242" s="379" t="n">
        <v>213</v>
      </c>
      <c r="B242" s="313" t="inlineStr">
        <is>
          <t>1.1-1-599</t>
        </is>
      </c>
      <c r="C242" s="378" t="inlineStr">
        <is>
          <t>МАСТИКА ГЕРМЕТИЗИРУЮЩАЯ НЕТВЕРДЕЮЩАЯ, СТРОИТЕЛЬНАЯ, БИТУМНО-АТАКТИЧЕСКАЯ, АНТИКОРРОЗИЙНАЯ</t>
        </is>
      </c>
      <c r="D242" s="379" t="inlineStr">
        <is>
          <t>Т</t>
        </is>
      </c>
      <c r="E242" s="229" t="n">
        <v>0.1763</v>
      </c>
      <c r="F242" s="381" t="n">
        <v>18910.8</v>
      </c>
      <c r="G242" s="227">
        <f>ROUND(E242*F242,2)</f>
        <v/>
      </c>
      <c r="H242" s="230">
        <f>G242/$G$482</f>
        <v/>
      </c>
      <c r="I242" s="227">
        <f>ROUND(F242*Прил.10!$D$13,2)</f>
        <v/>
      </c>
      <c r="J242" s="227">
        <f>ROUND(I242*E242,2)</f>
        <v/>
      </c>
    </row>
    <row r="243" hidden="1" outlineLevel="1" ht="25.5" customFormat="1" customHeight="1" s="345">
      <c r="A243" s="379" t="n">
        <v>214</v>
      </c>
      <c r="B243" s="313" t="inlineStr">
        <is>
          <t>21.1.06.09-0152</t>
        </is>
      </c>
      <c r="C243" s="378" t="inlineStr">
        <is>
          <t>Кабель силовой с медными жилами ВВГнг(A)-LS 3х2,5-660</t>
        </is>
      </c>
      <c r="D243" s="379" t="inlineStr">
        <is>
          <t>1000 м</t>
        </is>
      </c>
      <c r="E243" s="229" t="n">
        <v>0.48</v>
      </c>
      <c r="F243" s="381" t="n">
        <v>6920.41</v>
      </c>
      <c r="G243" s="227">
        <f>ROUND(E243*F243,2)</f>
        <v/>
      </c>
      <c r="H243" s="230">
        <f>G243/$G$482</f>
        <v/>
      </c>
      <c r="I243" s="227">
        <f>ROUND(F243*Прил.10!$D$13,2)</f>
        <v/>
      </c>
      <c r="J243" s="227">
        <f>ROUND(I243*E243,2)</f>
        <v/>
      </c>
    </row>
    <row r="244" hidden="1" outlineLevel="1" ht="63.75" customFormat="1" customHeight="1" s="345">
      <c r="A244" s="379" t="n">
        <v>215</v>
      </c>
      <c r="B244" s="313" t="inlineStr">
        <is>
          <t>Прайс из СД ОП</t>
        </is>
      </c>
      <c r="C244" s="378" t="inlineStr">
        <is>
          <t>Светильник аварийного освещения светодиодный ~220 В IP65 со встроенным аккумулятором, потребляемый ток 0,11А Универсал BS-541/3-8x1INEXI LED</t>
        </is>
      </c>
      <c r="D244" s="379" t="inlineStr">
        <is>
          <t>ШТ</t>
        </is>
      </c>
      <c r="E244" s="229" t="n">
        <v>3</v>
      </c>
      <c r="F244" s="381" t="n">
        <v>1103.19</v>
      </c>
      <c r="G244" s="227">
        <f>ROUND(E244*F244,2)</f>
        <v/>
      </c>
      <c r="H244" s="230">
        <f>G244/$G$482</f>
        <v/>
      </c>
      <c r="I244" s="227">
        <f>ROUND(F244*Прил.10!$D$13,2)</f>
        <v/>
      </c>
      <c r="J244" s="227">
        <f>ROUND(I244*E244,2)</f>
        <v/>
      </c>
    </row>
    <row r="245" hidden="1" outlineLevel="1" ht="38.25" customFormat="1" customHeight="1" s="345">
      <c r="A245" s="379" t="n">
        <v>216</v>
      </c>
      <c r="B245" s="313" t="inlineStr">
        <is>
          <t>1.1-1-3715</t>
        </is>
      </c>
      <c r="C245" s="378" t="inlineStr">
        <is>
          <t>ГРУНТОВКА ПОЛИУРЕТАНОВАЯ ДЛЯ БЕТОНА М100-М300 И ДРУГИХ МИНЕРАЛЬНЫХ ПОВЕРХНОСТЕЙ</t>
        </is>
      </c>
      <c r="D245" s="379" t="inlineStr">
        <is>
          <t>КГ</t>
        </is>
      </c>
      <c r="E245" s="229" t="n">
        <v>91.31999999999999</v>
      </c>
      <c r="F245" s="381" t="n">
        <v>36.21</v>
      </c>
      <c r="G245" s="227">
        <f>ROUND(E245*F245,2)</f>
        <v/>
      </c>
      <c r="H245" s="230">
        <f>G245/$G$482</f>
        <v/>
      </c>
      <c r="I245" s="227">
        <f>ROUND(F245*Прил.10!$D$13,2)</f>
        <v/>
      </c>
      <c r="J245" s="227">
        <f>ROUND(I245*E245,2)</f>
        <v/>
      </c>
    </row>
    <row r="246" hidden="1" outlineLevel="1" ht="25.5" customFormat="1" customHeight="1" s="345">
      <c r="A246" s="379" t="n">
        <v>217</v>
      </c>
      <c r="B246" s="313" t="inlineStr">
        <is>
          <t>21.1.06.09-0181</t>
        </is>
      </c>
      <c r="C246" s="378" t="inlineStr">
        <is>
          <t>Кабель силовой с медными жилами ВВГнг(A)-LS 5х25-660</t>
        </is>
      </c>
      <c r="D246" s="379" t="inlineStr">
        <is>
          <t>1000 м</t>
        </is>
      </c>
      <c r="E246" s="229" t="n">
        <v>0.03</v>
      </c>
      <c r="F246" s="381" t="n">
        <v>109675.42</v>
      </c>
      <c r="G246" s="227">
        <f>ROUND(E246*F246,2)</f>
        <v/>
      </c>
      <c r="H246" s="230">
        <f>G246/$G$482</f>
        <v/>
      </c>
      <c r="I246" s="227">
        <f>ROUND(F246*Прил.10!$D$13,2)</f>
        <v/>
      </c>
      <c r="J246" s="227">
        <f>ROUND(I246*E246,2)</f>
        <v/>
      </c>
    </row>
    <row r="247" hidden="1" outlineLevel="1" ht="63.75" customFormat="1" customHeight="1" s="345">
      <c r="A247" s="379" t="n">
        <v>218</v>
      </c>
      <c r="B247" s="313" t="inlineStr">
        <is>
          <t>1.3-4-106</t>
        </is>
      </c>
      <c r="C247" s="378" t="inlineStr">
        <is>
          <t>КАРКАСЫ И СЕТКИ АРМАТУРНЫЕ ПРОСТРАНСТВЕННЫЕ СОБРАННЫЕ И СВАРЕННЫЕ (СВЯЗАННЫЕ) В АРМАТУРНЫЕ ИЗДЕЛИЯ, КЛАСС А-III, ДИАМЕТР 16-18 ММ</t>
        </is>
      </c>
      <c r="D247" s="379" t="inlineStr">
        <is>
          <t>Т</t>
        </is>
      </c>
      <c r="E247" s="229" t="n">
        <v>0.495</v>
      </c>
      <c r="F247" s="381" t="n">
        <v>6340.75</v>
      </c>
      <c r="G247" s="227">
        <f>ROUND(E247*F247,2)</f>
        <v/>
      </c>
      <c r="H247" s="230">
        <f>G247/$G$482</f>
        <v/>
      </c>
      <c r="I247" s="227">
        <f>ROUND(F247*Прил.10!$D$13,2)</f>
        <v/>
      </c>
      <c r="J247" s="227">
        <f>ROUND(I247*E247,2)</f>
        <v/>
      </c>
    </row>
    <row r="248" hidden="1" outlineLevel="1" ht="25.5" customFormat="1" customHeight="1" s="345">
      <c r="A248" s="379" t="n">
        <v>219</v>
      </c>
      <c r="B248" s="313" t="inlineStr">
        <is>
          <t>21.1.06.09-0183</t>
        </is>
      </c>
      <c r="C248" s="378" t="inlineStr">
        <is>
          <t>Кабель силовой с медными жилами ВВГнг-LS 5х50-660</t>
        </is>
      </c>
      <c r="D248" s="379" t="inlineStr">
        <is>
          <t>1000 м</t>
        </is>
      </c>
      <c r="E248" s="229" t="n">
        <v>0.015</v>
      </c>
      <c r="F248" s="381" t="n">
        <v>207790.28</v>
      </c>
      <c r="G248" s="227">
        <f>ROUND(E248*F248,2)</f>
        <v/>
      </c>
      <c r="H248" s="230">
        <f>G248/$G$482</f>
        <v/>
      </c>
      <c r="I248" s="227">
        <f>ROUND(F248*Прил.10!$D$13,2)</f>
        <v/>
      </c>
      <c r="J248" s="227">
        <f>ROUND(I248*E248,2)</f>
        <v/>
      </c>
    </row>
    <row r="249" hidden="1" outlineLevel="1" ht="25.5" customFormat="1" customHeight="1" s="345">
      <c r="A249" s="379" t="n">
        <v>220</v>
      </c>
      <c r="B249" s="313" t="inlineStr">
        <is>
          <t>Прайс из СД ОП</t>
        </is>
      </c>
      <c r="C249" s="378" t="inlineStr">
        <is>
          <t>Зажим ответвительный прессуемый  ОА-400-1</t>
        </is>
      </c>
      <c r="D249" s="379" t="inlineStr">
        <is>
          <t>ШТ</t>
        </is>
      </c>
      <c r="E249" s="229" t="n">
        <v>24</v>
      </c>
      <c r="F249" s="381" t="n">
        <v>128.87</v>
      </c>
      <c r="G249" s="227">
        <f>ROUND(E249*F249,2)</f>
        <v/>
      </c>
      <c r="H249" s="230">
        <f>G249/$G$482</f>
        <v/>
      </c>
      <c r="I249" s="227">
        <f>ROUND(F249*Прил.10!$D$13,2)</f>
        <v/>
      </c>
      <c r="J249" s="227">
        <f>ROUND(I249*E249,2)</f>
        <v/>
      </c>
    </row>
    <row r="250" hidden="1" outlineLevel="1" ht="38.25" customFormat="1" customHeight="1" s="345">
      <c r="A250" s="379" t="n">
        <v>221</v>
      </c>
      <c r="B250" s="313" t="inlineStr">
        <is>
          <t>14.2.02.07-0001</t>
        </is>
      </c>
      <c r="C250" s="378" t="inlineStr">
        <is>
          <t>Материал огнезащитный терморасширяющийся, для покрытия электрических кабелей</t>
        </is>
      </c>
      <c r="D250" s="379" t="inlineStr">
        <is>
          <t>кг</t>
        </is>
      </c>
      <c r="E250" s="229" t="n">
        <v>64</v>
      </c>
      <c r="F250" s="381" t="n">
        <v>47.6</v>
      </c>
      <c r="G250" s="227">
        <f>ROUND(E250*F250,2)</f>
        <v/>
      </c>
      <c r="H250" s="230">
        <f>G250/$G$482</f>
        <v/>
      </c>
      <c r="I250" s="227">
        <f>ROUND(F250*Прил.10!$D$13,2)</f>
        <v/>
      </c>
      <c r="J250" s="227">
        <f>ROUND(I250*E250,2)</f>
        <v/>
      </c>
    </row>
    <row r="251" hidden="1" outlineLevel="1" ht="25.5" customFormat="1" customHeight="1" s="345">
      <c r="A251" s="379" t="n">
        <v>222</v>
      </c>
      <c r="B251" s="313" t="inlineStr">
        <is>
          <t>Прайс из СД ОП</t>
        </is>
      </c>
      <c r="C251" s="378" t="inlineStr">
        <is>
          <t>КРЫШКА ЛОТКА ПРЯМОГО 200мм, КЛ 200</t>
        </is>
      </c>
      <c r="D251" s="379" t="inlineStr">
        <is>
          <t>ШТ</t>
        </is>
      </c>
      <c r="E251" s="229" t="n">
        <v>70</v>
      </c>
      <c r="F251" s="381" t="n">
        <v>43.11</v>
      </c>
      <c r="G251" s="227">
        <f>ROUND(E251*F251,2)</f>
        <v/>
      </c>
      <c r="H251" s="230">
        <f>G251/$G$482</f>
        <v/>
      </c>
      <c r="I251" s="227">
        <f>ROUND(F251*Прил.10!$D$13,2)</f>
        <v/>
      </c>
      <c r="J251" s="227">
        <f>ROUND(I251*E251,2)</f>
        <v/>
      </c>
    </row>
    <row r="252" hidden="1" outlineLevel="1" ht="14.25" customFormat="1" customHeight="1" s="345">
      <c r="A252" s="379" t="n">
        <v>223</v>
      </c>
      <c r="B252" s="313" t="inlineStr">
        <is>
          <t>Прайс из СД ОП</t>
        </is>
      </c>
      <c r="C252" s="378" t="inlineStr">
        <is>
          <t>Угол горизонтальный 90 СРО 36023</t>
        </is>
      </c>
      <c r="D252" s="379" t="inlineStr">
        <is>
          <t>ШТ</t>
        </is>
      </c>
      <c r="E252" s="229" t="n">
        <v>20</v>
      </c>
      <c r="F252" s="381" t="n">
        <v>150.34</v>
      </c>
      <c r="G252" s="227">
        <f>ROUND(E252*F252,2)</f>
        <v/>
      </c>
      <c r="H252" s="230">
        <f>G252/$G$482</f>
        <v/>
      </c>
      <c r="I252" s="227">
        <f>ROUND(F252*Прил.10!$D$13,2)</f>
        <v/>
      </c>
      <c r="J252" s="227">
        <f>ROUND(I252*E252,2)</f>
        <v/>
      </c>
    </row>
    <row r="253" hidden="1" outlineLevel="1" ht="51" customFormat="1" customHeight="1" s="345">
      <c r="A253" s="379" t="n">
        <v>224</v>
      </c>
      <c r="B253" s="313" t="inlineStr">
        <is>
          <t>1.21-5-1136</t>
        </is>
      </c>
      <c r="C253" s="378" t="inlineStr">
        <is>
          <t>ДЕРЖАТЕЛИ ПЛАСТИКОВЫЕ С ЗАЩЕЛКОЙ ДЛЯ КРЕПЛЕНИЯ ТРУБ, РУКАВОВ И ГИБКИХ ВВОДОВ ДИАМЕТРОМ 20 ММ</t>
        </is>
      </c>
      <c r="D253" s="379" t="inlineStr">
        <is>
          <t>100 ШТ.</t>
        </is>
      </c>
      <c r="E253" s="229" t="n">
        <v>20.2</v>
      </c>
      <c r="F253" s="381" t="n">
        <v>146.89</v>
      </c>
      <c r="G253" s="227">
        <f>ROUND(E253*F253,2)</f>
        <v/>
      </c>
      <c r="H253" s="230">
        <f>G253/$G$482</f>
        <v/>
      </c>
      <c r="I253" s="227">
        <f>ROUND(F253*Прил.10!$D$13,2)</f>
        <v/>
      </c>
      <c r="J253" s="227">
        <f>ROUND(I253*E253,2)</f>
        <v/>
      </c>
    </row>
    <row r="254" hidden="1" outlineLevel="1" ht="25.5" customFormat="1" customHeight="1" s="345">
      <c r="A254" s="379" t="n">
        <v>225</v>
      </c>
      <c r="B254" s="313" t="inlineStr">
        <is>
          <t>1.1-1-1086</t>
        </is>
      </c>
      <c r="C254" s="378" t="inlineStr">
        <is>
          <t>СТАЛЬ ЛИСТОВАЯ, ОЦИНКОВАННАЯ, ТОЛЩИНА 0,55-0,65 ММ</t>
        </is>
      </c>
      <c r="D254" s="379" t="inlineStr">
        <is>
          <t>Т</t>
        </is>
      </c>
      <c r="E254" s="229" t="n">
        <v>0.1985</v>
      </c>
      <c r="F254" s="381" t="n">
        <v>14739.12</v>
      </c>
      <c r="G254" s="227">
        <f>ROUND(E254*F254,2)</f>
        <v/>
      </c>
      <c r="H254" s="230">
        <f>G254/$G$482</f>
        <v/>
      </c>
      <c r="I254" s="227">
        <f>ROUND(F254*Прил.10!$D$13,2)</f>
        <v/>
      </c>
      <c r="J254" s="227">
        <f>ROUND(I254*E254,2)</f>
        <v/>
      </c>
    </row>
    <row r="255" hidden="1" outlineLevel="1" ht="25.5" customFormat="1" customHeight="1" s="345">
      <c r="A255" s="379" t="n">
        <v>226</v>
      </c>
      <c r="B255" s="313" t="inlineStr">
        <is>
          <t>21.1.06.09-0179</t>
        </is>
      </c>
      <c r="C255" s="378" t="inlineStr">
        <is>
          <t>Кабель силовой с медными жилами ВВГнг(A)-LS 5х10-660</t>
        </is>
      </c>
      <c r="D255" s="379" t="inlineStr">
        <is>
          <t>м</t>
        </is>
      </c>
      <c r="E255" s="229" t="n">
        <v>0.06</v>
      </c>
      <c r="F255" s="381" t="n">
        <v>45607.75</v>
      </c>
      <c r="G255" s="227">
        <f>ROUND(E255*F255,2)</f>
        <v/>
      </c>
      <c r="H255" s="230">
        <f>G255/$G$482</f>
        <v/>
      </c>
      <c r="I255" s="227">
        <f>ROUND(F255*Прил.10!$D$13,2)</f>
        <v/>
      </c>
      <c r="J255" s="227">
        <f>ROUND(I255*E255,2)</f>
        <v/>
      </c>
    </row>
    <row r="256" hidden="1" outlineLevel="1" ht="38.25" customFormat="1" customHeight="1" s="345">
      <c r="A256" s="379" t="n">
        <v>227</v>
      </c>
      <c r="B256" s="313" t="inlineStr">
        <is>
          <t>Прайс из СД ОП</t>
        </is>
      </c>
      <c r="C256" s="378" t="inlineStr">
        <is>
          <t>МЕТАЛЛИЧЕСКИЙ КОЖУХ С УНИВЕРСАЛЬНЫМ КРОНШТЕЙНОМ К ДАТЧИКАМ LX СА-3</t>
        </is>
      </c>
      <c r="D256" s="379" t="inlineStr">
        <is>
          <t>шт.</t>
        </is>
      </c>
      <c r="E256" s="229" t="n">
        <v>1</v>
      </c>
      <c r="F256" s="381" t="n">
        <v>2584.98</v>
      </c>
      <c r="G256" s="227">
        <f>ROUND(E256*F256,2)</f>
        <v/>
      </c>
      <c r="H256" s="230">
        <f>G256/$G$482</f>
        <v/>
      </c>
      <c r="I256" s="227">
        <f>ROUND(F256*Прил.10!$D$13,2)</f>
        <v/>
      </c>
      <c r="J256" s="227">
        <f>ROUND(I256*E256,2)</f>
        <v/>
      </c>
    </row>
    <row r="257" hidden="1" outlineLevel="1" ht="38.25" customFormat="1" customHeight="1" s="345">
      <c r="A257" s="379" t="n">
        <v>228</v>
      </c>
      <c r="B257" s="313" t="inlineStr">
        <is>
          <t>1.1-1-354</t>
        </is>
      </c>
      <c r="C257" s="378" t="inlineStr">
        <is>
          <t>КИРПИЧ КЕРАМИЧЕСКИЙ ОБЫКНОВЕННЫЙ, РАЗМЕР 250Х120Х65 ММ, МАРКА СРЕДНЯЯ</t>
        </is>
      </c>
      <c r="D257" s="379" t="inlineStr">
        <is>
          <t>1000 ШТ.</t>
        </is>
      </c>
      <c r="E257" s="229" t="n">
        <v>2.448</v>
      </c>
      <c r="F257" s="381" t="n">
        <v>1043.55</v>
      </c>
      <c r="G257" s="227">
        <f>ROUND(E257*F257,2)</f>
        <v/>
      </c>
      <c r="H257" s="230">
        <f>G257/$G$482</f>
        <v/>
      </c>
      <c r="I257" s="227">
        <f>ROUND(F257*Прил.10!$D$13,2)</f>
        <v/>
      </c>
      <c r="J257" s="227">
        <f>ROUND(I257*E257,2)</f>
        <v/>
      </c>
    </row>
    <row r="258" hidden="1" outlineLevel="1" ht="25.5" customFormat="1" customHeight="1" s="345">
      <c r="A258" s="379" t="n">
        <v>229</v>
      </c>
      <c r="B258" s="313" t="inlineStr">
        <is>
          <t>Прайс из СД ОП</t>
        </is>
      </c>
      <c r="C258" s="378" t="inlineStr">
        <is>
          <t>Зажим аппаратный прессуемый  2А2А-500-1</t>
        </is>
      </c>
      <c r="D258" s="379" t="inlineStr">
        <is>
          <t>ШТ</t>
        </is>
      </c>
      <c r="E258" s="229" t="n">
        <v>6</v>
      </c>
      <c r="F258" s="381" t="n">
        <v>418.18</v>
      </c>
      <c r="G258" s="227">
        <f>ROUND(E258*F258,2)</f>
        <v/>
      </c>
      <c r="H258" s="230">
        <f>G258/$G$482</f>
        <v/>
      </c>
      <c r="I258" s="227">
        <f>ROUND(F258*Прил.10!$D$13,2)</f>
        <v/>
      </c>
      <c r="J258" s="227">
        <f>ROUND(I258*E258,2)</f>
        <v/>
      </c>
    </row>
    <row r="259" hidden="1" outlineLevel="1" ht="25.5" customFormat="1" customHeight="1" s="345">
      <c r="A259" s="379" t="n">
        <v>230</v>
      </c>
      <c r="B259" s="313" t="inlineStr">
        <is>
          <t>21.1.06.09-0180</t>
        </is>
      </c>
      <c r="C259" s="378" t="inlineStr">
        <is>
          <t>Кабель силовой с медными жилами ВВГнг(A)-LS 5х16-660</t>
        </is>
      </c>
      <c r="D259" s="379" t="inlineStr">
        <is>
          <t>1000 м</t>
        </is>
      </c>
      <c r="E259" s="229" t="n">
        <v>0.035</v>
      </c>
      <c r="F259" s="381" t="n">
        <v>69309.47</v>
      </c>
      <c r="G259" s="227">
        <f>ROUND(E259*F259,2)</f>
        <v/>
      </c>
      <c r="H259" s="230">
        <f>G259/$G$482</f>
        <v/>
      </c>
      <c r="I259" s="227">
        <f>ROUND(F259*Прил.10!$D$13,2)</f>
        <v/>
      </c>
      <c r="J259" s="227">
        <f>ROUND(I259*E259,2)</f>
        <v/>
      </c>
    </row>
    <row r="260" hidden="1" outlineLevel="1" ht="14.25" customFormat="1" customHeight="1" s="345">
      <c r="A260" s="379" t="n">
        <v>231</v>
      </c>
      <c r="B260" s="313" t="inlineStr">
        <is>
          <t>Прайс из СД ОП</t>
        </is>
      </c>
      <c r="C260" s="378" t="inlineStr">
        <is>
          <t>Крепежный элемент СР.31.2-50П</t>
        </is>
      </c>
      <c r="D260" s="379" t="inlineStr">
        <is>
          <t>ШТ</t>
        </is>
      </c>
      <c r="E260" s="229" t="n">
        <v>620</v>
      </c>
      <c r="F260" s="381" t="n">
        <v>3.91</v>
      </c>
      <c r="G260" s="227">
        <f>ROUND(E260*F260,2)</f>
        <v/>
      </c>
      <c r="H260" s="230">
        <f>G260/$G$482</f>
        <v/>
      </c>
      <c r="I260" s="227">
        <f>ROUND(F260*Прил.10!$D$13,2)</f>
        <v/>
      </c>
      <c r="J260" s="227">
        <f>ROUND(I260*E260,2)</f>
        <v/>
      </c>
    </row>
    <row r="261" hidden="1" outlineLevel="1" ht="25.5" customFormat="1" customHeight="1" s="345">
      <c r="A261" s="379" t="n">
        <v>232</v>
      </c>
      <c r="B261" s="313" t="inlineStr">
        <is>
          <t>1.1-1-1566</t>
        </is>
      </c>
      <c r="C261" s="378" t="inlineStr">
        <is>
          <t>ЭЛЕКТРОДЫ, ТИП Э-42, 46, 50, ДИАМЕТР 4 - 6 ММ</t>
        </is>
      </c>
      <c r="D261" s="379" t="inlineStr">
        <is>
          <t>Т</t>
        </is>
      </c>
      <c r="E261" s="229" t="n">
        <v>0.3316</v>
      </c>
      <c r="F261" s="381" t="n">
        <v>7191.81</v>
      </c>
      <c r="G261" s="227">
        <f>ROUND(E261*F261,2)</f>
        <v/>
      </c>
      <c r="H261" s="230">
        <f>G261/$G$482</f>
        <v/>
      </c>
      <c r="I261" s="227">
        <f>ROUND(F261*Прил.10!$D$13,2)</f>
        <v/>
      </c>
      <c r="J261" s="227">
        <f>ROUND(I261*E261,2)</f>
        <v/>
      </c>
    </row>
    <row r="262" hidden="1" outlineLevel="1" ht="63.75" customFormat="1" customHeight="1" s="345">
      <c r="A262" s="379" t="n">
        <v>233</v>
      </c>
      <c r="B262" s="313" t="inlineStr">
        <is>
          <t>1.1-1-2286</t>
        </is>
      </c>
      <c r="C262" s="378" t="inlineStr">
        <is>
          <t>ПРОФИЛИ СТАЛЬНЫЕ ЭЛЕКТРОСВАРНЫЕ КВАДРАТНОГО СЕЧЕНИЯ ТРУБЧАТЫЕ, РАЗМЕР СТОРОНЫ 100 ММ, ТОЛЩИНА СТЕНКИ 3-6 ММ</t>
        </is>
      </c>
      <c r="D262" s="379" t="inlineStr">
        <is>
          <t>Т</t>
        </is>
      </c>
      <c r="E262" s="229" t="n">
        <v>0.234</v>
      </c>
      <c r="F262" s="381" t="n">
        <v>10000.22</v>
      </c>
      <c r="G262" s="227">
        <f>ROUND(E262*F262,2)</f>
        <v/>
      </c>
      <c r="H262" s="230">
        <f>G262/$G$482</f>
        <v/>
      </c>
      <c r="I262" s="227">
        <f>ROUND(F262*Прил.10!$D$13,2)</f>
        <v/>
      </c>
      <c r="J262" s="227">
        <f>ROUND(I262*E262,2)</f>
        <v/>
      </c>
    </row>
    <row r="263" hidden="1" outlineLevel="1" ht="38.25" customFormat="1" customHeight="1" s="345">
      <c r="A263" s="379" t="n">
        <v>234</v>
      </c>
      <c r="B263" s="313" t="inlineStr">
        <is>
          <t>21.1.06.01-0004</t>
        </is>
      </c>
      <c r="C263" s="378" t="inlineStr">
        <is>
          <t>Кабель нагревательный двужильный экранированный, мощность 240 Вт, длина 14,4 м</t>
        </is>
      </c>
      <c r="D263" s="379" t="inlineStr">
        <is>
          <t>компл</t>
        </is>
      </c>
      <c r="E263" s="229" t="n">
        <v>5</v>
      </c>
      <c r="F263" s="381" t="n">
        <v>462.98</v>
      </c>
      <c r="G263" s="227">
        <f>ROUND(E263*F263,2)</f>
        <v/>
      </c>
      <c r="H263" s="230">
        <f>G263/$G$482</f>
        <v/>
      </c>
      <c r="I263" s="227">
        <f>ROUND(F263*Прил.10!$D$13,2)</f>
        <v/>
      </c>
      <c r="J263" s="227">
        <f>ROUND(I263*E263,2)</f>
        <v/>
      </c>
    </row>
    <row r="264" hidden="1" outlineLevel="1" ht="51" customFormat="1" customHeight="1" s="345">
      <c r="A264" s="379" t="n">
        <v>235</v>
      </c>
      <c r="B264" s="313" t="inlineStr">
        <is>
          <t>1.3-3-30</t>
        </is>
      </c>
      <c r="C264" s="378" t="inlineStr">
        <is>
          <t>СМЕСИ АСФАЛЬТОБЕТОННЫЕ ДОРОЖНЫЕ ГОРЯЧИЕ МЕЛКОЗЕРНИСТЫЕ НА ВЯЖУЩЕМ "БИТРЭК", МАРКА I, ТИП Б</t>
        </is>
      </c>
      <c r="D264" s="379" t="inlineStr">
        <is>
          <t>Т</t>
        </is>
      </c>
      <c r="E264" s="229" t="n">
        <v>5.39784</v>
      </c>
      <c r="F264" s="381" t="n">
        <v>425.18</v>
      </c>
      <c r="G264" s="227">
        <f>ROUND(E264*F264,2)</f>
        <v/>
      </c>
      <c r="H264" s="230">
        <f>G264/$G$482</f>
        <v/>
      </c>
      <c r="I264" s="227">
        <f>ROUND(F264*Прил.10!$D$13,2)</f>
        <v/>
      </c>
      <c r="J264" s="227">
        <f>ROUND(I264*E264,2)</f>
        <v/>
      </c>
    </row>
    <row r="265" hidden="1" outlineLevel="1" ht="38.25" customFormat="1" customHeight="1" s="345">
      <c r="A265" s="379" t="n">
        <v>236</v>
      </c>
      <c r="B265" s="313" t="inlineStr">
        <is>
          <t>Прайс из СД ОП</t>
        </is>
      </c>
      <c r="C265" s="378" t="inlineStr">
        <is>
          <t>Клеммник  для кабеля  сеч. 4 мм2 быстрозажимное соединение   (серый ) 1 вводная, 2 отход.цепи AB1 RRN435U4GR</t>
        </is>
      </c>
      <c r="D265" s="379" t="inlineStr">
        <is>
          <t>ШТ</t>
        </is>
      </c>
      <c r="E265" s="229" t="n">
        <v>120</v>
      </c>
      <c r="F265" s="381" t="n">
        <v>18.54</v>
      </c>
      <c r="G265" s="227">
        <f>ROUND(E265*F265,2)</f>
        <v/>
      </c>
      <c r="H265" s="230">
        <f>G265/$G$482</f>
        <v/>
      </c>
      <c r="I265" s="227">
        <f>ROUND(F265*Прил.10!$D$13,2)</f>
        <v/>
      </c>
      <c r="J265" s="227">
        <f>ROUND(I265*E265,2)</f>
        <v/>
      </c>
    </row>
    <row r="266" hidden="1" outlineLevel="1" ht="38.25" customFormat="1" customHeight="1" s="345">
      <c r="A266" s="379" t="n">
        <v>237</v>
      </c>
      <c r="B266" s="313" t="inlineStr">
        <is>
          <t>Прайс из СД ОП</t>
        </is>
      </c>
      <c r="C266" s="378" t="inlineStr">
        <is>
          <t>Клеммник  для кабеля  сеч. 4 мм2 быстрозажимное соединение   (синий ) 1 вводная,2 отход.цепи AB1 RRN435U4BL</t>
        </is>
      </c>
      <c r="D266" s="379" t="inlineStr">
        <is>
          <t>ШТ</t>
        </is>
      </c>
      <c r="E266" s="229" t="n">
        <v>120</v>
      </c>
      <c r="F266" s="381" t="n">
        <v>18.54</v>
      </c>
      <c r="G266" s="227">
        <f>ROUND(E266*F266,2)</f>
        <v/>
      </c>
      <c r="H266" s="230">
        <f>G266/$G$482</f>
        <v/>
      </c>
      <c r="I266" s="227">
        <f>ROUND(F266*Прил.10!$D$13,2)</f>
        <v/>
      </c>
      <c r="J266" s="227">
        <f>ROUND(I266*E266,2)</f>
        <v/>
      </c>
    </row>
    <row r="267" hidden="1" outlineLevel="1" ht="25.5" customFormat="1" customHeight="1" s="345">
      <c r="A267" s="379" t="n">
        <v>238</v>
      </c>
      <c r="B267" s="313" t="inlineStr">
        <is>
          <t>1.1-1-59</t>
        </is>
      </c>
      <c r="C267" s="378" t="inlineStr">
        <is>
          <t>БОЛТЫ СТРОИТЕЛЬНЫЕ АНКЕРНЫЕ С ГАЙКАМИ</t>
        </is>
      </c>
      <c r="D267" s="379" t="inlineStr">
        <is>
          <t>Т</t>
        </is>
      </c>
      <c r="E267" s="229" t="n">
        <v>0.082</v>
      </c>
      <c r="F267" s="381" t="n">
        <v>26876.01</v>
      </c>
      <c r="G267" s="227">
        <f>ROUND(E267*F267,2)</f>
        <v/>
      </c>
      <c r="H267" s="230">
        <f>G267/$G$482</f>
        <v/>
      </c>
      <c r="I267" s="227">
        <f>ROUND(F267*Прил.10!$D$13,2)</f>
        <v/>
      </c>
      <c r="J267" s="227">
        <f>ROUND(I267*E267,2)</f>
        <v/>
      </c>
    </row>
    <row r="268" hidden="1" outlineLevel="1" ht="14.25" customFormat="1" customHeight="1" s="345">
      <c r="A268" s="379" t="n">
        <v>239</v>
      </c>
      <c r="B268" s="313" t="inlineStr">
        <is>
          <t>Прайс из СД ОП</t>
        </is>
      </c>
      <c r="C268" s="378" t="inlineStr">
        <is>
          <t>Крышка к отводу  38303</t>
        </is>
      </c>
      <c r="D268" s="379" t="inlineStr">
        <is>
          <t>ШТ</t>
        </is>
      </c>
      <c r="E268" s="229" t="n">
        <v>15</v>
      </c>
      <c r="F268" s="381" t="n">
        <v>144.33</v>
      </c>
      <c r="G268" s="227">
        <f>ROUND(E268*F268,2)</f>
        <v/>
      </c>
      <c r="H268" s="230">
        <f>G268/$G$482</f>
        <v/>
      </c>
      <c r="I268" s="227">
        <f>ROUND(F268*Прил.10!$D$13,2)</f>
        <v/>
      </c>
      <c r="J268" s="227">
        <f>ROUND(I268*E268,2)</f>
        <v/>
      </c>
    </row>
    <row r="269" hidden="1" outlineLevel="1" ht="25.5" customFormat="1" customHeight="1" s="345">
      <c r="A269" s="379" t="n">
        <v>240</v>
      </c>
      <c r="B269" s="313" t="inlineStr">
        <is>
          <t>Прайс из СД ОП</t>
        </is>
      </c>
      <c r="C269" s="378" t="inlineStr">
        <is>
          <t>Секция нагревательная кабельная , с муфтой L=21м 33 ТСК-РК-0210-050</t>
        </is>
      </c>
      <c r="D269" s="379" t="inlineStr">
        <is>
          <t>м</t>
        </is>
      </c>
      <c r="E269" s="229" t="n">
        <v>21</v>
      </c>
      <c r="F269" s="381" t="n">
        <v>100.94</v>
      </c>
      <c r="G269" s="227">
        <f>ROUND(E269*F269,2)</f>
        <v/>
      </c>
      <c r="H269" s="230">
        <f>G269/$G$482</f>
        <v/>
      </c>
      <c r="I269" s="227">
        <f>ROUND(F269*Прил.10!$D$13,2)</f>
        <v/>
      </c>
      <c r="J269" s="227">
        <f>ROUND(I269*E269,2)</f>
        <v/>
      </c>
    </row>
    <row r="270" hidden="1" outlineLevel="1" ht="63.75" customFormat="1" customHeight="1" s="345">
      <c r="A270" s="379" t="n">
        <v>241</v>
      </c>
      <c r="B270" s="313" t="inlineStr">
        <is>
          <t>1.1-1-2291</t>
        </is>
      </c>
      <c r="C270" s="378" t="inlineStr">
        <is>
          <t>ПРОФИЛИ СТАЛЬНЫЕ ЭЛЕКТРОСВАРНЫЕ КВАДРАТНОГО СЕЧЕНИЯ ТРУБЧАТЫЕ, РАЗМЕР СТОРОНЫ 180 ММ, ТОЛЩИНА СТЕНКИ 5-10 ММ</t>
        </is>
      </c>
      <c r="D270" s="379" t="inlineStr">
        <is>
          <t>Т</t>
        </is>
      </c>
      <c r="E270" s="229" t="n">
        <v>0.193</v>
      </c>
      <c r="F270" s="381" t="n">
        <v>10751.4</v>
      </c>
      <c r="G270" s="227">
        <f>ROUND(E270*F270,2)</f>
        <v/>
      </c>
      <c r="H270" s="230">
        <f>G270/$G$482</f>
        <v/>
      </c>
      <c r="I270" s="227">
        <f>ROUND(F270*Прил.10!$D$13,2)</f>
        <v/>
      </c>
      <c r="J270" s="227">
        <f>ROUND(I270*E270,2)</f>
        <v/>
      </c>
    </row>
    <row r="271" hidden="1" outlineLevel="1" ht="25.5" customFormat="1" customHeight="1" s="345">
      <c r="A271" s="379" t="n">
        <v>242</v>
      </c>
      <c r="B271" s="313" t="inlineStr">
        <is>
          <t>1.1-1-57</t>
        </is>
      </c>
      <c r="C271" s="378" t="inlineStr">
        <is>
          <t>БОЛТЫ СТРОИТЕЛЬНЫЕ ЧЕРНЫЕ С ГАЙКАМИ И ШАЙБАМИ (10Х100ММ)</t>
        </is>
      </c>
      <c r="D271" s="379" t="inlineStr">
        <is>
          <t>Т</t>
        </is>
      </c>
      <c r="E271" s="229" t="n">
        <v>0.1156</v>
      </c>
      <c r="F271" s="381" t="n">
        <v>17876.91</v>
      </c>
      <c r="G271" s="227">
        <f>ROUND(E271*F271,2)</f>
        <v/>
      </c>
      <c r="H271" s="230">
        <f>G271/$G$482</f>
        <v/>
      </c>
      <c r="I271" s="227">
        <f>ROUND(F271*Прил.10!$D$13,2)</f>
        <v/>
      </c>
      <c r="J271" s="227">
        <f>ROUND(I271*E271,2)</f>
        <v/>
      </c>
    </row>
    <row r="272" hidden="1" outlineLevel="1" ht="51" customFormat="1" customHeight="1" s="345">
      <c r="A272" s="379" t="n">
        <v>243</v>
      </c>
      <c r="B272" s="313" t="inlineStr">
        <is>
          <t>1.23-2-59</t>
        </is>
      </c>
      <c r="C272" s="378" t="inlineStr">
        <is>
          <t>КАБЕЛИ ПЕРЕНОСНЫЕ С МЕДНЫМИ ЖИЛАМИ В РЕЗИНОВОЙ ОБОЛОЧКЕ, МАРКА КГ, ЧИСЛО ЖИЛ И СЕЧЕНИЕ 4 Х 6 ММ2</t>
        </is>
      </c>
      <c r="D272" s="379" t="inlineStr">
        <is>
          <t>КМ</t>
        </is>
      </c>
      <c r="E272" s="229" t="n">
        <v>0.06</v>
      </c>
      <c r="F272" s="381" t="n">
        <v>31171.75</v>
      </c>
      <c r="G272" s="227">
        <f>ROUND(E272*F272,2)</f>
        <v/>
      </c>
      <c r="H272" s="230">
        <f>G272/$G$482</f>
        <v/>
      </c>
      <c r="I272" s="227">
        <f>ROUND(F272*Прил.10!$D$13,2)</f>
        <v/>
      </c>
      <c r="J272" s="227">
        <f>ROUND(I272*E272,2)</f>
        <v/>
      </c>
    </row>
    <row r="273" hidden="1" outlineLevel="1" ht="38.25" customFormat="1" customHeight="1" s="345">
      <c r="A273" s="379" t="n">
        <v>244</v>
      </c>
      <c r="B273" s="313" t="inlineStr">
        <is>
          <t>1.1-1-3843</t>
        </is>
      </c>
      <c r="C273" s="378" t="inlineStr">
        <is>
          <t>БАРЬЕР БЕЗОПАСНОСТИ СПИРАЛЬНЫЙ "ЕГОЗА", ДИАМЕТР 600 ММ, СКРЕПЛЕНИЕ ТРЕХКЛЕПОЧНОЕ</t>
        </is>
      </c>
      <c r="D273" s="379" t="inlineStr">
        <is>
          <t>М</t>
        </is>
      </c>
      <c r="E273" s="229" t="n">
        <v>221</v>
      </c>
      <c r="F273" s="381" t="n">
        <v>8.41</v>
      </c>
      <c r="G273" s="227">
        <f>ROUND(E273*F273,2)</f>
        <v/>
      </c>
      <c r="H273" s="230">
        <f>G273/$G$482</f>
        <v/>
      </c>
      <c r="I273" s="227">
        <f>ROUND(F273*Прил.10!$D$13,2)</f>
        <v/>
      </c>
      <c r="J273" s="227">
        <f>ROUND(I273*E273,2)</f>
        <v/>
      </c>
    </row>
    <row r="274" hidden="1" outlineLevel="1" ht="25.5" customFormat="1" customHeight="1" s="345">
      <c r="A274" s="379" t="n">
        <v>245</v>
      </c>
      <c r="B274" s="313" t="inlineStr">
        <is>
          <t>Прайс из СД ОП</t>
        </is>
      </c>
      <c r="C274" s="378" t="inlineStr">
        <is>
          <t>Подвес скользящего крепления ПСК10-20У1</t>
        </is>
      </c>
      <c r="D274" s="379" t="inlineStr">
        <is>
          <t>ШТ</t>
        </is>
      </c>
      <c r="E274" s="229" t="n">
        <v>12</v>
      </c>
      <c r="F274" s="381" t="n">
        <v>149.74</v>
      </c>
      <c r="G274" s="227">
        <f>ROUND(E274*F274,2)</f>
        <v/>
      </c>
      <c r="H274" s="230">
        <f>G274/$G$482</f>
        <v/>
      </c>
      <c r="I274" s="227">
        <f>ROUND(F274*Прил.10!$D$13,2)</f>
        <v/>
      </c>
      <c r="J274" s="227">
        <f>ROUND(I274*E274,2)</f>
        <v/>
      </c>
    </row>
    <row r="275" hidden="1" outlineLevel="1" ht="14.25" customFormat="1" customHeight="1" s="345">
      <c r="A275" s="379" t="n">
        <v>246</v>
      </c>
      <c r="B275" s="313" t="inlineStr">
        <is>
          <t>Прайс из СД ОП</t>
        </is>
      </c>
      <c r="C275" s="378" t="inlineStr">
        <is>
          <t>Крышка к углу СРО  38003</t>
        </is>
      </c>
      <c r="D275" s="379" t="inlineStr">
        <is>
          <t>ШТ</t>
        </is>
      </c>
      <c r="E275" s="229" t="n">
        <v>20</v>
      </c>
      <c r="F275" s="381" t="n">
        <v>89.06999999999999</v>
      </c>
      <c r="G275" s="227">
        <f>ROUND(E275*F275,2)</f>
        <v/>
      </c>
      <c r="H275" s="230">
        <f>G275/$G$482</f>
        <v/>
      </c>
      <c r="I275" s="227">
        <f>ROUND(F275*Прил.10!$D$13,2)</f>
        <v/>
      </c>
      <c r="J275" s="227">
        <f>ROUND(I275*E275,2)</f>
        <v/>
      </c>
    </row>
    <row r="276" hidden="1" outlineLevel="1" ht="14.25" customFormat="1" customHeight="1" s="345">
      <c r="A276" s="379" t="n">
        <v>247</v>
      </c>
      <c r="B276" s="313" t="inlineStr">
        <is>
          <t>1.1-1-655</t>
        </is>
      </c>
      <c r="C276" s="378" t="inlineStr">
        <is>
          <t>МЕШКОВИНА</t>
        </is>
      </c>
      <c r="D276" s="379" t="inlineStr">
        <is>
          <t>М2</t>
        </is>
      </c>
      <c r="E276" s="229" t="n">
        <v>236.4831</v>
      </c>
      <c r="F276" s="381" t="n">
        <v>7.39</v>
      </c>
      <c r="G276" s="227">
        <f>ROUND(E276*F276,2)</f>
        <v/>
      </c>
      <c r="H276" s="230">
        <f>G276/$G$482</f>
        <v/>
      </c>
      <c r="I276" s="227">
        <f>ROUND(F276*Прил.10!$D$13,2)</f>
        <v/>
      </c>
      <c r="J276" s="227">
        <f>ROUND(I276*E276,2)</f>
        <v/>
      </c>
    </row>
    <row r="277" hidden="1" outlineLevel="1" ht="127.5" customFormat="1" customHeight="1" s="345">
      <c r="A277" s="379" t="n">
        <v>248</v>
      </c>
      <c r="B277" s="313" t="inlineStr">
        <is>
          <t>1.23-4-360</t>
        </is>
      </c>
      <c r="C277" s="378" t="inlineStr">
        <is>
          <t>КАБЕЛИ ВИТАЯ ПАРА ЭКРАНИРОВАННЫЕ (U/FTP) В ОБОЛОЧКЕ С ПОНИЖЕННЫМ ДЫМО- И ГАЗОВЫДЕЛЕНИЕМ ИЗ КОМПОЗИЦИИ, НЕ СОДЕРЖАЩЕЙ ГАЛОГЕНОВ, КАТЕГОРИЯ 6, ОДНОЖИЛЬНЫЕ, ДЛЯ ВНУТРЕННЕЙ ПРОКЛАДКИ, ТИП STP4-C6-СОЛИД-ИНДОР-LSZH, ЧИСЛО ПАР И ДИАМЕТР ЖИЛЫ, ММ: 4Х2Х0,57 прим. FTP (4х(2х0,5) cat 5</t>
        </is>
      </c>
      <c r="D277" s="379" t="inlineStr">
        <is>
          <t>КМ</t>
        </is>
      </c>
      <c r="E277" s="229" t="n">
        <v>0.08</v>
      </c>
      <c r="F277" s="381" t="n">
        <v>21349.79</v>
      </c>
      <c r="G277" s="227">
        <f>ROUND(E277*F277,2)</f>
        <v/>
      </c>
      <c r="H277" s="230">
        <f>G277/$G$482</f>
        <v/>
      </c>
      <c r="I277" s="227">
        <f>ROUND(F277*Прил.10!$D$13,2)</f>
        <v/>
      </c>
      <c r="J277" s="227">
        <f>ROUND(I277*E277,2)</f>
        <v/>
      </c>
    </row>
    <row r="278" hidden="1" outlineLevel="1" ht="25.5" customFormat="1" customHeight="1" s="345">
      <c r="A278" s="379" t="n">
        <v>249</v>
      </c>
      <c r="B278" s="313" t="inlineStr">
        <is>
          <t>1.1-1-978</t>
        </is>
      </c>
      <c r="C278" s="378" t="inlineStr">
        <is>
          <t>ПРОКЛАДКИ РЕЗИНОВЫЕ 'ГЕРНИТ', ШНУР, ДИАМЕТР 40 ММ</t>
        </is>
      </c>
      <c r="D278" s="379" t="inlineStr">
        <is>
          <t>КГ</t>
        </is>
      </c>
      <c r="E278" s="229" t="n">
        <v>60.63</v>
      </c>
      <c r="F278" s="381" t="n">
        <v>27.24</v>
      </c>
      <c r="G278" s="227">
        <f>ROUND(E278*F278,2)</f>
        <v/>
      </c>
      <c r="H278" s="230">
        <f>G278/$G$482</f>
        <v/>
      </c>
      <c r="I278" s="227">
        <f>ROUND(F278*Прил.10!$D$13,2)</f>
        <v/>
      </c>
      <c r="J278" s="227">
        <f>ROUND(I278*E278,2)</f>
        <v/>
      </c>
    </row>
    <row r="279" hidden="1" outlineLevel="1" ht="63.75" customFormat="1" customHeight="1" s="345">
      <c r="A279" s="379" t="n">
        <v>250</v>
      </c>
      <c r="B279" s="313" t="inlineStr">
        <is>
          <t>1.3-4-82</t>
        </is>
      </c>
      <c r="C279" s="378" t="inlineStr">
        <is>
          <t>КАРКАСЫ И СЕТКИ АРМАТУРНЫЕ ПРОСТРАНСТВЕННЫЕ СОБРАННЫЕ И СВАРЕННЫЕ (СВЯЗАННЫЕ) В АРМАТУРНЫЕ ИЗДЕЛИЯ, КЛАСС А-I, ДИАМЕТР 8 ММ</t>
        </is>
      </c>
      <c r="D279" s="379" t="inlineStr">
        <is>
          <t>Т</t>
        </is>
      </c>
      <c r="E279" s="229" t="n">
        <v>0.256</v>
      </c>
      <c r="F279" s="381" t="n">
        <v>6340.75</v>
      </c>
      <c r="G279" s="227">
        <f>ROUND(E279*F279,2)</f>
        <v/>
      </c>
      <c r="H279" s="230">
        <f>G279/$G$482</f>
        <v/>
      </c>
      <c r="I279" s="227">
        <f>ROUND(F279*Прил.10!$D$13,2)</f>
        <v/>
      </c>
      <c r="J279" s="227">
        <f>ROUND(I279*E279,2)</f>
        <v/>
      </c>
    </row>
    <row r="280" hidden="1" outlineLevel="1" ht="14.25" customFormat="1" customHeight="1" s="345">
      <c r="A280" s="379" t="n">
        <v>251</v>
      </c>
      <c r="B280" s="313" t="inlineStr">
        <is>
          <t>1.3-2-5</t>
        </is>
      </c>
      <c r="C280" s="378" t="inlineStr">
        <is>
          <t>РАСТВОРЫ ЦЕМЕНТНЫЕ, МАРКА 100</t>
        </is>
      </c>
      <c r="D280" s="379" t="inlineStr">
        <is>
          <t>М3</t>
        </is>
      </c>
      <c r="E280" s="229" t="n">
        <v>3.54432</v>
      </c>
      <c r="F280" s="381" t="n">
        <v>451.14</v>
      </c>
      <c r="G280" s="227">
        <f>ROUND(E280*F280,2)</f>
        <v/>
      </c>
      <c r="H280" s="230">
        <f>G280/$G$482</f>
        <v/>
      </c>
      <c r="I280" s="227">
        <f>ROUND(F280*Прил.10!$D$13,2)</f>
        <v/>
      </c>
      <c r="J280" s="227">
        <f>ROUND(I280*E280,2)</f>
        <v/>
      </c>
    </row>
    <row r="281" hidden="1" outlineLevel="1" ht="38.25" customFormat="1" customHeight="1" s="345">
      <c r="A281" s="379" t="n">
        <v>252</v>
      </c>
      <c r="B281" s="313" t="inlineStr">
        <is>
          <t>Прайс из СД ОП</t>
        </is>
      </c>
      <c r="C281" s="378" t="inlineStr">
        <is>
          <t>КАБЕЛЬ СИСТЕМ ПОЖАРНОЙ СИГНАЛИЗАЦИИ ОГНЕСТОЙКИЙ КПКЭВнг-FRLS 1x2x0,75</t>
        </is>
      </c>
      <c r="D281" s="379" t="inlineStr">
        <is>
          <t>м</t>
        </is>
      </c>
      <c r="E281" s="229" t="n">
        <v>232</v>
      </c>
      <c r="F281" s="381" t="n">
        <v>6.81</v>
      </c>
      <c r="G281" s="227">
        <f>ROUND(E281*F281,2)</f>
        <v/>
      </c>
      <c r="H281" s="230">
        <f>G281/$G$482</f>
        <v/>
      </c>
      <c r="I281" s="227">
        <f>ROUND(F281*Прил.10!$D$13,2)</f>
        <v/>
      </c>
      <c r="J281" s="227">
        <f>ROUND(I281*E281,2)</f>
        <v/>
      </c>
    </row>
    <row r="282" hidden="1" outlineLevel="1" ht="25.5" customFormat="1" customHeight="1" s="345">
      <c r="A282" s="379" t="n">
        <v>253</v>
      </c>
      <c r="B282" s="313" t="inlineStr">
        <is>
          <t>1.1-1-3169</t>
        </is>
      </c>
      <c r="C282" s="378" t="inlineStr">
        <is>
          <t>КАБЕЛЬ-КАНАЛЫ, РАЗМЕР 25Х17 ММ, КАБЕЛЬ-КАНАЛЫ</t>
        </is>
      </c>
      <c r="D282" s="379" t="inlineStr">
        <is>
          <t>М</t>
        </is>
      </c>
      <c r="E282" s="229" t="n">
        <v>160</v>
      </c>
      <c r="F282" s="381" t="n">
        <v>9.74</v>
      </c>
      <c r="G282" s="227">
        <f>ROUND(E282*F282,2)</f>
        <v/>
      </c>
      <c r="H282" s="230">
        <f>G282/$G$482</f>
        <v/>
      </c>
      <c r="I282" s="227">
        <f>ROUND(F282*Прил.10!$D$13,2)</f>
        <v/>
      </c>
      <c r="J282" s="227">
        <f>ROUND(I282*E282,2)</f>
        <v/>
      </c>
    </row>
    <row r="283" hidden="1" outlineLevel="1" ht="51" customFormat="1" customHeight="1" s="345">
      <c r="A283" s="379" t="n">
        <v>254</v>
      </c>
      <c r="B283" s="313" t="inlineStr">
        <is>
          <t>1.3-3-30</t>
        </is>
      </c>
      <c r="C283" s="378" t="inlineStr">
        <is>
          <t>СМЕСИ АСФАЛЬТОБЕТОННЫЕ ДОРОЖНЫЕ ГОРЯЧИЕ МЕЛКОЗЕРНИСТЫЕ НА ВЯЖУЩЕМ 'БИТРЭК', МАРКА I, ТИП Б</t>
        </is>
      </c>
      <c r="D283" s="379" t="inlineStr">
        <is>
          <t>Т</t>
        </is>
      </c>
      <c r="E283" s="229" t="n">
        <v>3.65904</v>
      </c>
      <c r="F283" s="381" t="n">
        <v>425.18</v>
      </c>
      <c r="G283" s="227">
        <f>ROUND(E283*F283,2)</f>
        <v/>
      </c>
      <c r="H283" s="230">
        <f>G283/$G$482</f>
        <v/>
      </c>
      <c r="I283" s="227">
        <f>ROUND(F283*Прил.10!$D$13,2)</f>
        <v/>
      </c>
      <c r="J283" s="227">
        <f>ROUND(I283*E283,2)</f>
        <v/>
      </c>
    </row>
    <row r="284" hidden="1" outlineLevel="1" ht="25.5" customFormat="1" customHeight="1" s="345">
      <c r="A284" s="379" t="n">
        <v>255</v>
      </c>
      <c r="B284" s="313" t="inlineStr">
        <is>
          <t>20.2.08.03-0013</t>
        </is>
      </c>
      <c r="C284" s="378" t="inlineStr">
        <is>
          <t>Комплект монтажный IPO 500 WALL MNTG KIT</t>
        </is>
      </c>
      <c r="D284" s="379" t="inlineStr">
        <is>
          <t>компл.</t>
        </is>
      </c>
      <c r="E284" s="229" t="n">
        <v>14</v>
      </c>
      <c r="F284" s="381" t="n">
        <v>110.94</v>
      </c>
      <c r="G284" s="227">
        <f>ROUND(E284*F284,2)</f>
        <v/>
      </c>
      <c r="H284" s="230">
        <f>G284/$G$482</f>
        <v/>
      </c>
      <c r="I284" s="227">
        <f>ROUND(F284*Прил.10!$D$13,2)</f>
        <v/>
      </c>
      <c r="J284" s="227">
        <f>ROUND(I284*E284,2)</f>
        <v/>
      </c>
    </row>
    <row r="285" hidden="1" outlineLevel="1" ht="127.5" customFormat="1" customHeight="1" s="345">
      <c r="A285" s="379" t="n">
        <v>256</v>
      </c>
      <c r="B285" s="313" t="inlineStr">
        <is>
          <t>1.23-1-414</t>
        </is>
      </c>
      <c r="C285" s="378" t="inlineStr">
        <is>
          <t>КАБЕЛИ КОНТРОЛЬНЫЕ С МЕДНЫМИ ЖИЛАМИ, С ИЗОЛЯЦИЕЙ И ОБОЛОЧКОЙ ИЗ ПОЛИВИНИЛХЛОРИДНОЙ КОМПОЗИЦИИ ПОНИЖЕННОЙ ПОЖАРООПАСНОСТИ, С НИЗКИМ ДЫМО- И ГАЗОВЫДЕЛЕНИЕМ, В ОБЩЕМ ЭКРАНЕ ПОД ОБОЛОЧКОЙ, МАРКА КВВГЭНГ(А)-LS, ЧИСЛО ЖИЛ И СЕЧЕНИЕ, ММ2: 5Х1,5</t>
        </is>
      </c>
      <c r="D285" s="379" t="inlineStr">
        <is>
          <t>КМ</t>
        </is>
      </c>
      <c r="E285" s="229" t="n">
        <v>0.1</v>
      </c>
      <c r="F285" s="381" t="n">
        <v>15086.27</v>
      </c>
      <c r="G285" s="227">
        <f>ROUND(E285*F285,2)</f>
        <v/>
      </c>
      <c r="H285" s="230">
        <f>G285/$G$482</f>
        <v/>
      </c>
      <c r="I285" s="227">
        <f>ROUND(F285*Прил.10!$D$13,2)</f>
        <v/>
      </c>
      <c r="J285" s="227">
        <f>ROUND(I285*E285,2)</f>
        <v/>
      </c>
    </row>
    <row r="286" hidden="1" outlineLevel="1" ht="51" customFormat="1" customHeight="1" s="345">
      <c r="A286" s="379" t="n">
        <v>257</v>
      </c>
      <c r="B286" s="313" t="inlineStr">
        <is>
          <t>1.1-1-1114</t>
        </is>
      </c>
      <c r="C286" s="378" t="inlineStr">
        <is>
          <t>СТАЛЬ УГЛОВАЯ РАВНОПОЛОЧНАЯ ОБЩЕГО НАЗНАЧЕНИЯ, МАРКА СТ1КП-СТ4КП, СТ1ПС-СТ6ПС, СТ1ГПС-СТ5ГПС, ШИРИНА ПОЛКИ 35-70 ММ</t>
        </is>
      </c>
      <c r="D286" s="379" t="inlineStr">
        <is>
          <t>Т</t>
        </is>
      </c>
      <c r="E286" s="229" t="n">
        <v>0.1772</v>
      </c>
      <c r="F286" s="381" t="n">
        <v>8344.709999999999</v>
      </c>
      <c r="G286" s="227">
        <f>ROUND(E286*F286,2)</f>
        <v/>
      </c>
      <c r="H286" s="230">
        <f>G286/$G$482</f>
        <v/>
      </c>
      <c r="I286" s="227">
        <f>ROUND(F286*Прил.10!$D$13,2)</f>
        <v/>
      </c>
      <c r="J286" s="227">
        <f>ROUND(I286*E286,2)</f>
        <v/>
      </c>
    </row>
    <row r="287" hidden="1" outlineLevel="1" ht="14.25" customFormat="1" customHeight="1" s="345">
      <c r="A287" s="379" t="n">
        <v>258</v>
      </c>
      <c r="B287" s="313" t="inlineStr">
        <is>
          <t>Прайс из СД ОП</t>
        </is>
      </c>
      <c r="C287" s="378" t="inlineStr">
        <is>
          <t>СТОЙКА КАБЕЛЬНАЯ К1150У3</t>
        </is>
      </c>
      <c r="D287" s="379" t="inlineStr">
        <is>
          <t>ШТ</t>
        </is>
      </c>
      <c r="E287" s="229" t="n">
        <v>80</v>
      </c>
      <c r="F287" s="381" t="n">
        <v>18.38</v>
      </c>
      <c r="G287" s="227">
        <f>ROUND(E287*F287,2)</f>
        <v/>
      </c>
      <c r="H287" s="230">
        <f>G287/$G$482</f>
        <v/>
      </c>
      <c r="I287" s="227">
        <f>ROUND(F287*Прил.10!$D$13,2)</f>
        <v/>
      </c>
      <c r="J287" s="227">
        <f>ROUND(I287*E287,2)</f>
        <v/>
      </c>
    </row>
    <row r="288" hidden="1" outlineLevel="1" ht="51" customFormat="1" customHeight="1" s="345">
      <c r="A288" s="379" t="n">
        <v>259</v>
      </c>
      <c r="B288" s="313" t="inlineStr">
        <is>
          <t>1.3-4-43</t>
        </is>
      </c>
      <c r="C288" s="378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288" s="379" t="inlineStr">
        <is>
          <t>Т</t>
        </is>
      </c>
      <c r="E288" s="229" t="n">
        <v>0.225</v>
      </c>
      <c r="F288" s="381" t="n">
        <v>6340.75</v>
      </c>
      <c r="G288" s="227">
        <f>ROUND(E288*F288,2)</f>
        <v/>
      </c>
      <c r="H288" s="230">
        <f>G288/$G$482</f>
        <v/>
      </c>
      <c r="I288" s="227">
        <f>ROUND(F288*Прил.10!$D$13,2)</f>
        <v/>
      </c>
      <c r="J288" s="227">
        <f>ROUND(I288*E288,2)</f>
        <v/>
      </c>
    </row>
    <row r="289" hidden="1" outlineLevel="1" ht="51" customFormat="1" customHeight="1" s="345">
      <c r="A289" s="379" t="n">
        <v>260</v>
      </c>
      <c r="B289" s="313" t="inlineStr">
        <is>
          <t>Прайс из СД ОП</t>
        </is>
      </c>
      <c r="C289" s="378" t="inlineStr">
        <is>
          <t>Розетка штепсельная  сдвоенная с 3-им заземляющим контактом 250 В, 16 А, IP20, белая с суппортом для установки в кабель-канал Серия "Mosaic" 0 774 32</t>
        </is>
      </c>
      <c r="D289" s="379" t="inlineStr">
        <is>
          <t>ШТ</t>
        </is>
      </c>
      <c r="E289" s="229" t="n">
        <v>5</v>
      </c>
      <c r="F289" s="381" t="n">
        <v>282.62</v>
      </c>
      <c r="G289" s="227">
        <f>ROUND(E289*F289,2)</f>
        <v/>
      </c>
      <c r="H289" s="230">
        <f>G289/$G$482</f>
        <v/>
      </c>
      <c r="I289" s="227">
        <f>ROUND(F289*Прил.10!$D$13,2)</f>
        <v/>
      </c>
      <c r="J289" s="227">
        <f>ROUND(I289*E289,2)</f>
        <v/>
      </c>
    </row>
    <row r="290" hidden="1" outlineLevel="1" ht="14.25" customFormat="1" customHeight="1" s="345">
      <c r="A290" s="379" t="n">
        <v>261</v>
      </c>
      <c r="B290" s="313" t="inlineStr">
        <is>
          <t>1.1-1-132</t>
        </is>
      </c>
      <c r="C290" s="378" t="inlineStr">
        <is>
          <t>ГВОЗДИ СТРОИТЕЛЬНЫЕ</t>
        </is>
      </c>
      <c r="D290" s="379" t="inlineStr">
        <is>
          <t>Т</t>
        </is>
      </c>
      <c r="E290" s="229" t="n">
        <v>0.2144</v>
      </c>
      <c r="F290" s="381" t="n">
        <v>6521.42</v>
      </c>
      <c r="G290" s="227">
        <f>ROUND(E290*F290,2)</f>
        <v/>
      </c>
      <c r="H290" s="230">
        <f>G290/$G$482</f>
        <v/>
      </c>
      <c r="I290" s="227">
        <f>ROUND(F290*Прил.10!$D$13,2)</f>
        <v/>
      </c>
      <c r="J290" s="227">
        <f>ROUND(I290*E290,2)</f>
        <v/>
      </c>
    </row>
    <row r="291" hidden="1" outlineLevel="1" ht="25.5" customFormat="1" customHeight="1" s="345">
      <c r="A291" s="379" t="n">
        <v>262</v>
      </c>
      <c r="B291" s="313" t="inlineStr">
        <is>
          <t>Прайс из СД ОП</t>
        </is>
      </c>
      <c r="C291" s="378" t="inlineStr">
        <is>
          <t>КОМПЛЕКТ МОНТАЖНЫЙ ДЛЯ "TOPAZ REP-RS485/RS485-PR"</t>
        </is>
      </c>
      <c r="D291" s="379" t="inlineStr">
        <is>
          <t>шт.</t>
        </is>
      </c>
      <c r="E291" s="229" t="n">
        <v>1</v>
      </c>
      <c r="F291" s="381" t="n">
        <v>1396.99</v>
      </c>
      <c r="G291" s="227">
        <f>ROUND(E291*F291,2)</f>
        <v/>
      </c>
      <c r="H291" s="230">
        <f>G291/$G$482</f>
        <v/>
      </c>
      <c r="I291" s="227">
        <f>ROUND(F291*Прил.10!$D$13,2)</f>
        <v/>
      </c>
      <c r="J291" s="227">
        <f>ROUND(I291*E291,2)</f>
        <v/>
      </c>
    </row>
    <row r="292" hidden="1" outlineLevel="1" ht="14.25" customFormat="1" customHeight="1" s="345">
      <c r="A292" s="379" t="n">
        <v>263</v>
      </c>
      <c r="B292" s="313" t="inlineStr">
        <is>
          <t>Прайс из СД ОП</t>
        </is>
      </c>
      <c r="C292" s="378" t="inlineStr">
        <is>
          <t>ПОЛКА КАБЕЛЬНАЯ К1161У3</t>
        </is>
      </c>
      <c r="D292" s="379" t="inlineStr">
        <is>
          <t>ШТ</t>
        </is>
      </c>
      <c r="E292" s="229" t="n">
        <v>160</v>
      </c>
      <c r="F292" s="381" t="n">
        <v>8.710000000000001</v>
      </c>
      <c r="G292" s="227">
        <f>ROUND(E292*F292,2)</f>
        <v/>
      </c>
      <c r="H292" s="230">
        <f>G292/$G$482</f>
        <v/>
      </c>
      <c r="I292" s="227">
        <f>ROUND(F292*Прил.10!$D$13,2)</f>
        <v/>
      </c>
      <c r="J292" s="227">
        <f>ROUND(I292*E292,2)</f>
        <v/>
      </c>
    </row>
    <row r="293" hidden="1" outlineLevel="1" ht="38.25" customFormat="1" customHeight="1" s="345">
      <c r="A293" s="379" t="n">
        <v>264</v>
      </c>
      <c r="B293" s="313" t="inlineStr">
        <is>
          <t>1.1-1-962</t>
        </is>
      </c>
      <c r="C293" s="378" t="inlineStr">
        <is>
          <t>ПРОВОЛОКА СТАЛЬНАЯ НИЗКОУГЛЕРОДИСТАЯ ОБЩЕГО НАЗНАЧЕНИЯ, ДИАМЕТР 1,1 ММ</t>
        </is>
      </c>
      <c r="D293" s="379" t="inlineStr">
        <is>
          <t>Т</t>
        </is>
      </c>
      <c r="E293" s="229" t="n">
        <v>0.1435</v>
      </c>
      <c r="F293" s="381" t="n">
        <v>9246.959999999999</v>
      </c>
      <c r="G293" s="227">
        <f>ROUND(E293*F293,2)</f>
        <v/>
      </c>
      <c r="H293" s="230">
        <f>G293/$G$482</f>
        <v/>
      </c>
      <c r="I293" s="227">
        <f>ROUND(F293*Прил.10!$D$13,2)</f>
        <v/>
      </c>
      <c r="J293" s="227">
        <f>ROUND(I293*E293,2)</f>
        <v/>
      </c>
    </row>
    <row r="294" hidden="1" outlineLevel="1" ht="25.5" customFormat="1" customHeight="1" s="345">
      <c r="A294" s="379" t="n">
        <v>265</v>
      </c>
      <c r="B294" s="313" t="inlineStr">
        <is>
          <t>1.1-1-242</t>
        </is>
      </c>
      <c r="C294" s="378" t="inlineStr">
        <is>
          <t>ЖИДКОСТЬ ГИДРОФОБИЗИРУЮЩАЯ, МАРКА ГКЖ-10, ГКЖ-11</t>
        </is>
      </c>
      <c r="D294" s="379" t="inlineStr">
        <is>
          <t>Т</t>
        </is>
      </c>
      <c r="E294" s="229" t="n">
        <v>0.0212</v>
      </c>
      <c r="F294" s="381" t="n">
        <v>57848.14</v>
      </c>
      <c r="G294" s="227">
        <f>ROUND(E294*F294,2)</f>
        <v/>
      </c>
      <c r="H294" s="230">
        <f>G294/$G$482</f>
        <v/>
      </c>
      <c r="I294" s="227">
        <f>ROUND(F294*Прил.10!$D$13,2)</f>
        <v/>
      </c>
      <c r="J294" s="227">
        <f>ROUND(I294*E294,2)</f>
        <v/>
      </c>
    </row>
    <row r="295" hidden="1" outlineLevel="1" ht="14.25" customFormat="1" customHeight="1" s="345">
      <c r="A295" s="379" t="n">
        <v>266</v>
      </c>
      <c r="B295" s="313" t="inlineStr">
        <is>
          <t>Прайс из СД ОП</t>
        </is>
      </c>
      <c r="C295" s="378" t="inlineStr">
        <is>
          <t>Коробка Abox 160</t>
        </is>
      </c>
      <c r="D295" s="379" t="inlineStr">
        <is>
          <t>ШТ</t>
        </is>
      </c>
      <c r="E295" s="229" t="n">
        <v>6</v>
      </c>
      <c r="F295" s="381" t="n">
        <v>202.02</v>
      </c>
      <c r="G295" s="227">
        <f>ROUND(E295*F295,2)</f>
        <v/>
      </c>
      <c r="H295" s="230">
        <f>G295/$G$482</f>
        <v/>
      </c>
      <c r="I295" s="227">
        <f>ROUND(F295*Прил.10!$D$13,2)</f>
        <v/>
      </c>
      <c r="J295" s="227">
        <f>ROUND(I295*E295,2)</f>
        <v/>
      </c>
    </row>
    <row r="296" hidden="1" outlineLevel="1" ht="25.5" customFormat="1" customHeight="1" s="345">
      <c r="A296" s="379" t="n">
        <v>267</v>
      </c>
      <c r="B296" s="313" t="inlineStr">
        <is>
          <t>1.1-1-528</t>
        </is>
      </c>
      <c r="C296" s="378" t="inlineStr">
        <is>
          <t>ЛЕНТЫ ГЕРМЕТИЗИРУЮЩИЕ, МАРКА "ГЕРЛЕН Д-200", ТОЛЩИНА 1,5 ММ</t>
        </is>
      </c>
      <c r="D296" s="379" t="inlineStr">
        <is>
          <t>М</t>
        </is>
      </c>
      <c r="E296" s="229" t="n">
        <v>76.55</v>
      </c>
      <c r="F296" s="381" t="n">
        <v>15.72</v>
      </c>
      <c r="G296" s="227">
        <f>ROUND(E296*F296,2)</f>
        <v/>
      </c>
      <c r="H296" s="230">
        <f>G296/$G$482</f>
        <v/>
      </c>
      <c r="I296" s="227">
        <f>ROUND(F296*Прил.10!$D$13,2)</f>
        <v/>
      </c>
      <c r="J296" s="227">
        <f>ROUND(I296*E296,2)</f>
        <v/>
      </c>
    </row>
    <row r="297" hidden="1" outlineLevel="1" ht="25.5" customFormat="1" customHeight="1" s="345">
      <c r="A297" s="379" t="n">
        <v>268</v>
      </c>
      <c r="B297" s="313" t="inlineStr">
        <is>
          <t>Прайс из СД ОП</t>
        </is>
      </c>
      <c r="C297" s="378" t="inlineStr">
        <is>
          <t>ЛОТОК УГЛОВОЙ ДЛЯ ПОВОРОТА ТРАССЫ НА 90ГР. ГЛУХОЙ, КГГ 200Х65</t>
        </is>
      </c>
      <c r="D297" s="379" t="inlineStr">
        <is>
          <t>ШТ</t>
        </is>
      </c>
      <c r="E297" s="229" t="n">
        <v>10</v>
      </c>
      <c r="F297" s="381" t="n">
        <v>119.6</v>
      </c>
      <c r="G297" s="227">
        <f>ROUND(E297*F297,2)</f>
        <v/>
      </c>
      <c r="H297" s="230">
        <f>G297/$G$482</f>
        <v/>
      </c>
      <c r="I297" s="227">
        <f>ROUND(F297*Прил.10!$D$13,2)</f>
        <v/>
      </c>
      <c r="J297" s="227">
        <f>ROUND(I297*E297,2)</f>
        <v/>
      </c>
    </row>
    <row r="298" hidden="1" outlineLevel="1" ht="63.75" customFormat="1" customHeight="1" s="345">
      <c r="A298" s="379" t="n">
        <v>269</v>
      </c>
      <c r="B298" s="313" t="inlineStr">
        <is>
          <t>1.1-1-295</t>
        </is>
      </c>
      <c r="C298" s="378" t="inlineStr">
        <is>
          <t>МАТЕРИАЛ РУЛОННЫЙ КРОВЕЛЬНЫЙ И ГИДРОИЗОЛЯЦИОННЫЙ НАПЛАВЛЯЕМЫЙ БИТУМНО-ПОЛИМЕРНЫЙ, МАРКА 'ИЗОПЛАСТ П (ЭПП-4,0)'</t>
        </is>
      </c>
      <c r="D298" s="379" t="inlineStr">
        <is>
          <t>М2</t>
        </is>
      </c>
      <c r="E298" s="229" t="n">
        <v>24.84</v>
      </c>
      <c r="F298" s="381" t="n">
        <v>47.78</v>
      </c>
      <c r="G298" s="227">
        <f>ROUND(E298*F298,2)</f>
        <v/>
      </c>
      <c r="H298" s="230">
        <f>G298/$G$482</f>
        <v/>
      </c>
      <c r="I298" s="227">
        <f>ROUND(F298*Прил.10!$D$13,2)</f>
        <v/>
      </c>
      <c r="J298" s="227">
        <f>ROUND(I298*E298,2)</f>
        <v/>
      </c>
    </row>
    <row r="299" hidden="1" outlineLevel="1" ht="14.25" customFormat="1" customHeight="1" s="345">
      <c r="A299" s="379" t="n">
        <v>270</v>
      </c>
      <c r="B299" s="313" t="inlineStr">
        <is>
          <t>Прайс из СД ОП</t>
        </is>
      </c>
      <c r="C299" s="378" t="inlineStr">
        <is>
          <t>Саморез 4,2х32 п/с</t>
        </is>
      </c>
      <c r="D299" s="379" t="inlineStr">
        <is>
          <t>ШТ</t>
        </is>
      </c>
      <c r="E299" s="229" t="n">
        <v>500</v>
      </c>
      <c r="F299" s="381" t="n">
        <v>2.35</v>
      </c>
      <c r="G299" s="227">
        <f>ROUND(E299*F299,2)</f>
        <v/>
      </c>
      <c r="H299" s="230">
        <f>G299/$G$482</f>
        <v/>
      </c>
      <c r="I299" s="227">
        <f>ROUND(F299*Прил.10!$D$13,2)</f>
        <v/>
      </c>
      <c r="J299" s="227">
        <f>ROUND(I299*E299,2)</f>
        <v/>
      </c>
    </row>
    <row r="300" hidden="1" outlineLevel="1" ht="25.5" customFormat="1" customHeight="1" s="345">
      <c r="A300" s="379" t="n">
        <v>271</v>
      </c>
      <c r="B300" s="313" t="inlineStr">
        <is>
          <t>Прайс из СД ОП</t>
        </is>
      </c>
      <c r="C300" s="378" t="inlineStr">
        <is>
          <t>ЛОТОК ПРЯМОЙ ГЛУХОЙ 100Х65 мм  ЛМГ 200Х65</t>
        </is>
      </c>
      <c r="D300" s="379" t="inlineStr">
        <is>
          <t>ШТ</t>
        </is>
      </c>
      <c r="E300" s="229" t="n">
        <v>10</v>
      </c>
      <c r="F300" s="381" t="n">
        <v>116.86</v>
      </c>
      <c r="G300" s="227">
        <f>ROUND(E300*F300,2)</f>
        <v/>
      </c>
      <c r="H300" s="230">
        <f>G300/$G$482</f>
        <v/>
      </c>
      <c r="I300" s="227">
        <f>ROUND(F300*Прил.10!$D$13,2)</f>
        <v/>
      </c>
      <c r="J300" s="227">
        <f>ROUND(I300*E300,2)</f>
        <v/>
      </c>
    </row>
    <row r="301" hidden="1" outlineLevel="1" ht="25.5" customFormat="1" customHeight="1" s="345">
      <c r="A301" s="379" t="n">
        <v>272</v>
      </c>
      <c r="B301" s="313" t="inlineStr">
        <is>
          <t>1.1-1-998</t>
        </is>
      </c>
      <c r="C301" s="378" t="inlineStr">
        <is>
          <t>РАСТВОРИТЕЛИ УНИВЕРСАЛЬНЫЕ № 645-650</t>
        </is>
      </c>
      <c r="D301" s="379" t="inlineStr">
        <is>
          <t>Т</t>
        </is>
      </c>
      <c r="E301" s="229" t="n">
        <v>0.0858</v>
      </c>
      <c r="F301" s="381" t="n">
        <v>13609.41</v>
      </c>
      <c r="G301" s="227">
        <f>ROUND(E301*F301,2)</f>
        <v/>
      </c>
      <c r="H301" s="230">
        <f>G301/$G$482</f>
        <v/>
      </c>
      <c r="I301" s="227">
        <f>ROUND(F301*Прил.10!$D$13,2)</f>
        <v/>
      </c>
      <c r="J301" s="227">
        <f>ROUND(I301*E301,2)</f>
        <v/>
      </c>
    </row>
    <row r="302" hidden="1" outlineLevel="1" ht="25.5" customFormat="1" customHeight="1" s="345">
      <c r="A302" s="379" t="n">
        <v>273</v>
      </c>
      <c r="B302" s="313" t="inlineStr">
        <is>
          <t>1.21-4-140</t>
        </is>
      </c>
      <c r="C302" s="378" t="inlineStr">
        <is>
          <t>ЯЩИКИ С ТРАНСФОРМАТОРОМ ПОНИЖАЮЩИМ, ТИП ЯТП-0.25 УЗ</t>
        </is>
      </c>
      <c r="D302" s="379" t="inlineStr">
        <is>
          <t>ШТ.</t>
        </is>
      </c>
      <c r="E302" s="229" t="n">
        <v>3</v>
      </c>
      <c r="F302" s="381" t="n">
        <v>384.6</v>
      </c>
      <c r="G302" s="227">
        <f>ROUND(E302*F302,2)</f>
        <v/>
      </c>
      <c r="H302" s="230">
        <f>G302/$G$482</f>
        <v/>
      </c>
      <c r="I302" s="227">
        <f>ROUND(F302*Прил.10!$D$13,2)</f>
        <v/>
      </c>
      <c r="J302" s="227">
        <f>ROUND(I302*E302,2)</f>
        <v/>
      </c>
    </row>
    <row r="303" hidden="1" outlineLevel="1" ht="51" customFormat="1" customHeight="1" s="345">
      <c r="A303" s="379" t="n">
        <v>274</v>
      </c>
      <c r="B303" s="313" t="inlineStr">
        <is>
          <t>1.7-1-13</t>
        </is>
      </c>
      <c r="C303" s="378" t="inlineStr">
        <is>
          <t>ХОМУТЫ (УХВАТЫ) ДЛЯ КРЕПЛЕНИЯ ВОДОСТОЧНЫХ ТРУБ, ДИАМЕТР ОТ 120 ДО 250 ММ, СТАЛЬНЫЕ ОЦИНКОВАННЫЕ</t>
        </is>
      </c>
      <c r="D303" s="379" t="inlineStr">
        <is>
          <t>ШТ.</t>
        </is>
      </c>
      <c r="E303" s="229" t="n">
        <v>70</v>
      </c>
      <c r="F303" s="381" t="n">
        <v>16.44</v>
      </c>
      <c r="G303" s="227">
        <f>ROUND(E303*F303,2)</f>
        <v/>
      </c>
      <c r="H303" s="230">
        <f>G303/$G$482</f>
        <v/>
      </c>
      <c r="I303" s="227">
        <f>ROUND(F303*Прил.10!$D$13,2)</f>
        <v/>
      </c>
      <c r="J303" s="227">
        <f>ROUND(I303*E303,2)</f>
        <v/>
      </c>
    </row>
    <row r="304" hidden="1" outlineLevel="1" ht="25.5" customFormat="1" customHeight="1" s="345">
      <c r="A304" s="379" t="n">
        <v>275</v>
      </c>
      <c r="B304" s="313" t="inlineStr">
        <is>
          <t>ДКС</t>
        </is>
      </c>
      <c r="C304" s="378" t="inlineStr">
        <is>
          <t>Труба тяжелая полипропилен самозатух. D=25мм 11525</t>
        </is>
      </c>
      <c r="D304" s="379" t="inlineStr">
        <is>
          <t>м</t>
        </is>
      </c>
      <c r="E304" s="229" t="n">
        <v>80</v>
      </c>
      <c r="F304" s="381" t="n">
        <v>13.6</v>
      </c>
      <c r="G304" s="227">
        <f>ROUND(E304*F304,2)</f>
        <v/>
      </c>
      <c r="H304" s="230">
        <f>G304/$G$482</f>
        <v/>
      </c>
      <c r="I304" s="227">
        <f>ROUND(F304*Прил.10!$D$13,2)</f>
        <v/>
      </c>
      <c r="J304" s="227">
        <f>ROUND(I304*E304,2)</f>
        <v/>
      </c>
    </row>
    <row r="305" hidden="1" outlineLevel="1" ht="63.75" customFormat="1" customHeight="1" s="345">
      <c r="A305" s="379" t="n">
        <v>276</v>
      </c>
      <c r="B305" s="313" t="inlineStr">
        <is>
          <t>1.6-1-271</t>
        </is>
      </c>
      <c r="C305" s="378" t="inlineStr">
        <is>
          <t>ОТДЕЛЬНЫЕ КОНСТРУКТИВНЫЕ ЭЛЕМЕНТЫ С ПРЕОБЛАДАНИЕМ ГОРЯЧЕКАТАНЫХ ПРОФИЛЕЙ, СРЕДНЯЯ МАССА СБОРОЧНОЙ ЕДИНИЦЫ ОТ 0,11 ДО 0,5 Т</t>
        </is>
      </c>
      <c r="D305" s="379" t="inlineStr">
        <is>
          <t>Т</t>
        </is>
      </c>
      <c r="E305" s="229" t="n">
        <v>0.0844</v>
      </c>
      <c r="F305" s="381" t="n">
        <v>12654.07</v>
      </c>
      <c r="G305" s="227">
        <f>ROUND(E305*F305,2)</f>
        <v/>
      </c>
      <c r="H305" s="230">
        <f>G305/$G$482</f>
        <v/>
      </c>
      <c r="I305" s="227">
        <f>ROUND(F305*Прил.10!$D$13,2)</f>
        <v/>
      </c>
      <c r="J305" s="227">
        <f>ROUND(I305*E305,2)</f>
        <v/>
      </c>
    </row>
    <row r="306" hidden="1" outlineLevel="1" ht="38.25" customFormat="1" customHeight="1" s="345">
      <c r="A306" s="379" t="n">
        <v>277</v>
      </c>
      <c r="B306" s="313" t="inlineStr">
        <is>
          <t>1.12-10-5</t>
        </is>
      </c>
      <c r="C306" s="378" t="inlineStr">
        <is>
          <t>ЗАГЛУШКИ ЭЛЛИПТИЧЕСКИЕ ИЗ СТАЛИ 20, ГОСТ 17379-01, ДИАМЕТР 133ММ, ТОЛЩИНА СТЕНКИ 4-5 ММ</t>
        </is>
      </c>
      <c r="D306" s="379" t="inlineStr">
        <is>
          <t>ШТ.</t>
        </is>
      </c>
      <c r="E306" s="229" t="n">
        <v>12</v>
      </c>
      <c r="F306" s="381" t="n">
        <v>88.95</v>
      </c>
      <c r="G306" s="227">
        <f>ROUND(E306*F306,2)</f>
        <v/>
      </c>
      <c r="H306" s="230">
        <f>G306/$G$482</f>
        <v/>
      </c>
      <c r="I306" s="227">
        <f>ROUND(F306*Прил.10!$D$13,2)</f>
        <v/>
      </c>
      <c r="J306" s="227">
        <f>ROUND(I306*E306,2)</f>
        <v/>
      </c>
    </row>
    <row r="307" hidden="1" outlineLevel="1" ht="38.25" customFormat="1" customHeight="1" s="345">
      <c r="A307" s="379" t="n">
        <v>278</v>
      </c>
      <c r="B307" s="313" t="inlineStr">
        <is>
          <t>1.1-1-202</t>
        </is>
      </c>
      <c r="C307" s="378" t="inlineStr">
        <is>
          <t>ДОСКИ ХВОЙНЫХ ПОРОД, НЕОБРЕЗНЫЕ, ДЛИНА 2-6,5 М, СОРТ II, ТОЛЩИНА 40-60 ММ</t>
        </is>
      </c>
      <c r="D307" s="379" t="inlineStr">
        <is>
          <t>М3</t>
        </is>
      </c>
      <c r="E307" s="229" t="n">
        <v>0.901</v>
      </c>
      <c r="F307" s="381" t="n">
        <v>1183.5</v>
      </c>
      <c r="G307" s="227">
        <f>ROUND(E307*F307,2)</f>
        <v/>
      </c>
      <c r="H307" s="230">
        <f>G307/$G$482</f>
        <v/>
      </c>
      <c r="I307" s="227">
        <f>ROUND(F307*Прил.10!$D$13,2)</f>
        <v/>
      </c>
      <c r="J307" s="227">
        <f>ROUND(I307*E307,2)</f>
        <v/>
      </c>
    </row>
    <row r="308" hidden="1" outlineLevel="1" ht="38.25" customFormat="1" customHeight="1" s="345">
      <c r="A308" s="379" t="n">
        <v>279</v>
      </c>
      <c r="B308" s="313" t="inlineStr">
        <is>
          <t>Прайс из СД ОП</t>
        </is>
      </c>
      <c r="C308" s="378" t="inlineStr">
        <is>
          <t>КАБЕЛЬ ДЛЯ СИСТЕМЫ ОХРАННОЙ СИГНАЛИЗАЦИИ КПСВВнг(А)-LS 2Х2Х0,75</t>
        </is>
      </c>
      <c r="D308" s="379" t="inlineStr">
        <is>
          <t>м</t>
        </is>
      </c>
      <c r="E308" s="229" t="n">
        <v>155</v>
      </c>
      <c r="F308" s="381" t="n">
        <v>6.56</v>
      </c>
      <c r="G308" s="227">
        <f>ROUND(E308*F308,2)</f>
        <v/>
      </c>
      <c r="H308" s="230">
        <f>G308/$G$482</f>
        <v/>
      </c>
      <c r="I308" s="227">
        <f>ROUND(F308*Прил.10!$D$13,2)</f>
        <v/>
      </c>
      <c r="J308" s="227">
        <f>ROUND(I308*E308,2)</f>
        <v/>
      </c>
    </row>
    <row r="309" hidden="1" outlineLevel="1" ht="25.5" customFormat="1" customHeight="1" s="345">
      <c r="A309" s="379" t="n">
        <v>280</v>
      </c>
      <c r="B309" s="313" t="inlineStr">
        <is>
          <t>Прайс из СД ОП</t>
        </is>
      </c>
      <c r="C309" s="378" t="inlineStr">
        <is>
          <t>ТЕРМОРАСШИРЯЮЩАЯСЯ ПРОТИВОПОЖАРНАЯ ПЕНА HILTI CP 620</t>
        </is>
      </c>
      <c r="D309" s="379" t="inlineStr">
        <is>
          <t>шт.</t>
        </is>
      </c>
      <c r="E309" s="229" t="n">
        <v>2</v>
      </c>
      <c r="F309" s="381" t="n">
        <v>486.62</v>
      </c>
      <c r="G309" s="227">
        <f>ROUND(E309*F309,2)</f>
        <v/>
      </c>
      <c r="H309" s="230">
        <f>G309/$G$482</f>
        <v/>
      </c>
      <c r="I309" s="227">
        <f>ROUND(F309*Прил.10!$D$13,2)</f>
        <v/>
      </c>
      <c r="J309" s="227">
        <f>ROUND(I309*E309,2)</f>
        <v/>
      </c>
    </row>
    <row r="310" hidden="1" outlineLevel="1" ht="38.25" customFormat="1" customHeight="1" s="345">
      <c r="A310" s="379" t="n">
        <v>281</v>
      </c>
      <c r="B310" s="313" t="inlineStr">
        <is>
          <t>1.3-1-15</t>
        </is>
      </c>
      <c r="C310" s="378" t="inlineStr">
        <is>
          <t>СМЕСИ БЕТОННЫЕ, БСГ, ПЕСЧАНОГО БЕТОНА НА ОБОГАЩЕННОМ ПЕСКЕ, КЛАСС ПРОЧНОСТИ: В15 (М200)</t>
        </is>
      </c>
      <c r="D310" s="379" t="inlineStr">
        <is>
          <t>М3</t>
        </is>
      </c>
      <c r="E310" s="229" t="n">
        <v>1.73</v>
      </c>
      <c r="F310" s="381" t="n">
        <v>559.2</v>
      </c>
      <c r="G310" s="227">
        <f>ROUND(E310*F310,2)</f>
        <v/>
      </c>
      <c r="H310" s="230">
        <f>G310/$G$482</f>
        <v/>
      </c>
      <c r="I310" s="227">
        <f>ROUND(F310*Прил.10!$D$13,2)</f>
        <v/>
      </c>
      <c r="J310" s="227">
        <f>ROUND(I310*E310,2)</f>
        <v/>
      </c>
    </row>
    <row r="311" hidden="1" outlineLevel="1" ht="25.5" customFormat="1" customHeight="1" s="345">
      <c r="A311" s="379" t="n">
        <v>282</v>
      </c>
      <c r="B311" s="313" t="inlineStr">
        <is>
          <t>Прайс из СД ОП</t>
        </is>
      </c>
      <c r="C311" s="378" t="inlineStr">
        <is>
          <t>ГОФРИРОВАННАЯ ДВУСТЕННАЯ ТРУБА NR063</t>
        </is>
      </c>
      <c r="D311" s="379" t="inlineStr">
        <is>
          <t>м</t>
        </is>
      </c>
      <c r="E311" s="229" t="n">
        <v>55</v>
      </c>
      <c r="F311" s="381" t="n">
        <v>17.57</v>
      </c>
      <c r="G311" s="227">
        <f>ROUND(E311*F311,2)</f>
        <v/>
      </c>
      <c r="H311" s="230">
        <f>G311/$G$482</f>
        <v/>
      </c>
      <c r="I311" s="227">
        <f>ROUND(F311*Прил.10!$D$13,2)</f>
        <v/>
      </c>
      <c r="J311" s="227">
        <f>ROUND(I311*E311,2)</f>
        <v/>
      </c>
    </row>
    <row r="312" hidden="1" outlineLevel="1" ht="38.25" customFormat="1" customHeight="1" s="345">
      <c r="A312" s="379" t="n">
        <v>283</v>
      </c>
      <c r="B312" s="313" t="inlineStr">
        <is>
          <t>1.1-1-79</t>
        </is>
      </c>
      <c r="C312" s="378" t="inlineStr">
        <is>
          <t>БРУСКИ ХВОЙНЫХ ПОРОД ОБРЕЗНЫЕ, ДЛИНА 2-6,5 М, СОРТ III, ТОЛЩИНА 50-60 ММ</t>
        </is>
      </c>
      <c r="D312" s="379" t="inlineStr">
        <is>
          <t>М3</t>
        </is>
      </c>
      <c r="E312" s="229" t="n">
        <v>0.3901</v>
      </c>
      <c r="F312" s="381" t="n">
        <v>2472.13</v>
      </c>
      <c r="G312" s="227">
        <f>ROUND(E312*F312,2)</f>
        <v/>
      </c>
      <c r="H312" s="230">
        <f>G312/$G$482</f>
        <v/>
      </c>
      <c r="I312" s="227">
        <f>ROUND(F312*Прил.10!$D$13,2)</f>
        <v/>
      </c>
      <c r="J312" s="227">
        <f>ROUND(I312*E312,2)</f>
        <v/>
      </c>
    </row>
    <row r="313" hidden="1" outlineLevel="1" ht="25.5" customFormat="1" customHeight="1" s="345">
      <c r="A313" s="379" t="n">
        <v>284</v>
      </c>
      <c r="B313" s="313" t="inlineStr">
        <is>
          <t>1.3-2-13</t>
        </is>
      </c>
      <c r="C313" s="378" t="inlineStr">
        <is>
          <t>РАСТВОРЫ ЦЕМЕНТНО-ИЗВЕСТКОВЫЕ, МАРКА 75</t>
        </is>
      </c>
      <c r="D313" s="379" t="inlineStr">
        <is>
          <t>М3</t>
        </is>
      </c>
      <c r="E313" s="229" t="n">
        <v>1.992</v>
      </c>
      <c r="F313" s="381" t="n">
        <v>481.69</v>
      </c>
      <c r="G313" s="227">
        <f>ROUND(E313*F313,2)</f>
        <v/>
      </c>
      <c r="H313" s="230">
        <f>G313/$G$482</f>
        <v/>
      </c>
      <c r="I313" s="227">
        <f>ROUND(F313*Прил.10!$D$13,2)</f>
        <v/>
      </c>
      <c r="J313" s="227">
        <f>ROUND(I313*E313,2)</f>
        <v/>
      </c>
    </row>
    <row r="314" hidden="1" outlineLevel="1" ht="38.25" customFormat="1" customHeight="1" s="345">
      <c r="A314" s="379" t="n">
        <v>285</v>
      </c>
      <c r="B314" s="313" t="inlineStr">
        <is>
          <t>Прайс из СД ОП</t>
        </is>
      </c>
      <c r="C314" s="378" t="inlineStr">
        <is>
          <t>КАБЕЛЬ ДЛЯ СИСТЕМЫ ОХРАННОЙ СИГНАЛИЗАЦИИ КПСВВнг(А)-LS 4Х2Х0,75</t>
        </is>
      </c>
      <c r="D314" s="379" t="inlineStr">
        <is>
          <t>м</t>
        </is>
      </c>
      <c r="E314" s="229" t="n">
        <v>55</v>
      </c>
      <c r="F314" s="381" t="n">
        <v>17.42</v>
      </c>
      <c r="G314" s="227">
        <f>ROUND(E314*F314,2)</f>
        <v/>
      </c>
      <c r="H314" s="230">
        <f>G314/$G$482</f>
        <v/>
      </c>
      <c r="I314" s="227">
        <f>ROUND(F314*Прил.10!$D$13,2)</f>
        <v/>
      </c>
      <c r="J314" s="227">
        <f>ROUND(I314*E314,2)</f>
        <v/>
      </c>
    </row>
    <row r="315" hidden="1" outlineLevel="1" ht="14.25" customFormat="1" customHeight="1" s="345">
      <c r="A315" s="379" t="n">
        <v>286</v>
      </c>
      <c r="B315" s="313" t="inlineStr">
        <is>
          <t>Прайс из СД ОП</t>
        </is>
      </c>
      <c r="C315" s="378" t="inlineStr">
        <is>
          <t>Крепежный элемент СР.31.1-25П</t>
        </is>
      </c>
      <c r="D315" s="379" t="inlineStr">
        <is>
          <t>ШТ</t>
        </is>
      </c>
      <c r="E315" s="229" t="n">
        <v>300</v>
      </c>
      <c r="F315" s="381" t="n">
        <v>3.07</v>
      </c>
      <c r="G315" s="227">
        <f>ROUND(E315*F315,2)</f>
        <v/>
      </c>
      <c r="H315" s="230">
        <f>G315/$G$482</f>
        <v/>
      </c>
      <c r="I315" s="227">
        <f>ROUND(F315*Прил.10!$D$13,2)</f>
        <v/>
      </c>
      <c r="J315" s="227">
        <f>ROUND(I315*E315,2)</f>
        <v/>
      </c>
    </row>
    <row r="316" hidden="1" outlineLevel="1" ht="51" customFormat="1" customHeight="1" s="345">
      <c r="A316" s="379" t="n">
        <v>287</v>
      </c>
      <c r="B316" s="313" t="inlineStr">
        <is>
          <t>Прайс из СД ОП</t>
        </is>
      </c>
      <c r="C316" s="378" t="inlineStr">
        <is>
          <t>Коробка распаечная для открытой установки 100х100х55 мм, IP55 (RAL7035, 6 гермовводов) JBS100 UKO11-100-100-050-K41-44</t>
        </is>
      </c>
      <c r="D316" s="379" t="inlineStr">
        <is>
          <t>ШТ</t>
        </is>
      </c>
      <c r="E316" s="229" t="n">
        <v>60</v>
      </c>
      <c r="F316" s="381" t="n">
        <v>15.27</v>
      </c>
      <c r="G316" s="227">
        <f>ROUND(E316*F316,2)</f>
        <v/>
      </c>
      <c r="H316" s="230">
        <f>G316/$G$482</f>
        <v/>
      </c>
      <c r="I316" s="227">
        <f>ROUND(F316*Прил.10!$D$13,2)</f>
        <v/>
      </c>
      <c r="J316" s="227">
        <f>ROUND(I316*E316,2)</f>
        <v/>
      </c>
    </row>
    <row r="317" hidden="1" outlineLevel="1" ht="25.5" customFormat="1" customHeight="1" s="345">
      <c r="A317" s="379" t="n">
        <v>288</v>
      </c>
      <c r="B317" s="313" t="inlineStr">
        <is>
          <t>Прайс из СД ОП</t>
        </is>
      </c>
      <c r="C317" s="378" t="inlineStr">
        <is>
          <t>Зажим аппаратный прессуемый  А2А-400-2</t>
        </is>
      </c>
      <c r="D317" s="379" t="inlineStr">
        <is>
          <t>ШТ</t>
        </is>
      </c>
      <c r="E317" s="229" t="n">
        <v>12</v>
      </c>
      <c r="F317" s="381" t="n">
        <v>76.28</v>
      </c>
      <c r="G317" s="227">
        <f>ROUND(E317*F317,2)</f>
        <v/>
      </c>
      <c r="H317" s="230">
        <f>G317/$G$482</f>
        <v/>
      </c>
      <c r="I317" s="227">
        <f>ROUND(F317*Прил.10!$D$13,2)</f>
        <v/>
      </c>
      <c r="J317" s="227">
        <f>ROUND(I317*E317,2)</f>
        <v/>
      </c>
    </row>
    <row r="318" hidden="1" outlineLevel="1" ht="114.75" customFormat="1" customHeight="1" s="345">
      <c r="A318" s="379" t="n">
        <v>289</v>
      </c>
      <c r="B318" s="313" t="inlineStr">
        <is>
          <t>1.3-2-168</t>
        </is>
      </c>
      <c r="C318" s="378" t="inlineStr">
        <is>
          <t>СМЕСИ СУХИЕ КЛЕЕВЫЕ, ВЫСОКОАДГЕЗИОННЫЕ, ВЫСОКОЭЛАСТИЧНЫЕ, ДЛЯ ВНУТРЕННИХ И НАРУЖНЫХ РАБОТ, ДЛЯ УКЛАДКИ НАПОЛЬНОЙ, НАСТЕННОЙ И ПОТОЛОЧНОЙ ПЛИТКИ ИЗ КЕРАМИКИ, МОЗАИКИ, НАТУРАЛЬНОГО КАМНЯ И КЕРАМОГРАНИТА</t>
        </is>
      </c>
      <c r="D318" s="379" t="inlineStr">
        <is>
          <t>Т</t>
        </is>
      </c>
      <c r="E318" s="229" t="n">
        <v>0.137813</v>
      </c>
      <c r="F318" s="381" t="n">
        <v>6529.05</v>
      </c>
      <c r="G318" s="227">
        <f>ROUND(E318*F318,2)</f>
        <v/>
      </c>
      <c r="H318" s="230">
        <f>G318/$G$482</f>
        <v/>
      </c>
      <c r="I318" s="227">
        <f>ROUND(F318*Прил.10!$D$13,2)</f>
        <v/>
      </c>
      <c r="J318" s="227">
        <f>ROUND(I318*E318,2)</f>
        <v/>
      </c>
    </row>
    <row r="319" hidden="1" outlineLevel="1" ht="14.25" customFormat="1" customHeight="1" s="345">
      <c r="A319" s="379" t="n">
        <v>290</v>
      </c>
      <c r="B319" s="313" t="inlineStr">
        <is>
          <t>Прайс из СД ОП</t>
        </is>
      </c>
      <c r="C319" s="378" t="inlineStr">
        <is>
          <t>Клемма соединительная 5х10 840 010 01</t>
        </is>
      </c>
      <c r="D319" s="379" t="inlineStr">
        <is>
          <t>ШТ</t>
        </is>
      </c>
      <c r="E319" s="229" t="n">
        <v>6</v>
      </c>
      <c r="F319" s="381" t="n">
        <v>147.41</v>
      </c>
      <c r="G319" s="227">
        <f>ROUND(E319*F319,2)</f>
        <v/>
      </c>
      <c r="H319" s="230">
        <f>G319/$G$482</f>
        <v/>
      </c>
      <c r="I319" s="227">
        <f>ROUND(F319*Прил.10!$D$13,2)</f>
        <v/>
      </c>
      <c r="J319" s="227">
        <f>ROUND(I319*E319,2)</f>
        <v/>
      </c>
    </row>
    <row r="320" hidden="1" outlineLevel="1" ht="38.25" customFormat="1" customHeight="1" s="345">
      <c r="A320" s="379" t="n">
        <v>291</v>
      </c>
      <c r="B320" s="313" t="inlineStr">
        <is>
          <t>1.21-5-753</t>
        </is>
      </c>
      <c r="C320" s="378" t="inlineStr">
        <is>
          <t>ШВЕЛЛЕР ПЕРФОРИРОВАННЫЙ, ОКРАШЕННЫЙ, ТИП К-240 У2, ДЛИНА 2М, РАЗМЕРЫ: 60Х32Х2,5 ММ</t>
        </is>
      </c>
      <c r="D320" s="379" t="inlineStr">
        <is>
          <t>ШТ.</t>
        </is>
      </c>
      <c r="E320" s="229" t="n">
        <v>20</v>
      </c>
      <c r="F320" s="381" t="n">
        <v>42.46</v>
      </c>
      <c r="G320" s="227">
        <f>ROUND(E320*F320,2)</f>
        <v/>
      </c>
      <c r="H320" s="230">
        <f>G320/$G$482</f>
        <v/>
      </c>
      <c r="I320" s="227">
        <f>ROUND(F320*Прил.10!$D$13,2)</f>
        <v/>
      </c>
      <c r="J320" s="227">
        <f>ROUND(I320*E320,2)</f>
        <v/>
      </c>
    </row>
    <row r="321" hidden="1" outlineLevel="1" ht="38.25" customFormat="1" customHeight="1" s="345">
      <c r="A321" s="379" t="n">
        <v>292</v>
      </c>
      <c r="B321" s="313" t="inlineStr">
        <is>
          <t>1.1-1-1029</t>
        </is>
      </c>
      <c r="C321" s="378" t="inlineStr">
        <is>
          <t>СЕТКА ПРОВОЛОЧНАЯ ШТУКАТУРНАЯ ТКАНАЯ, КВАДРАТ 5Х5 ММ, ТОЛЩИНА 1,6 ММ</t>
        </is>
      </c>
      <c r="D321" s="379" t="inlineStr">
        <is>
          <t>М2</t>
        </is>
      </c>
      <c r="E321" s="229" t="n">
        <v>25.26</v>
      </c>
      <c r="F321" s="381" t="n">
        <v>33.56</v>
      </c>
      <c r="G321" s="227">
        <f>ROUND(E321*F321,2)</f>
        <v/>
      </c>
      <c r="H321" s="230">
        <f>G321/$G$482</f>
        <v/>
      </c>
      <c r="I321" s="227">
        <f>ROUND(F321*Прил.10!$D$13,2)</f>
        <v/>
      </c>
      <c r="J321" s="227">
        <f>ROUND(I321*E321,2)</f>
        <v/>
      </c>
    </row>
    <row r="322" hidden="1" outlineLevel="1" ht="14.25" customFormat="1" customHeight="1" s="345">
      <c r="A322" s="379" t="n">
        <v>293</v>
      </c>
      <c r="B322" s="313" t="inlineStr">
        <is>
          <t>Прайс из СД ОП</t>
        </is>
      </c>
      <c r="C322" s="378" t="inlineStr">
        <is>
          <t>Полоса 1,5х15 Ц</t>
        </is>
      </c>
      <c r="D322" s="379" t="inlineStr">
        <is>
          <t>м</t>
        </is>
      </c>
      <c r="E322" s="229" t="n">
        <v>100</v>
      </c>
      <c r="F322" s="381" t="n">
        <v>8.42</v>
      </c>
      <c r="G322" s="227">
        <f>ROUND(E322*F322,2)</f>
        <v/>
      </c>
      <c r="H322" s="230">
        <f>G322/$G$482</f>
        <v/>
      </c>
      <c r="I322" s="227">
        <f>ROUND(F322*Прил.10!$D$13,2)</f>
        <v/>
      </c>
      <c r="J322" s="227">
        <f>ROUND(I322*E322,2)</f>
        <v/>
      </c>
    </row>
    <row r="323" hidden="1" outlineLevel="1" ht="25.5" customFormat="1" customHeight="1" s="345">
      <c r="A323" s="379" t="n">
        <v>294</v>
      </c>
      <c r="B323" s="313" t="inlineStr">
        <is>
          <t>1.1-1-1022</t>
        </is>
      </c>
      <c r="C323" s="378" t="inlineStr">
        <is>
          <t>СЕГМЕНТЫ ИЗ МИНЕРАЛОВАТНЫХ ПЛИТ ЖЕСТКИЕ, МАРКА ППЖ-200</t>
        </is>
      </c>
      <c r="D323" s="379" t="inlineStr">
        <is>
          <t>М3</t>
        </is>
      </c>
      <c r="E323" s="229" t="n">
        <v>0.24</v>
      </c>
      <c r="F323" s="381" t="n">
        <v>3464.34</v>
      </c>
      <c r="G323" s="227">
        <f>ROUND(E323*F323,2)</f>
        <v/>
      </c>
      <c r="H323" s="230">
        <f>G323/$G$482</f>
        <v/>
      </c>
      <c r="I323" s="227">
        <f>ROUND(F323*Прил.10!$D$13,2)</f>
        <v/>
      </c>
      <c r="J323" s="227">
        <f>ROUND(I323*E323,2)</f>
        <v/>
      </c>
    </row>
    <row r="324" hidden="1" outlineLevel="1" ht="51" customFormat="1" customHeight="1" s="345">
      <c r="A324" s="379" t="n">
        <v>295</v>
      </c>
      <c r="B324" s="313" t="inlineStr">
        <is>
          <t>1.1-1-604</t>
        </is>
      </c>
      <c r="C324" s="378" t="inlineStr">
        <is>
          <t>МАСТИКА ГЕРМЕТИЗИРУЮЩАЯ НЕТВЕРДЕЮЩАЯ, СТРОИТЕЛЬНАЯ, КРОВЕЛЬНАЯ, МАРКА МБПК-Г-75, БИТУМНО-ПОЛИМЕРНАЯ</t>
        </is>
      </c>
      <c r="D324" s="379" t="inlineStr">
        <is>
          <t>Т</t>
        </is>
      </c>
      <c r="E324" s="229" t="n">
        <v>0.2</v>
      </c>
      <c r="F324" s="381" t="n">
        <v>3925.79</v>
      </c>
      <c r="G324" s="227">
        <f>ROUND(E324*F324,2)</f>
        <v/>
      </c>
      <c r="H324" s="230">
        <f>G324/$G$482</f>
        <v/>
      </c>
      <c r="I324" s="227">
        <f>ROUND(F324*Прил.10!$D$13,2)</f>
        <v/>
      </c>
      <c r="J324" s="227">
        <f>ROUND(I324*E324,2)</f>
        <v/>
      </c>
    </row>
    <row r="325" hidden="1" outlineLevel="1" ht="38.25" customFormat="1" customHeight="1" s="345">
      <c r="A325" s="379" t="n">
        <v>296</v>
      </c>
      <c r="B325" s="313" t="inlineStr">
        <is>
          <t>1.1-1-923</t>
        </is>
      </c>
      <c r="C325" s="378" t="inlineStr">
        <is>
          <t>ПОКОВКИ СТРОИТЕЛЬНЫЕ (СКОБЫ, ЗАКРЕПЫ, ХОМУТЫ) ПРОСТЫЕ, МАССА 1,8 КГ</t>
        </is>
      </c>
      <c r="D325" s="379" t="inlineStr">
        <is>
          <t>Т</t>
        </is>
      </c>
      <c r="E325" s="229" t="n">
        <v>0.1133</v>
      </c>
      <c r="F325" s="381" t="n">
        <v>6870.66</v>
      </c>
      <c r="G325" s="227">
        <f>ROUND(E325*F325,2)</f>
        <v/>
      </c>
      <c r="H325" s="230">
        <f>G325/$G$482</f>
        <v/>
      </c>
      <c r="I325" s="227">
        <f>ROUND(F325*Прил.10!$D$13,2)</f>
        <v/>
      </c>
      <c r="J325" s="227">
        <f>ROUND(I325*E325,2)</f>
        <v/>
      </c>
    </row>
    <row r="326" hidden="1" outlineLevel="1" ht="14.25" customFormat="1" customHeight="1" s="345">
      <c r="A326" s="379" t="n">
        <v>297</v>
      </c>
      <c r="B326" s="313" t="inlineStr">
        <is>
          <t>Прайс из СД ОП</t>
        </is>
      </c>
      <c r="C326" s="378" t="inlineStr">
        <is>
          <t>Трос стальной в полиэтилене Д-3мм</t>
        </is>
      </c>
      <c r="D326" s="379" t="inlineStr">
        <is>
          <t>м</t>
        </is>
      </c>
      <c r="E326" s="229" t="n">
        <v>60</v>
      </c>
      <c r="F326" s="381" t="n">
        <v>12.94</v>
      </c>
      <c r="G326" s="227">
        <f>ROUND(E326*F326,2)</f>
        <v/>
      </c>
      <c r="H326" s="230">
        <f>G326/$G$482</f>
        <v/>
      </c>
      <c r="I326" s="227">
        <f>ROUND(F326*Прил.10!$D$13,2)</f>
        <v/>
      </c>
      <c r="J326" s="227">
        <f>ROUND(I326*E326,2)</f>
        <v/>
      </c>
    </row>
    <row r="327" hidden="1" outlineLevel="1" ht="102" customFormat="1" customHeight="1" s="345">
      <c r="A327" s="379" t="n">
        <v>298</v>
      </c>
      <c r="B327" s="313" t="inlineStr">
        <is>
          <t>Прайс из СД ОП</t>
        </is>
      </c>
      <c r="C327" s="378" t="inlineStr">
        <is>
          <t>Кабель силовой с медными жилами с изоляцией из ПВХ-пластиката, не распространяющей горение по категории "А" ГОСТ Р 31565-2012, в поливинилхлоридной оболочке пониженной горючести, на напряжение 0,66 кВ, сечением 3х10 мм2, ВВГнг(A)-LS-0,66</t>
        </is>
      </c>
      <c r="D327" s="379" t="inlineStr">
        <is>
          <t>м</t>
        </is>
      </c>
      <c r="E327" s="229" t="n">
        <v>10</v>
      </c>
      <c r="F327" s="381" t="n">
        <v>77.63</v>
      </c>
      <c r="G327" s="227">
        <f>ROUND(E327*F327,2)</f>
        <v/>
      </c>
      <c r="H327" s="230">
        <f>G327/$G$482</f>
        <v/>
      </c>
      <c r="I327" s="227">
        <f>ROUND(F327*Прил.10!$D$13,2)</f>
        <v/>
      </c>
      <c r="J327" s="227">
        <f>ROUND(I327*E327,2)</f>
        <v/>
      </c>
    </row>
    <row r="328" hidden="1" outlineLevel="1" ht="14.25" customFormat="1" customHeight="1" s="345">
      <c r="A328" s="379" t="n">
        <v>299</v>
      </c>
      <c r="B328" s="313" t="inlineStr">
        <is>
          <t>1.1-1-740</t>
        </is>
      </c>
      <c r="C328" s="378" t="inlineStr">
        <is>
          <t>ПАКЛЯ ПРОПИТАННАЯ</t>
        </is>
      </c>
      <c r="D328" s="379" t="inlineStr">
        <is>
          <t>Т</t>
        </is>
      </c>
      <c r="E328" s="229" t="n">
        <v>0.0776</v>
      </c>
      <c r="F328" s="381" t="n">
        <v>9860</v>
      </c>
      <c r="G328" s="227">
        <f>ROUND(E328*F328,2)</f>
        <v/>
      </c>
      <c r="H328" s="230">
        <f>G328/$G$482</f>
        <v/>
      </c>
      <c r="I328" s="227">
        <f>ROUND(F328*Прил.10!$D$13,2)</f>
        <v/>
      </c>
      <c r="J328" s="227">
        <f>ROUND(I328*E328,2)</f>
        <v/>
      </c>
    </row>
    <row r="329" hidden="1" outlineLevel="1" ht="63.75" customFormat="1" customHeight="1" s="345">
      <c r="A329" s="379" t="n">
        <v>300</v>
      </c>
      <c r="B329" s="313" t="inlineStr">
        <is>
          <t>1.9-11-4</t>
        </is>
      </c>
      <c r="C329" s="378" t="inlineStr">
        <is>
          <t>ЩИТЫ ДЕРЕВЯННЫЕ ДЛЯ ФУНДАМЕНТОВ, КОЛОНН, БАЛОК, ПЕРЕКРЫТИЙ, СТЕН, ПЕРЕГОРОДОК И ДРУГИХ КОНСТРУКЦИЙ ИЗ ДОСОК, ТОЛЩИНА 40ММ</t>
        </is>
      </c>
      <c r="D329" s="379" t="inlineStr">
        <is>
          <t>М2</t>
        </is>
      </c>
      <c r="E329" s="229" t="n">
        <v>8.16</v>
      </c>
      <c r="F329" s="381" t="n">
        <v>90.15000000000001</v>
      </c>
      <c r="G329" s="227">
        <f>ROUND(E329*F329,2)</f>
        <v/>
      </c>
      <c r="H329" s="230">
        <f>G329/$G$482</f>
        <v/>
      </c>
      <c r="I329" s="227">
        <f>ROUND(F329*Прил.10!$D$13,2)</f>
        <v/>
      </c>
      <c r="J329" s="227">
        <f>ROUND(I329*E329,2)</f>
        <v/>
      </c>
    </row>
    <row r="330" hidden="1" outlineLevel="1" ht="51" customFormat="1" customHeight="1" s="345">
      <c r="A330" s="379" t="n">
        <v>301</v>
      </c>
      <c r="B330" s="313" t="inlineStr">
        <is>
          <t>1.12-5-24</t>
        </is>
      </c>
      <c r="C330" s="378" t="inlineStr">
        <is>
          <t>ТРУБЫ НАПОРНЫЕ ИЗ ПОЛИЭТИЛЕНА (ПЭ-63) SDR 17,6 (0,6 МПА), НАРУЖНЫЙ ДИАМЕТР 110 ММ, ТОЛЩИНА СТЕНКИ 6,3 ММ</t>
        </is>
      </c>
      <c r="D330" s="379" t="inlineStr">
        <is>
          <t>М</t>
        </is>
      </c>
      <c r="E330" s="229" t="n">
        <v>17.6</v>
      </c>
      <c r="F330" s="381" t="n">
        <v>41.69</v>
      </c>
      <c r="G330" s="227">
        <f>ROUND(E330*F330,2)</f>
        <v/>
      </c>
      <c r="H330" s="230">
        <f>G330/$G$482</f>
        <v/>
      </c>
      <c r="I330" s="227">
        <f>ROUND(F330*Прил.10!$D$13,2)</f>
        <v/>
      </c>
      <c r="J330" s="227">
        <f>ROUND(I330*E330,2)</f>
        <v/>
      </c>
    </row>
    <row r="331" hidden="1" outlineLevel="1" ht="63.75" customFormat="1" customHeight="1" s="345">
      <c r="A331" s="379" t="n">
        <v>302</v>
      </c>
      <c r="B331" s="313" t="inlineStr">
        <is>
          <t>1.12-5-374</t>
        </is>
      </c>
      <c r="C331" s="378" t="inlineStr">
        <is>
          <t>ТРУБЫ ЭЛЕКТРОТЕХНИЧЕСКИЕ ГОФРИРОВАННЫЕ, ПОЛИВИНИЛХЛОРИДНЫЕ, НЕГОРЮЧИЕ, С ЗОНДОМ, НАРУЖНЫЙ ДИАМЕТР 32 ММ</t>
        </is>
      </c>
      <c r="D331" s="379" t="inlineStr">
        <is>
          <t>М</t>
        </is>
      </c>
      <c r="E331" s="229" t="n">
        <v>100</v>
      </c>
      <c r="F331" s="381" t="n">
        <v>7.28</v>
      </c>
      <c r="G331" s="227">
        <f>ROUND(E331*F331,2)</f>
        <v/>
      </c>
      <c r="H331" s="230">
        <f>G331/$G$482</f>
        <v/>
      </c>
      <c r="I331" s="227">
        <f>ROUND(F331*Прил.10!$D$13,2)</f>
        <v/>
      </c>
      <c r="J331" s="227">
        <f>ROUND(I331*E331,2)</f>
        <v/>
      </c>
    </row>
    <row r="332" hidden="1" outlineLevel="1" ht="38.25" customFormat="1" customHeight="1" s="345">
      <c r="A332" s="379" t="n">
        <v>303</v>
      </c>
      <c r="B332" s="313" t="inlineStr">
        <is>
          <t>1.6-1-220</t>
        </is>
      </c>
      <c r="C332" s="378" t="inlineStr">
        <is>
          <t>БЛОК ШАХТНЫХ ЛЕСТНИЦ СО ВСТРОЕННЫМИ МАРШАМИ И ПЛОЩАДКАМИ</t>
        </is>
      </c>
      <c r="D332" s="379" t="inlineStr">
        <is>
          <t>Т</t>
        </is>
      </c>
      <c r="E332" s="229" t="n">
        <v>0.032</v>
      </c>
      <c r="F332" s="381" t="n">
        <v>21835.76</v>
      </c>
      <c r="G332" s="227">
        <f>ROUND(E332*F332,2)</f>
        <v/>
      </c>
      <c r="H332" s="230">
        <f>G332/$G$482</f>
        <v/>
      </c>
      <c r="I332" s="227">
        <f>ROUND(F332*Прил.10!$D$13,2)</f>
        <v/>
      </c>
      <c r="J332" s="227">
        <f>ROUND(I332*E332,2)</f>
        <v/>
      </c>
    </row>
    <row r="333" hidden="1" outlineLevel="1" ht="38.25" customFormat="1" customHeight="1" s="345">
      <c r="A333" s="379" t="n">
        <v>304</v>
      </c>
      <c r="B333" s="313" t="inlineStr">
        <is>
          <t>Прайс из СД ОП</t>
        </is>
      </c>
      <c r="C333" s="378" t="inlineStr">
        <is>
          <t>КАБЕЛЬ СИСТЕМ ПОЖАРНОЙ СИГНАЛИЗАЦИИ ОГНЕСТОЙКИЙ КПКЭВнг-FRLS 2x2x0,75</t>
        </is>
      </c>
      <c r="D333" s="379" t="inlineStr">
        <is>
          <t>м</t>
        </is>
      </c>
      <c r="E333" s="229" t="n">
        <v>38</v>
      </c>
      <c r="F333" s="381" t="n">
        <v>17.66</v>
      </c>
      <c r="G333" s="227">
        <f>ROUND(E333*F333,2)</f>
        <v/>
      </c>
      <c r="H333" s="230">
        <f>G333/$G$482</f>
        <v/>
      </c>
      <c r="I333" s="227">
        <f>ROUND(F333*Прил.10!$D$13,2)</f>
        <v/>
      </c>
      <c r="J333" s="227">
        <f>ROUND(I333*E333,2)</f>
        <v/>
      </c>
    </row>
    <row r="334" hidden="1" outlineLevel="1" ht="38.25" customFormat="1" customHeight="1" s="345">
      <c r="A334" s="379" t="n">
        <v>305</v>
      </c>
      <c r="B334" s="313" t="inlineStr">
        <is>
          <t>Прайс из СД ОП</t>
        </is>
      </c>
      <c r="C334" s="378" t="inlineStr">
        <is>
          <t>ШНУР ОПТИЧЕСКИЙ ДУПЛЕКС ОДНОМОДОВЫЙ 10м SC-FC 9/125 (2шт.+2шт.-ЗИП)</t>
        </is>
      </c>
      <c r="D334" s="379" t="inlineStr">
        <is>
          <t>шт.</t>
        </is>
      </c>
      <c r="E334" s="229" t="n">
        <v>4</v>
      </c>
      <c r="F334" s="381" t="n">
        <v>166.85</v>
      </c>
      <c r="G334" s="227">
        <f>ROUND(E334*F334,2)</f>
        <v/>
      </c>
      <c r="H334" s="230">
        <f>G334/$G$482</f>
        <v/>
      </c>
      <c r="I334" s="227">
        <f>ROUND(F334*Прил.10!$D$13,2)</f>
        <v/>
      </c>
      <c r="J334" s="227">
        <f>ROUND(I334*E334,2)</f>
        <v/>
      </c>
    </row>
    <row r="335" hidden="1" outlineLevel="1" ht="14.25" customFormat="1" customHeight="1" s="345">
      <c r="A335" s="379" t="n">
        <v>306</v>
      </c>
      <c r="B335" s="313" t="inlineStr">
        <is>
          <t>1.3-2-15</t>
        </is>
      </c>
      <c r="C335" s="378" t="inlineStr">
        <is>
          <t>РАСТВОР ИЗВЕСТКОВЫЙ, МАРКА 4</t>
        </is>
      </c>
      <c r="D335" s="379" t="inlineStr">
        <is>
          <t>М3</t>
        </is>
      </c>
      <c r="E335" s="229" t="n">
        <v>1.23288</v>
      </c>
      <c r="F335" s="381" t="n">
        <v>540.42</v>
      </c>
      <c r="G335" s="227">
        <f>ROUND(E335*F335,2)</f>
        <v/>
      </c>
      <c r="H335" s="230">
        <f>G335/$G$482</f>
        <v/>
      </c>
      <c r="I335" s="227">
        <f>ROUND(F335*Прил.10!$D$13,2)</f>
        <v/>
      </c>
      <c r="J335" s="227">
        <f>ROUND(I335*E335,2)</f>
        <v/>
      </c>
    </row>
    <row r="336" hidden="1" outlineLevel="1" ht="127.5" customFormat="1" customHeight="1" s="345">
      <c r="A336" s="379" t="n">
        <v>307</v>
      </c>
      <c r="B336" s="313" t="inlineStr">
        <is>
          <t>1.23-8-625</t>
        </is>
      </c>
      <c r="C336" s="378" t="inlineStr">
        <is>
          <t>КАБЕЛИ СИЛОВЫЕ С МЕДНЫМИ ЖИЛАМИ ОГНЕСТОЙКИЕ, С ИЗОЛЯЦИЕЙ И ОБОЛОЧКОЙ ИЗ ПОЛИВИНИЛХЛОРИДНЫХ КОМПОЗИЦИЙ ПОНИЖЕННОЙ ПОЖАРООПАСНОСТИ, С НИЗКИМ ДЫМО- И ГАЗОВЫДЕЛЕНИЕМ, НАПРЯЖЕНИЕ 1000 В, МАРКА ВВГНГ-FRLS, ЧИСЛО ЖИЛ И СЕЧЕНИЕ, ММ2: 3Х1,5</t>
        </is>
      </c>
      <c r="D336" s="379" t="inlineStr">
        <is>
          <t>КМ</t>
        </is>
      </c>
      <c r="E336" s="229" t="n">
        <v>0.04</v>
      </c>
      <c r="F336" s="381" t="n">
        <v>16446.9</v>
      </c>
      <c r="G336" s="227">
        <f>ROUND(E336*F336,2)</f>
        <v/>
      </c>
      <c r="H336" s="230">
        <f>G336/$G$482</f>
        <v/>
      </c>
      <c r="I336" s="227">
        <f>ROUND(F336*Прил.10!$D$13,2)</f>
        <v/>
      </c>
      <c r="J336" s="227">
        <f>ROUND(I336*E336,2)</f>
        <v/>
      </c>
    </row>
    <row r="337" hidden="1" outlineLevel="1" ht="14.25" customFormat="1" customHeight="1" s="345">
      <c r="A337" s="379" t="n">
        <v>308</v>
      </c>
      <c r="B337" s="313" t="inlineStr">
        <is>
          <t>14.5.09.11-0102</t>
        </is>
      </c>
      <c r="C337" s="378" t="inlineStr">
        <is>
          <t>Уайт-спирит</t>
        </is>
      </c>
      <c r="D337" s="379" t="inlineStr">
        <is>
          <t>кг</t>
        </is>
      </c>
      <c r="E337" s="229" t="n">
        <v>97.370891</v>
      </c>
      <c r="F337" s="381" t="n">
        <v>6.67</v>
      </c>
      <c r="G337" s="227">
        <f>ROUND(E337*F337,2)</f>
        <v/>
      </c>
      <c r="H337" s="230">
        <f>G337/$G$482</f>
        <v/>
      </c>
      <c r="I337" s="227">
        <f>ROUND(F337*Прил.10!$D$13,2)</f>
        <v/>
      </c>
      <c r="J337" s="227">
        <f>ROUND(I337*E337,2)</f>
        <v/>
      </c>
    </row>
    <row r="338" hidden="1" outlineLevel="1" ht="38.25" customFormat="1" customHeight="1" s="345">
      <c r="A338" s="379" t="n">
        <v>309</v>
      </c>
      <c r="B338" s="313" t="inlineStr">
        <is>
          <t>1.1-1-47</t>
        </is>
      </c>
      <c r="C338" s="378" t="inlineStr">
        <is>
          <t>БИТУМЫ НЕФТЯНЫЕ, ИЗОЛЯЦИОННЫЕ, МАРКА БНИ-IV-3, БНИ-IV, БНИ-V</t>
        </is>
      </c>
      <c r="D338" s="379" t="inlineStr">
        <is>
          <t>Т</t>
        </is>
      </c>
      <c r="E338" s="229" t="n">
        <v>0.3744</v>
      </c>
      <c r="F338" s="381" t="n">
        <v>1729.27</v>
      </c>
      <c r="G338" s="227">
        <f>ROUND(E338*F338,2)</f>
        <v/>
      </c>
      <c r="H338" s="230">
        <f>G338/$G$482</f>
        <v/>
      </c>
      <c r="I338" s="227">
        <f>ROUND(F338*Прил.10!$D$13,2)</f>
        <v/>
      </c>
      <c r="J338" s="227">
        <f>ROUND(I338*E338,2)</f>
        <v/>
      </c>
    </row>
    <row r="339" hidden="1" outlineLevel="1" ht="38.25" customFormat="1" customHeight="1" s="345">
      <c r="A339" s="379" t="n">
        <v>310</v>
      </c>
      <c r="B339" s="313" t="inlineStr">
        <is>
          <t>Прайс из СД ОП</t>
        </is>
      </c>
      <c r="C339" s="378" t="inlineStr">
        <is>
          <t>ШПИЛЬКА ДЛЯ ПОДВЕШИВАНИЯ КАБЕЛЬНЫХ КОНСТРУКЦИЙ К ПОТОЛКУ ТIМ8</t>
        </is>
      </c>
      <c r="D339" s="379" t="inlineStr">
        <is>
          <t>ШТ</t>
        </is>
      </c>
      <c r="E339" s="229" t="n">
        <v>18</v>
      </c>
      <c r="F339" s="381" t="n">
        <v>35.16</v>
      </c>
      <c r="G339" s="227">
        <f>ROUND(E339*F339,2)</f>
        <v/>
      </c>
      <c r="H339" s="230">
        <f>G339/$G$482</f>
        <v/>
      </c>
      <c r="I339" s="227">
        <f>ROUND(F339*Прил.10!$D$13,2)</f>
        <v/>
      </c>
      <c r="J339" s="227">
        <f>ROUND(I339*E339,2)</f>
        <v/>
      </c>
    </row>
    <row r="340" hidden="1" outlineLevel="1" ht="14.25" customFormat="1" customHeight="1" s="345">
      <c r="A340" s="379" t="n">
        <v>311</v>
      </c>
      <c r="B340" s="313" t="inlineStr">
        <is>
          <t>Прайс из СД ОП</t>
        </is>
      </c>
      <c r="C340" s="378" t="inlineStr">
        <is>
          <t>МЕТАЛЛИЧЕСКАЯ КОРОБКА 7121В</t>
        </is>
      </c>
      <c r="D340" s="379" t="inlineStr">
        <is>
          <t>шт.</t>
        </is>
      </c>
      <c r="E340" s="229" t="n">
        <v>3</v>
      </c>
      <c r="F340" s="381" t="n">
        <v>210.43</v>
      </c>
      <c r="G340" s="227">
        <f>ROUND(E340*F340,2)</f>
        <v/>
      </c>
      <c r="H340" s="230">
        <f>G340/$G$482</f>
        <v/>
      </c>
      <c r="I340" s="227">
        <f>ROUND(F340*Прил.10!$D$13,2)</f>
        <v/>
      </c>
      <c r="J340" s="227">
        <f>ROUND(I340*E340,2)</f>
        <v/>
      </c>
    </row>
    <row r="341" hidden="1" outlineLevel="1" ht="38.25" customFormat="1" customHeight="1" s="345">
      <c r="A341" s="379" t="n">
        <v>312</v>
      </c>
      <c r="B341" s="313" t="inlineStr">
        <is>
          <t>21.1.06.01-0003</t>
        </is>
      </c>
      <c r="C341" s="378" t="inlineStr">
        <is>
          <t>Кабель нагревательный двужильный экранированный, мощность 175 Вт, длина 10,3 м</t>
        </is>
      </c>
      <c r="D341" s="379" t="inlineStr">
        <is>
          <t>м</t>
        </is>
      </c>
      <c r="E341" s="229" t="n">
        <v>6</v>
      </c>
      <c r="F341" s="381" t="n">
        <v>100.94</v>
      </c>
      <c r="G341" s="227">
        <f>ROUND(E341*F341,2)</f>
        <v/>
      </c>
      <c r="H341" s="230">
        <f>G341/$G$482</f>
        <v/>
      </c>
      <c r="I341" s="227">
        <f>ROUND(F341*Прил.10!$D$13,2)</f>
        <v/>
      </c>
      <c r="J341" s="227">
        <f>ROUND(I341*E341,2)</f>
        <v/>
      </c>
    </row>
    <row r="342" hidden="1" outlineLevel="1" ht="25.5" customFormat="1" customHeight="1" s="345">
      <c r="A342" s="379" t="n">
        <v>313</v>
      </c>
      <c r="B342" s="313" t="inlineStr">
        <is>
          <t>Прайс из СД ОП</t>
        </is>
      </c>
      <c r="C342" s="378" t="inlineStr">
        <is>
          <t>Труба тяжелая полипропилен самозатух. D=16мм 11516</t>
        </is>
      </c>
      <c r="D342" s="379" t="inlineStr">
        <is>
          <t>м</t>
        </is>
      </c>
      <c r="E342" s="229" t="n">
        <v>80</v>
      </c>
      <c r="F342" s="381" t="n">
        <v>7.29</v>
      </c>
      <c r="G342" s="227">
        <f>ROUND(E342*F342,2)</f>
        <v/>
      </c>
      <c r="H342" s="230">
        <f>G342/$G$482</f>
        <v/>
      </c>
      <c r="I342" s="227">
        <f>ROUND(F342*Прил.10!$D$13,2)</f>
        <v/>
      </c>
      <c r="J342" s="227">
        <f>ROUND(I342*E342,2)</f>
        <v/>
      </c>
    </row>
    <row r="343" hidden="1" outlineLevel="1" ht="25.5" customFormat="1" customHeight="1" s="345">
      <c r="A343" s="379" t="n">
        <v>314</v>
      </c>
      <c r="B343" s="313" t="inlineStr">
        <is>
          <t>1.3-2-138</t>
        </is>
      </c>
      <c r="C343" s="378" t="inlineStr">
        <is>
          <t>СМЕСИ СУХИЕ ДЛЯ ЗАПОЛНЕНИЯ ШВОВ МЕЖДУ ПЛИТКАМИ, ЦВЕТНЫЕ</t>
        </is>
      </c>
      <c r="D343" s="379" t="inlineStr">
        <is>
          <t>Т</t>
        </is>
      </c>
      <c r="E343" s="229" t="n">
        <v>0.019688</v>
      </c>
      <c r="F343" s="381" t="n">
        <v>27362.67</v>
      </c>
      <c r="G343" s="227">
        <f>ROUND(E343*F343,2)</f>
        <v/>
      </c>
      <c r="H343" s="230">
        <f>G343/$G$482</f>
        <v/>
      </c>
      <c r="I343" s="227">
        <f>ROUND(F343*Прил.10!$D$13,2)</f>
        <v/>
      </c>
      <c r="J343" s="227">
        <f>ROUND(I343*E343,2)</f>
        <v/>
      </c>
    </row>
    <row r="344" hidden="1" outlineLevel="1" ht="38.25" customFormat="1" customHeight="1" s="345">
      <c r="A344" s="379" t="n">
        <v>315</v>
      </c>
      <c r="B344" s="313" t="inlineStr">
        <is>
          <t>Прайс из СД ОП</t>
        </is>
      </c>
      <c r="C344" s="378" t="inlineStr">
        <is>
          <t>Переключатель одноклавишный, 2-полюсный 10 А, 250 В,IP55  по типу   Plexo 55</t>
        </is>
      </c>
      <c r="D344" s="379" t="inlineStr">
        <is>
          <t>ШТ</t>
        </is>
      </c>
      <c r="E344" s="229" t="n">
        <v>4</v>
      </c>
      <c r="F344" s="381" t="n">
        <v>134.31</v>
      </c>
      <c r="G344" s="227">
        <f>ROUND(E344*F344,2)</f>
        <v/>
      </c>
      <c r="H344" s="230">
        <f>G344/$G$482</f>
        <v/>
      </c>
      <c r="I344" s="227">
        <f>ROUND(F344*Прил.10!$D$13,2)</f>
        <v/>
      </c>
      <c r="J344" s="227">
        <f>ROUND(I344*E344,2)</f>
        <v/>
      </c>
    </row>
    <row r="345" hidden="1" outlineLevel="1" ht="63.75" customFormat="1" customHeight="1" s="345">
      <c r="A345" s="379" t="n">
        <v>316</v>
      </c>
      <c r="B345" s="313" t="inlineStr">
        <is>
          <t>1.12-5-373</t>
        </is>
      </c>
      <c r="C345" s="378" t="inlineStr">
        <is>
          <t>ТРУБЫ ЭЛЕКТРОТЕХНИЧЕСКИЕ ГОФРИРОВАННЫЕ, ПОЛИВИНИЛХЛОРИДНЫЕ, НЕГОРЮЧИЕ, С ЗОНДОМ, НАРУЖНЫЙ ДИАМЕТР 25 ММ</t>
        </is>
      </c>
      <c r="D345" s="379" t="inlineStr">
        <is>
          <t>М</t>
        </is>
      </c>
      <c r="E345" s="229" t="n">
        <v>102</v>
      </c>
      <c r="F345" s="381" t="n">
        <v>5.19</v>
      </c>
      <c r="G345" s="227">
        <f>ROUND(E345*F345,2)</f>
        <v/>
      </c>
      <c r="H345" s="230">
        <f>G345/$G$482</f>
        <v/>
      </c>
      <c r="I345" s="227">
        <f>ROUND(F345*Прил.10!$D$13,2)</f>
        <v/>
      </c>
      <c r="J345" s="227">
        <f>ROUND(I345*E345,2)</f>
        <v/>
      </c>
    </row>
    <row r="346" hidden="1" outlineLevel="1" ht="25.5" customFormat="1" customHeight="1" s="345">
      <c r="A346" s="379" t="n">
        <v>317</v>
      </c>
      <c r="B346" s="313" t="inlineStr">
        <is>
          <t>1.23-16-2</t>
        </is>
      </c>
      <c r="C346" s="378" t="inlineStr">
        <is>
          <t>ШИНЫ МЕДНЫЕ ПРЯМОУГОЛЬНОГО СЕЧЕНИЯ, МАРКА М-2</t>
        </is>
      </c>
      <c r="D346" s="379" t="inlineStr">
        <is>
          <t>Т</t>
        </is>
      </c>
      <c r="E346" s="229" t="n">
        <v>0.01335</v>
      </c>
      <c r="F346" s="381" t="n">
        <v>38351.09</v>
      </c>
      <c r="G346" s="227">
        <f>ROUND(E346*F346,2)</f>
        <v/>
      </c>
      <c r="H346" s="230">
        <f>G346/$G$482</f>
        <v/>
      </c>
      <c r="I346" s="227">
        <f>ROUND(F346*Прил.10!$D$13,2)</f>
        <v/>
      </c>
      <c r="J346" s="227">
        <f>ROUND(I346*E346,2)</f>
        <v/>
      </c>
    </row>
    <row r="347" hidden="1" outlineLevel="1" ht="38.25" customFormat="1" customHeight="1" s="345">
      <c r="A347" s="379" t="n">
        <v>318</v>
      </c>
      <c r="B347" s="313" t="inlineStr">
        <is>
          <t>1.1-1-226</t>
        </is>
      </c>
      <c r="C347" s="378" t="inlineStr">
        <is>
          <t>ДОСКИ ХВОЙНЫХ ПОРОД, ОБРЕЗНЫЕ, ДЛИНА 2-6,5 М, СОРТ III, ТОЛЩИНА 25-32 ММ</t>
        </is>
      </c>
      <c r="D347" s="379" t="inlineStr">
        <is>
          <t>М3</t>
        </is>
      </c>
      <c r="E347" s="229" t="n">
        <v>0.2561</v>
      </c>
      <c r="F347" s="381" t="n">
        <v>1828.56</v>
      </c>
      <c r="G347" s="227">
        <f>ROUND(E347*F347,2)</f>
        <v/>
      </c>
      <c r="H347" s="230">
        <f>G347/$G$482</f>
        <v/>
      </c>
      <c r="I347" s="227">
        <f>ROUND(F347*Прил.10!$D$13,2)</f>
        <v/>
      </c>
      <c r="J347" s="227">
        <f>ROUND(I347*E347,2)</f>
        <v/>
      </c>
    </row>
    <row r="348" hidden="1" outlineLevel="1" ht="63.75" customFormat="1" customHeight="1" s="345">
      <c r="A348" s="379" t="n">
        <v>319</v>
      </c>
      <c r="B348" s="313" t="inlineStr">
        <is>
          <t>1.21-5-437</t>
        </is>
      </c>
      <c r="C348" s="378" t="inlineStr">
        <is>
          <t>РУКАВА МЕТАЛЛИЧЕСКИЕ ИЗ СТАЛЬНОЙ ОЦИНКОВАННОЙ ЛЕНТЫ, НЕГЕРМЕТИЧНЫЕ, ПРОСТОГО ПРОФИЛЯ, МАРКА РЗ-ЦХ, ДИАМЕТР УСЛОВНЫЙ 25 ММ</t>
        </is>
      </c>
      <c r="D348" s="379" t="inlineStr">
        <is>
          <t>М</t>
        </is>
      </c>
      <c r="E348" s="229" t="n">
        <v>25</v>
      </c>
      <c r="F348" s="381" t="n">
        <v>18.6</v>
      </c>
      <c r="G348" s="227">
        <f>ROUND(E348*F348,2)</f>
        <v/>
      </c>
      <c r="H348" s="230">
        <f>G348/$G$482</f>
        <v/>
      </c>
      <c r="I348" s="227">
        <f>ROUND(F348*Прил.10!$D$13,2)</f>
        <v/>
      </c>
      <c r="J348" s="227">
        <f>ROUND(I348*E348,2)</f>
        <v/>
      </c>
    </row>
    <row r="349" hidden="1" outlineLevel="1" ht="38.25" customFormat="1" customHeight="1" s="345">
      <c r="A349" s="379" t="n">
        <v>320</v>
      </c>
      <c r="B349" s="313" t="inlineStr">
        <is>
          <t>1.7-5-155</t>
        </is>
      </c>
      <c r="C349" s="378" t="inlineStr">
        <is>
          <t>АНКЕР-ШПИЛЬКА РАСПОРНЫЙ, ОЦИНКОВАННЫЙ, ДЛЯ УСТАНОВКИ В БЕТОН, "HILTI", HST М10Х110/30</t>
        </is>
      </c>
      <c r="D349" s="379" t="inlineStr">
        <is>
          <t>ШТ.</t>
        </is>
      </c>
      <c r="E349" s="229" t="n">
        <v>18</v>
      </c>
      <c r="F349" s="381" t="n">
        <v>25.33</v>
      </c>
      <c r="G349" s="227">
        <f>ROUND(E349*F349,2)</f>
        <v/>
      </c>
      <c r="H349" s="230">
        <f>G349/$G$482</f>
        <v/>
      </c>
      <c r="I349" s="227">
        <f>ROUND(F349*Прил.10!$D$13,2)</f>
        <v/>
      </c>
      <c r="J349" s="227">
        <f>ROUND(I349*E349,2)</f>
        <v/>
      </c>
    </row>
    <row r="350" hidden="1" outlineLevel="1" ht="25.5" customFormat="1" customHeight="1" s="345">
      <c r="A350" s="379" t="n">
        <v>321</v>
      </c>
      <c r="B350" s="313" t="inlineStr">
        <is>
          <t>Прайс из СД ОП</t>
        </is>
      </c>
      <c r="C350" s="378" t="inlineStr">
        <is>
          <t>КРЫШКА ЛОТКА ДЛЯ ПОВОРОТА ТРАССЫ НА 90 ГР., КЛУ 200</t>
        </is>
      </c>
      <c r="D350" s="379" t="inlineStr">
        <is>
          <t>ШТ</t>
        </is>
      </c>
      <c r="E350" s="229" t="n">
        <v>10</v>
      </c>
      <c r="F350" s="381" t="n">
        <v>45.41</v>
      </c>
      <c r="G350" s="227">
        <f>ROUND(E350*F350,2)</f>
        <v/>
      </c>
      <c r="H350" s="230">
        <f>G350/$G$482</f>
        <v/>
      </c>
      <c r="I350" s="227">
        <f>ROUND(F350*Прил.10!$D$13,2)</f>
        <v/>
      </c>
      <c r="J350" s="227">
        <f>ROUND(I350*E350,2)</f>
        <v/>
      </c>
    </row>
    <row r="351" hidden="1" outlineLevel="1" ht="25.5" customFormat="1" customHeight="1" s="345">
      <c r="A351" s="379" t="n">
        <v>322</v>
      </c>
      <c r="B351" s="313" t="inlineStr">
        <is>
          <t>Прайс из СД ОП</t>
        </is>
      </c>
      <c r="C351" s="378" t="inlineStr">
        <is>
          <t>КРЫШКА ЛОТКА ПРЯМОГО 100мм, КЛ 100</t>
        </is>
      </c>
      <c r="D351" s="379" t="inlineStr">
        <is>
          <t>ШТ</t>
        </is>
      </c>
      <c r="E351" s="229" t="n">
        <v>10</v>
      </c>
      <c r="F351" s="381" t="n">
        <v>44.83</v>
      </c>
      <c r="G351" s="227">
        <f>ROUND(E351*F351,2)</f>
        <v/>
      </c>
      <c r="H351" s="230">
        <f>G351/$G$482</f>
        <v/>
      </c>
      <c r="I351" s="227">
        <f>ROUND(F351*Прил.10!$D$13,2)</f>
        <v/>
      </c>
      <c r="J351" s="227">
        <f>ROUND(I351*E351,2)</f>
        <v/>
      </c>
    </row>
    <row r="352" hidden="1" outlineLevel="1" ht="25.5" customFormat="1" customHeight="1" s="345">
      <c r="A352" s="379" t="n">
        <v>323</v>
      </c>
      <c r="B352" s="313" t="inlineStr">
        <is>
          <t>Прайс из СД ОП</t>
        </is>
      </c>
      <c r="C352" s="378" t="inlineStr">
        <is>
          <t>Держатель для жестких труб оц. 31-32мм 53346</t>
        </is>
      </c>
      <c r="D352" s="379" t="inlineStr">
        <is>
          <t>ШТ</t>
        </is>
      </c>
      <c r="E352" s="229" t="n">
        <v>200</v>
      </c>
      <c r="F352" s="381" t="n">
        <v>2.17</v>
      </c>
      <c r="G352" s="227">
        <f>ROUND(E352*F352,2)</f>
        <v/>
      </c>
      <c r="H352" s="230">
        <f>G352/$G$482</f>
        <v/>
      </c>
      <c r="I352" s="227">
        <f>ROUND(F352*Прил.10!$D$13,2)</f>
        <v/>
      </c>
      <c r="J352" s="227">
        <f>ROUND(I352*E352,2)</f>
        <v/>
      </c>
    </row>
    <row r="353" hidden="1" outlineLevel="1" ht="38.25" customFormat="1" customHeight="1" s="345">
      <c r="A353" s="379" t="n">
        <v>324</v>
      </c>
      <c r="B353" s="313" t="inlineStr">
        <is>
          <t>Прайс из СД ОП</t>
        </is>
      </c>
      <c r="C353" s="378" t="inlineStr">
        <is>
          <t>Муфта ПВХ гибкая труба-труба для жестких труб внешним диаметром 25 мм 56920 ДКС</t>
        </is>
      </c>
      <c r="D353" s="379" t="inlineStr">
        <is>
          <t>ШТ</t>
        </is>
      </c>
      <c r="E353" s="229" t="n">
        <v>35</v>
      </c>
      <c r="F353" s="381" t="n">
        <v>12.14</v>
      </c>
      <c r="G353" s="227">
        <f>ROUND(E353*F353,2)</f>
        <v/>
      </c>
      <c r="H353" s="230">
        <f>G353/$G$482</f>
        <v/>
      </c>
      <c r="I353" s="227">
        <f>ROUND(F353*Прил.10!$D$13,2)</f>
        <v/>
      </c>
      <c r="J353" s="227">
        <f>ROUND(I353*E353,2)</f>
        <v/>
      </c>
    </row>
    <row r="354" hidden="1" outlineLevel="1" ht="38.25" customFormat="1" customHeight="1" s="345">
      <c r="A354" s="379" t="n">
        <v>325</v>
      </c>
      <c r="B354" s="313" t="inlineStr">
        <is>
          <t>1.7-1-8</t>
        </is>
      </c>
      <c r="C354" s="378" t="inlineStr">
        <is>
          <t>ВОРОНКИ ДЛЯ СБОРА АТМОСФЕРНЫХ ОСАДКОВ ИЗ ОЦИНКОВАННОЙ СТАЛИ, ДИАМЕТР 125 ММ</t>
        </is>
      </c>
      <c r="D354" s="379" t="inlineStr">
        <is>
          <t>ШТ.</t>
        </is>
      </c>
      <c r="E354" s="229" t="n">
        <v>4</v>
      </c>
      <c r="F354" s="381" t="n">
        <v>100.07</v>
      </c>
      <c r="G354" s="227">
        <f>ROUND(E354*F354,2)</f>
        <v/>
      </c>
      <c r="H354" s="230">
        <f>G354/$G$482</f>
        <v/>
      </c>
      <c r="I354" s="227">
        <f>ROUND(F354*Прил.10!$D$13,2)</f>
        <v/>
      </c>
      <c r="J354" s="227">
        <f>ROUND(I354*E354,2)</f>
        <v/>
      </c>
    </row>
    <row r="355" hidden="1" outlineLevel="1" ht="76.5" customFormat="1" customHeight="1" s="345">
      <c r="A355" s="379" t="n">
        <v>326</v>
      </c>
      <c r="B355" s="313" t="inlineStr">
        <is>
          <t>1.3-2-24</t>
        </is>
      </c>
      <c r="C355" s="378" t="inlineStr">
        <is>
          <t>СМЕСИ СУХИЕ ШТУКАТУРНЫЕ ЦЕМЕНТНО-ПЕСЧАНЫЕ ДЛЯ ВНУТРЕННИХ И НАРУЖНЫХ РАБОТ, БЕЗДОБАВОЧНЫЕ: В12,5 (М150), F50, КРУПНОСТЬ ЗАПОЛНИТЕЛЯ НЕ БОЛЕЕ 0,5 ММ</t>
        </is>
      </c>
      <c r="D355" s="379" t="inlineStr">
        <is>
          <t>Т</t>
        </is>
      </c>
      <c r="E355" s="229" t="n">
        <v>0.498432</v>
      </c>
      <c r="F355" s="381" t="n">
        <v>796.76</v>
      </c>
      <c r="G355" s="227">
        <f>ROUND(E355*F355,2)</f>
        <v/>
      </c>
      <c r="H355" s="230">
        <f>G355/$G$482</f>
        <v/>
      </c>
      <c r="I355" s="227">
        <f>ROUND(F355*Прил.10!$D$13,2)</f>
        <v/>
      </c>
      <c r="J355" s="227">
        <f>ROUND(I355*E355,2)</f>
        <v/>
      </c>
    </row>
    <row r="356" hidden="1" outlineLevel="1" ht="38.25" customFormat="1" customHeight="1" s="345">
      <c r="A356" s="379" t="n">
        <v>327</v>
      </c>
      <c r="B356" s="313" t="inlineStr">
        <is>
          <t>Прайс из СД ОП</t>
        </is>
      </c>
      <c r="C356" s="378" t="inlineStr">
        <is>
          <t>ШНУР ОПТИЧЕСКИЙ ДУПЛЕКС ОДНОМОДОВЫЙ 2м SC-FC 9/125 (2шт.+2шт.-ЗИП)</t>
        </is>
      </c>
      <c r="D356" s="379" t="inlineStr">
        <is>
          <t>шт.</t>
        </is>
      </c>
      <c r="E356" s="229" t="n">
        <v>4</v>
      </c>
      <c r="F356" s="381" t="n">
        <v>98.83</v>
      </c>
      <c r="G356" s="227">
        <f>ROUND(E356*F356,2)</f>
        <v/>
      </c>
      <c r="H356" s="230">
        <f>G356/$G$482</f>
        <v/>
      </c>
      <c r="I356" s="227">
        <f>ROUND(F356*Прил.10!$D$13,2)</f>
        <v/>
      </c>
      <c r="J356" s="227">
        <f>ROUND(I356*E356,2)</f>
        <v/>
      </c>
    </row>
    <row r="357" hidden="1" outlineLevel="1" ht="14.25" customFormat="1" customHeight="1" s="345">
      <c r="A357" s="379" t="n">
        <v>328</v>
      </c>
      <c r="B357" s="313" t="inlineStr">
        <is>
          <t>Прайс из СД ОП</t>
        </is>
      </c>
      <c r="C357" s="378" t="inlineStr">
        <is>
          <t>Полоса перфорированная 65Ц</t>
        </is>
      </c>
      <c r="D357" s="379" t="inlineStr">
        <is>
          <t>м</t>
        </is>
      </c>
      <c r="E357" s="229" t="n">
        <v>30</v>
      </c>
      <c r="F357" s="381" t="n">
        <v>12.14</v>
      </c>
      <c r="G357" s="227">
        <f>ROUND(E357*F357,2)</f>
        <v/>
      </c>
      <c r="H357" s="230">
        <f>G357/$G$482</f>
        <v/>
      </c>
      <c r="I357" s="227">
        <f>ROUND(F357*Прил.10!$D$13,2)</f>
        <v/>
      </c>
      <c r="J357" s="227">
        <f>ROUND(I357*E357,2)</f>
        <v/>
      </c>
    </row>
    <row r="358" hidden="1" outlineLevel="1" ht="25.5" customFormat="1" customHeight="1" s="345">
      <c r="A358" s="379" t="n">
        <v>329</v>
      </c>
      <c r="B358" s="313" t="inlineStr">
        <is>
          <t>02.3.01.02-0033</t>
        </is>
      </c>
      <c r="C358" s="378" t="inlineStr">
        <is>
          <t>Песок природный обогащенный для строительных работ средний</t>
        </is>
      </c>
      <c r="D358" s="379" t="inlineStr">
        <is>
          <t>м3</t>
        </is>
      </c>
      <c r="E358" s="229" t="n">
        <v>362.078</v>
      </c>
      <c r="F358" s="381" t="n">
        <v>1</v>
      </c>
      <c r="G358" s="227">
        <f>ROUND(E358*F358,2)</f>
        <v/>
      </c>
      <c r="H358" s="230">
        <f>G358/$G$482</f>
        <v/>
      </c>
      <c r="I358" s="227">
        <f>ROUND(F358*Прил.10!$D$13,2)</f>
        <v/>
      </c>
      <c r="J358" s="227">
        <f>ROUND(I358*E358,2)</f>
        <v/>
      </c>
    </row>
    <row r="359" hidden="1" outlineLevel="1" ht="25.5" customFormat="1" customHeight="1" s="345">
      <c r="A359" s="379" t="n">
        <v>330</v>
      </c>
      <c r="B359" s="313" t="inlineStr">
        <is>
          <t>Прайс из СД ОП</t>
        </is>
      </c>
      <c r="C359" s="378" t="inlineStr">
        <is>
          <t>КАБЕЛЬ ДЛЯ СИСТЕМЫ ОХРАННОЙ СИГНАЛИЗАЦИИ КСВВнг(А)-LS 4Х0,75</t>
        </is>
      </c>
      <c r="D359" s="379" t="inlineStr">
        <is>
          <t>м</t>
        </is>
      </c>
      <c r="E359" s="229" t="n">
        <v>20</v>
      </c>
      <c r="F359" s="381" t="n">
        <v>17.42</v>
      </c>
      <c r="G359" s="227">
        <f>ROUND(E359*F359,2)</f>
        <v/>
      </c>
      <c r="H359" s="230">
        <f>G359/$G$482</f>
        <v/>
      </c>
      <c r="I359" s="227">
        <f>ROUND(F359*Прил.10!$D$13,2)</f>
        <v/>
      </c>
      <c r="J359" s="227">
        <f>ROUND(I359*E359,2)</f>
        <v/>
      </c>
    </row>
    <row r="360" hidden="1" outlineLevel="1" ht="14.25" customFormat="1" customHeight="1" s="345">
      <c r="A360" s="379" t="n">
        <v>331</v>
      </c>
      <c r="B360" s="313" t="inlineStr">
        <is>
          <t>Прайс из СД ОП</t>
        </is>
      </c>
      <c r="C360" s="378" t="inlineStr">
        <is>
          <t>ВОДА</t>
        </is>
      </c>
      <c r="D360" s="379" t="inlineStr">
        <is>
          <t>М3</t>
        </is>
      </c>
      <c r="E360" s="229" t="n">
        <v>47.177307</v>
      </c>
      <c r="F360" s="381" t="n">
        <v>7.07</v>
      </c>
      <c r="G360" s="227">
        <f>ROUND(E360*F360,2)</f>
        <v/>
      </c>
      <c r="H360" s="230">
        <f>G360/$G$482</f>
        <v/>
      </c>
      <c r="I360" s="227">
        <f>ROUND(F360*Прил.10!$D$13,2)</f>
        <v/>
      </c>
      <c r="J360" s="227">
        <f>ROUND(I360*E360,2)</f>
        <v/>
      </c>
    </row>
    <row r="361" hidden="1" outlineLevel="1" ht="38.25" customFormat="1" customHeight="1" s="345">
      <c r="A361" s="379" t="n">
        <v>332</v>
      </c>
      <c r="B361" s="313" t="inlineStr">
        <is>
          <t>Прайс из СД ОП</t>
        </is>
      </c>
      <c r="C361" s="378" t="inlineStr">
        <is>
          <t>КАБЕЛЬ ДЛЯ СИСТЕМЫ ОХРАННОЙ СИГНАЛИЗАЦИИ КПСВВнг(А)-LS 1Х2Х0,75</t>
        </is>
      </c>
      <c r="D361" s="379" t="inlineStr">
        <is>
          <t>м</t>
        </is>
      </c>
      <c r="E361" s="229" t="n">
        <v>95</v>
      </c>
      <c r="F361" s="381" t="n">
        <v>3.45</v>
      </c>
      <c r="G361" s="227">
        <f>ROUND(E361*F361,2)</f>
        <v/>
      </c>
      <c r="H361" s="230">
        <f>G361/$G$482</f>
        <v/>
      </c>
      <c r="I361" s="227">
        <f>ROUND(F361*Прил.10!$D$13,2)</f>
        <v/>
      </c>
      <c r="J361" s="227">
        <f>ROUND(I361*E361,2)</f>
        <v/>
      </c>
    </row>
    <row r="362" hidden="1" outlineLevel="1" ht="38.25" customFormat="1" customHeight="1" s="345">
      <c r="A362" s="379" t="n">
        <v>333</v>
      </c>
      <c r="B362" s="313" t="inlineStr">
        <is>
          <t>1.1-1-77</t>
        </is>
      </c>
      <c r="C362" s="378" t="inlineStr">
        <is>
          <t>БРУСКИ ХВОЙНЫХ ПОРОД ОБРЕЗНЫЕ, ДЛИНА 2-6,5 М, СОРТ II, ТОЛЩИНА 50-60 ММ</t>
        </is>
      </c>
      <c r="D362" s="379" t="inlineStr">
        <is>
          <t>М3</t>
        </is>
      </c>
      <c r="E362" s="229" t="n">
        <v>0.1325</v>
      </c>
      <c r="F362" s="381" t="n">
        <v>2472.13</v>
      </c>
      <c r="G362" s="227">
        <f>ROUND(E362*F362,2)</f>
        <v/>
      </c>
      <c r="H362" s="230">
        <f>G362/$G$482</f>
        <v/>
      </c>
      <c r="I362" s="227">
        <f>ROUND(F362*Прил.10!$D$13,2)</f>
        <v/>
      </c>
      <c r="J362" s="227">
        <f>ROUND(I362*E362,2)</f>
        <v/>
      </c>
    </row>
    <row r="363" hidden="1" outlineLevel="1" ht="51" customFormat="1" customHeight="1" s="345">
      <c r="A363" s="379" t="n">
        <v>334</v>
      </c>
      <c r="B363" s="313" t="inlineStr">
        <is>
          <t>1.1-1-968</t>
        </is>
      </c>
      <c r="C363" s="378" t="inlineStr">
        <is>
          <t>ПРОВОЛОКА СТАЛЬНАЯ НИЗКОУГЛЕРОДИСТАЯ ОБЩЕГО НАЗНАЧЕНИЯ ОЦИНКОВАННАЯ, ДИАМЕТР 4,0-10,0 ММ</t>
        </is>
      </c>
      <c r="D363" s="379" t="inlineStr">
        <is>
          <t>Т</t>
        </is>
      </c>
      <c r="E363" s="229" t="n">
        <v>0.0455</v>
      </c>
      <c r="F363" s="381" t="n">
        <v>7105.87</v>
      </c>
      <c r="G363" s="227">
        <f>ROUND(E363*F363,2)</f>
        <v/>
      </c>
      <c r="H363" s="230">
        <f>G363/$G$482</f>
        <v/>
      </c>
      <c r="I363" s="227">
        <f>ROUND(F363*Прил.10!$D$13,2)</f>
        <v/>
      </c>
      <c r="J363" s="227">
        <f>ROUND(I363*E363,2)</f>
        <v/>
      </c>
    </row>
    <row r="364" hidden="1" outlineLevel="1" ht="38.25" customFormat="1" customHeight="1" s="345">
      <c r="A364" s="379" t="n">
        <v>335</v>
      </c>
      <c r="B364" s="313" t="inlineStr">
        <is>
          <t>Прайс из СД ОП</t>
        </is>
      </c>
      <c r="C364" s="378" t="inlineStr">
        <is>
          <t>ТРУБА ТОНКОСТЕННАЯ  ОЦИНКОВАННАЯ ДЛИНОЙ 3м ZNM 6021 (10шт.)</t>
        </is>
      </c>
      <c r="D364" s="379" t="inlineStr">
        <is>
          <t>м</t>
        </is>
      </c>
      <c r="E364" s="229" t="n">
        <v>9</v>
      </c>
      <c r="F364" s="381" t="n">
        <v>34.84</v>
      </c>
      <c r="G364" s="227">
        <f>ROUND(E364*F364,2)</f>
        <v/>
      </c>
      <c r="H364" s="230">
        <f>G364/$G$482</f>
        <v/>
      </c>
      <c r="I364" s="227">
        <f>ROUND(F364*Прил.10!$D$13,2)</f>
        <v/>
      </c>
      <c r="J364" s="227">
        <f>ROUND(I364*E364,2)</f>
        <v/>
      </c>
    </row>
    <row r="365" hidden="1" outlineLevel="1" ht="76.5" customFormat="1" customHeight="1" s="345">
      <c r="A365" s="379" t="n">
        <v>336</v>
      </c>
      <c r="B365" s="313" t="inlineStr">
        <is>
          <t>1.7-1-4</t>
        </is>
      </c>
      <c r="C365" s="378" t="inlineStr">
        <is>
          <t>ДЕТАЛИ УСТРОЙСТВА КРОВЕЛЬ И ВОДОСТОКОВ ПО ФАСАДАМ ЗДАНИЙ ИЗ ОЦИНКОВАННОЙ КРОВЕЛЬНОЙ СТАЛИ ДЛЯ ВОДОСТОЧНЫХ НАРУЖНЫХ ТРУБ, ДИАМЕТР ОТ 120 ДО 250 ММ, ОТВОД</t>
        </is>
      </c>
      <c r="D365" s="379" t="inlineStr">
        <is>
          <t>ШТ.</t>
        </is>
      </c>
      <c r="E365" s="229" t="n">
        <v>4</v>
      </c>
      <c r="F365" s="381" t="n">
        <v>76.70999999999999</v>
      </c>
      <c r="G365" s="227">
        <f>ROUND(E365*F365,2)</f>
        <v/>
      </c>
      <c r="H365" s="230">
        <f>G365/$G$482</f>
        <v/>
      </c>
      <c r="I365" s="227">
        <f>ROUND(F365*Прил.10!$D$13,2)</f>
        <v/>
      </c>
      <c r="J365" s="227">
        <f>ROUND(I365*E365,2)</f>
        <v/>
      </c>
    </row>
    <row r="366" hidden="1" outlineLevel="1" ht="38.25" customFormat="1" customHeight="1" s="345">
      <c r="A366" s="379" t="n">
        <v>337</v>
      </c>
      <c r="B366" s="313" t="inlineStr">
        <is>
          <t>1.1-1-926</t>
        </is>
      </c>
      <c r="C366" s="378" t="inlineStr">
        <is>
          <t>ПОКОВКИ СТРОИТЕЛЬНЫЕ (СКОБЫ, ЗАКРЕПЫ, ХОМУТЫ) ОЦИНКОВАННЫЕ, МАССА ОТ 2,5 ДО 4,0 КГ</t>
        </is>
      </c>
      <c r="D366" s="379" t="inlineStr">
        <is>
          <t>Т</t>
        </is>
      </c>
      <c r="E366" s="229" t="n">
        <v>0.04</v>
      </c>
      <c r="F366" s="381" t="n">
        <v>7393.87</v>
      </c>
      <c r="G366" s="227">
        <f>ROUND(E366*F366,2)</f>
        <v/>
      </c>
      <c r="H366" s="230">
        <f>G366/$G$482</f>
        <v/>
      </c>
      <c r="I366" s="227">
        <f>ROUND(F366*Прил.10!$D$13,2)</f>
        <v/>
      </c>
      <c r="J366" s="227">
        <f>ROUND(I366*E366,2)</f>
        <v/>
      </c>
    </row>
    <row r="367" hidden="1" outlineLevel="1" ht="14.25" customFormat="1" customHeight="1" s="345">
      <c r="A367" s="379" t="n">
        <v>338</v>
      </c>
      <c r="B367" s="313" t="inlineStr">
        <is>
          <t>Прайс из СД ОП</t>
        </is>
      </c>
      <c r="C367" s="378" t="inlineStr">
        <is>
          <t>Крепежный элемент СР/Т.31.1-25Ц</t>
        </is>
      </c>
      <c r="D367" s="379" t="inlineStr">
        <is>
          <t>ШТ</t>
        </is>
      </c>
      <c r="E367" s="229" t="n">
        <v>80</v>
      </c>
      <c r="F367" s="381" t="n">
        <v>3.69</v>
      </c>
      <c r="G367" s="227">
        <f>ROUND(E367*F367,2)</f>
        <v/>
      </c>
      <c r="H367" s="230">
        <f>G367/$G$482</f>
        <v/>
      </c>
      <c r="I367" s="227">
        <f>ROUND(F367*Прил.10!$D$13,2)</f>
        <v/>
      </c>
      <c r="J367" s="227">
        <f>ROUND(I367*E367,2)</f>
        <v/>
      </c>
    </row>
    <row r="368" hidden="1" outlineLevel="1" ht="76.5" customFormat="1" customHeight="1" s="345">
      <c r="A368" s="379" t="n">
        <v>339</v>
      </c>
      <c r="B368" s="313" t="inlineStr">
        <is>
          <t>1.12-6-684</t>
        </is>
      </c>
      <c r="C368" s="378" t="inlineStr">
        <is>
          <t>ТРУБЫ СТАЛЬНЫЕ ВОДОГАЗОПРОВОДНЫЕ ЧЕРНЫЕ (НЕОЦИНКОВАННЫЕ), ЛЕГКИЕ, ГОСТ 3262-75, ДИАМЕТР УСЛОВНОГО ПРОХОДА 25 ММ, ТОЛЩИНА СТЕНКИ 2,8 ММ</t>
        </is>
      </c>
      <c r="D368" s="379" t="inlineStr">
        <is>
          <t>М</t>
        </is>
      </c>
      <c r="E368" s="229" t="n">
        <v>10</v>
      </c>
      <c r="F368" s="381" t="n">
        <v>28.21</v>
      </c>
      <c r="G368" s="227">
        <f>ROUND(E368*F368,2)</f>
        <v/>
      </c>
      <c r="H368" s="230">
        <f>G368/$G$482</f>
        <v/>
      </c>
      <c r="I368" s="227">
        <f>ROUND(F368*Прил.10!$D$13,2)</f>
        <v/>
      </c>
      <c r="J368" s="227">
        <f>ROUND(I368*E368,2)</f>
        <v/>
      </c>
    </row>
    <row r="369" hidden="1" outlineLevel="1" ht="25.5" customFormat="1" customHeight="1" s="345">
      <c r="A369" s="379" t="n">
        <v>340</v>
      </c>
      <c r="B369" s="313" t="inlineStr">
        <is>
          <t>1.21-5-1234</t>
        </is>
      </c>
      <c r="C369" s="378" t="inlineStr">
        <is>
          <t>ТРУБКИ ТЕРМОУСАЖИВАЮЩИЕСЯ (ТУТ) 6/3, ТОЛЩИНА СТЕНКИ 1,5 ММ</t>
        </is>
      </c>
      <c r="D369" s="379" t="inlineStr">
        <is>
          <t>М</t>
        </is>
      </c>
      <c r="E369" s="229" t="n">
        <v>10</v>
      </c>
      <c r="F369" s="381" t="n">
        <v>27.79</v>
      </c>
      <c r="G369" s="227">
        <f>ROUND(E369*F369,2)</f>
        <v/>
      </c>
      <c r="H369" s="230">
        <f>G369/$G$482</f>
        <v/>
      </c>
      <c r="I369" s="227">
        <f>ROUND(F369*Прил.10!$D$13,2)</f>
        <v/>
      </c>
      <c r="J369" s="227">
        <f>ROUND(I369*E369,2)</f>
        <v/>
      </c>
    </row>
    <row r="370" hidden="1" outlineLevel="1" ht="51" customFormat="1" customHeight="1" s="345">
      <c r="A370" s="379" t="n">
        <v>341</v>
      </c>
      <c r="B370" s="313" t="inlineStr">
        <is>
          <t>Прайс из СД ОП</t>
        </is>
      </c>
      <c r="C370" s="378" t="inlineStr">
        <is>
          <t>Светильник с  цоколем E27, ручной, переносной, со стеклянным плафоном, металлической защитной решеткой, шнур 6 м, вилка типа У-87РБ, 12 В, IP54 НРП</t>
        </is>
      </c>
      <c r="D370" s="379" t="inlineStr">
        <is>
          <t>ШТ</t>
        </is>
      </c>
      <c r="E370" s="229" t="n">
        <v>2</v>
      </c>
      <c r="F370" s="381" t="n">
        <v>136.83</v>
      </c>
      <c r="G370" s="227">
        <f>ROUND(E370*F370,2)</f>
        <v/>
      </c>
      <c r="H370" s="230">
        <f>G370/$G$482</f>
        <v/>
      </c>
      <c r="I370" s="227">
        <f>ROUND(F370*Прил.10!$D$13,2)</f>
        <v/>
      </c>
      <c r="J370" s="227">
        <f>ROUND(I370*E370,2)</f>
        <v/>
      </c>
    </row>
    <row r="371" hidden="1" outlineLevel="1" ht="14.25" customFormat="1" customHeight="1" s="345">
      <c r="A371" s="379" t="n">
        <v>342</v>
      </c>
      <c r="B371" s="313" t="inlineStr">
        <is>
          <t>Прайс из СД ОП</t>
        </is>
      </c>
      <c r="C371" s="378" t="inlineStr">
        <is>
          <t>Пена монтажная Пенофлекс</t>
        </is>
      </c>
      <c r="D371" s="379" t="inlineStr">
        <is>
          <t>ШТ</t>
        </is>
      </c>
      <c r="E371" s="229" t="n">
        <v>4</v>
      </c>
      <c r="F371" s="381" t="n">
        <v>67.53</v>
      </c>
      <c r="G371" s="227">
        <f>ROUND(E371*F371,2)</f>
        <v/>
      </c>
      <c r="H371" s="230">
        <f>G371/$G$482</f>
        <v/>
      </c>
      <c r="I371" s="227">
        <f>ROUND(F371*Прил.10!$D$13,2)</f>
        <v/>
      </c>
      <c r="J371" s="227">
        <f>ROUND(I371*E371,2)</f>
        <v/>
      </c>
    </row>
    <row r="372" hidden="1" outlineLevel="1" ht="14.25" customFormat="1" customHeight="1" s="345">
      <c r="A372" s="379" t="n">
        <v>343</v>
      </c>
      <c r="B372" s="313" t="inlineStr">
        <is>
          <t>Прайс из СД ОП</t>
        </is>
      </c>
      <c r="C372" s="378" t="inlineStr">
        <is>
          <t>Муфта натяжная ТУ36-1445-82  К805У3</t>
        </is>
      </c>
      <c r="D372" s="379" t="inlineStr">
        <is>
          <t>ШТ</t>
        </is>
      </c>
      <c r="E372" s="229" t="n">
        <v>1</v>
      </c>
      <c r="F372" s="381" t="n">
        <v>267.39</v>
      </c>
      <c r="G372" s="227">
        <f>ROUND(E372*F372,2)</f>
        <v/>
      </c>
      <c r="H372" s="230">
        <f>G372/$G$482</f>
        <v/>
      </c>
      <c r="I372" s="227">
        <f>ROUND(F372*Прил.10!$D$13,2)</f>
        <v/>
      </c>
      <c r="J372" s="227">
        <f>ROUND(I372*E372,2)</f>
        <v/>
      </c>
    </row>
    <row r="373" hidden="1" outlineLevel="1" ht="25.5" customFormat="1" customHeight="1" s="345">
      <c r="A373" s="379" t="n">
        <v>344</v>
      </c>
      <c r="B373" s="313" t="inlineStr">
        <is>
          <t>1.1-1-3629</t>
        </is>
      </c>
      <c r="C373" s="378" t="inlineStr">
        <is>
          <t>СТАЛЬ ЛИСТОВАЯ, ОЦИНКОВАННАЯ, ТОЛЩИНА 3 ММ</t>
        </is>
      </c>
      <c r="D373" s="379" t="inlineStr">
        <is>
          <t>Т</t>
        </is>
      </c>
      <c r="E373" s="229" t="n">
        <v>0.0194</v>
      </c>
      <c r="F373" s="381" t="n">
        <v>13618.4</v>
      </c>
      <c r="G373" s="227">
        <f>ROUND(E373*F373,2)</f>
        <v/>
      </c>
      <c r="H373" s="230">
        <f>G373/$G$482</f>
        <v/>
      </c>
      <c r="I373" s="227">
        <f>ROUND(F373*Прил.10!$D$13,2)</f>
        <v/>
      </c>
      <c r="J373" s="227">
        <f>ROUND(I373*E373,2)</f>
        <v/>
      </c>
    </row>
    <row r="374" hidden="1" outlineLevel="1" ht="14.25" customFormat="1" customHeight="1" s="345">
      <c r="A374" s="379" t="n">
        <v>345</v>
      </c>
      <c r="B374" s="313" t="inlineStr">
        <is>
          <t>1.1-1-256</t>
        </is>
      </c>
      <c r="C374" s="378" t="inlineStr">
        <is>
          <t>ИЗВЕСТЬ НЕГАШЕНАЯ КОМОВАЯ</t>
        </is>
      </c>
      <c r="D374" s="379" t="inlineStr">
        <is>
          <t>Т</t>
        </is>
      </c>
      <c r="E374" s="229" t="n">
        <v>0.2063</v>
      </c>
      <c r="F374" s="381" t="n">
        <v>1260.72</v>
      </c>
      <c r="G374" s="227">
        <f>ROUND(E374*F374,2)</f>
        <v/>
      </c>
      <c r="H374" s="230">
        <f>G374/$G$482</f>
        <v/>
      </c>
      <c r="I374" s="227">
        <f>ROUND(F374*Прил.10!$D$13,2)</f>
        <v/>
      </c>
      <c r="J374" s="227">
        <f>ROUND(I374*E374,2)</f>
        <v/>
      </c>
    </row>
    <row r="375" hidden="1" outlineLevel="1" ht="14.25" customFormat="1" customHeight="1" s="345">
      <c r="A375" s="379" t="n">
        <v>346</v>
      </c>
      <c r="B375" s="313" t="inlineStr">
        <is>
          <t>Прайс из СД ОП</t>
        </is>
      </c>
      <c r="C375" s="378" t="inlineStr">
        <is>
          <t>Провод многопроволочный ПВС 2х1,5</t>
        </is>
      </c>
      <c r="D375" s="379" t="inlineStr">
        <is>
          <t>м</t>
        </is>
      </c>
      <c r="E375" s="229" t="n">
        <v>30</v>
      </c>
      <c r="F375" s="381" t="n">
        <v>8.56</v>
      </c>
      <c r="G375" s="227">
        <f>ROUND(E375*F375,2)</f>
        <v/>
      </c>
      <c r="H375" s="230">
        <f>G375/$G$482</f>
        <v/>
      </c>
      <c r="I375" s="227">
        <f>ROUND(F375*Прил.10!$D$13,2)</f>
        <v/>
      </c>
      <c r="J375" s="227">
        <f>ROUND(I375*E375,2)</f>
        <v/>
      </c>
    </row>
    <row r="376" hidden="1" outlineLevel="1" ht="14.25" customFormat="1" customHeight="1" s="345">
      <c r="A376" s="379" t="n">
        <v>347</v>
      </c>
      <c r="B376" s="313" t="inlineStr">
        <is>
          <t>Прайс из СД ОП</t>
        </is>
      </c>
      <c r="C376" s="378" t="inlineStr">
        <is>
          <t>КОРОБКА СОЕДИНИТЕЛЬНАЯ JB-730</t>
        </is>
      </c>
      <c r="D376" s="379" t="inlineStr">
        <is>
          <t>шт.</t>
        </is>
      </c>
      <c r="E376" s="229" t="n">
        <v>5</v>
      </c>
      <c r="F376" s="381" t="n">
        <v>48.94</v>
      </c>
      <c r="G376" s="227">
        <f>ROUND(E376*F376,2)</f>
        <v/>
      </c>
      <c r="H376" s="230">
        <f>G376/$G$482</f>
        <v/>
      </c>
      <c r="I376" s="227">
        <f>ROUND(F376*Прил.10!$D$13,2)</f>
        <v/>
      </c>
      <c r="J376" s="227">
        <f>ROUND(I376*E376,2)</f>
        <v/>
      </c>
    </row>
    <row r="377" hidden="1" outlineLevel="1" ht="14.25" customFormat="1" customHeight="1" s="345">
      <c r="A377" s="379" t="n">
        <v>348</v>
      </c>
      <c r="B377" s="313" t="inlineStr">
        <is>
          <t>Прайс из СД ОП</t>
        </is>
      </c>
      <c r="C377" s="378" t="inlineStr">
        <is>
          <t>Скоба ТС-04</t>
        </is>
      </c>
      <c r="D377" s="379" t="inlineStr">
        <is>
          <t>ШТ</t>
        </is>
      </c>
      <c r="E377" s="229" t="n">
        <v>4</v>
      </c>
      <c r="F377" s="381" t="n">
        <v>60.71</v>
      </c>
      <c r="G377" s="227">
        <f>ROUND(E377*F377,2)</f>
        <v/>
      </c>
      <c r="H377" s="230">
        <f>G377/$G$482</f>
        <v/>
      </c>
      <c r="I377" s="227">
        <f>ROUND(F377*Прил.10!$D$13,2)</f>
        <v/>
      </c>
      <c r="J377" s="227">
        <f>ROUND(I377*E377,2)</f>
        <v/>
      </c>
    </row>
    <row r="378" hidden="1" outlineLevel="1" ht="14.25" customFormat="1" customHeight="1" s="345">
      <c r="A378" s="379" t="n">
        <v>349</v>
      </c>
      <c r="B378" s="313" t="inlineStr">
        <is>
          <t>1.1-1-740</t>
        </is>
      </c>
      <c r="C378" s="378" t="inlineStr">
        <is>
          <t>ПАКЛЯ ПРОПИТАННАЯ</t>
        </is>
      </c>
      <c r="D378" s="379" t="inlineStr">
        <is>
          <t>КГ</t>
        </is>
      </c>
      <c r="E378" s="229" t="n">
        <v>24.27</v>
      </c>
      <c r="F378" s="381" t="n">
        <v>9.859999999999999</v>
      </c>
      <c r="G378" s="227">
        <f>ROUND(E378*F378,2)</f>
        <v/>
      </c>
      <c r="H378" s="230">
        <f>G378/$G$482</f>
        <v/>
      </c>
      <c r="I378" s="227">
        <f>ROUND(F378*Прил.10!$D$13,2)</f>
        <v/>
      </c>
      <c r="J378" s="227">
        <f>ROUND(I378*E378,2)</f>
        <v/>
      </c>
    </row>
    <row r="379" hidden="1" outlineLevel="1" ht="25.5" customFormat="1" customHeight="1" s="345">
      <c r="A379" s="379" t="n">
        <v>350</v>
      </c>
      <c r="B379" s="313" t="inlineStr">
        <is>
          <t>Прайс из СД ОП</t>
        </is>
      </c>
      <c r="C379" s="378" t="inlineStr">
        <is>
          <t>Заклёпка вытяжная алюмин. 4,0х10 (335,2/500=0,67 руб.)</t>
        </is>
      </c>
      <c r="D379" s="379" t="inlineStr">
        <is>
          <t>ШТ</t>
        </is>
      </c>
      <c r="E379" s="229" t="n">
        <v>1800</v>
      </c>
      <c r="F379" s="381" t="n">
        <v>0.13</v>
      </c>
      <c r="G379" s="227">
        <f>ROUND(E379*F379,2)</f>
        <v/>
      </c>
      <c r="H379" s="230">
        <f>G379/$G$482</f>
        <v/>
      </c>
      <c r="I379" s="227">
        <f>ROUND(F379*Прил.10!$D$13,2)</f>
        <v/>
      </c>
      <c r="J379" s="227">
        <f>ROUND(I379*E379,2)</f>
        <v/>
      </c>
    </row>
    <row r="380" hidden="1" outlineLevel="1" ht="25.5" customFormat="1" customHeight="1" s="345">
      <c r="A380" s="379" t="n">
        <v>351</v>
      </c>
      <c r="B380" s="313" t="inlineStr">
        <is>
          <t>Прайс из СД ОП</t>
        </is>
      </c>
      <c r="C380" s="378" t="inlineStr">
        <is>
          <t>Розетки на поверхность 3Р+N+Е 415 В, IP44 "Р17 Tempra"  55578</t>
        </is>
      </c>
      <c r="D380" s="379" t="inlineStr">
        <is>
          <t>ШТ</t>
        </is>
      </c>
      <c r="E380" s="229" t="n">
        <v>2</v>
      </c>
      <c r="F380" s="381" t="n">
        <v>117</v>
      </c>
      <c r="G380" s="227">
        <f>ROUND(E380*F380,2)</f>
        <v/>
      </c>
      <c r="H380" s="230">
        <f>G380/$G$482</f>
        <v/>
      </c>
      <c r="I380" s="227">
        <f>ROUND(F380*Прил.10!$D$13,2)</f>
        <v/>
      </c>
      <c r="J380" s="227">
        <f>ROUND(I380*E380,2)</f>
        <v/>
      </c>
    </row>
    <row r="381" hidden="1" outlineLevel="1" ht="63.75" customFormat="1" customHeight="1" s="345">
      <c r="A381" s="379" t="n">
        <v>352</v>
      </c>
      <c r="B381" s="313" t="inlineStr">
        <is>
          <t>1.12-5-43</t>
        </is>
      </c>
      <c r="C381" s="378" t="inlineStr">
        <is>
          <t>ТРУБЫ ПОЛИВИНИЛХЛОРИДНЫЕ ДЛЯ ЭЛЕКТРОПРОВОДОК, ГЛАДКИЕ, УСИЛЕННОГО ТИПА ИЗ ОТХОДОВ ПВХ, НАРУЖНЫЙ ДИАМЕТР 25 ММ, ТОЛЩИНА СТЕНКИ 1,5 ММ</t>
        </is>
      </c>
      <c r="D381" s="379" t="inlineStr">
        <is>
          <t>М</t>
        </is>
      </c>
      <c r="E381" s="229" t="n">
        <v>40</v>
      </c>
      <c r="F381" s="381" t="n">
        <v>5.78</v>
      </c>
      <c r="G381" s="227">
        <f>ROUND(E381*F381,2)</f>
        <v/>
      </c>
      <c r="H381" s="230">
        <f>G381/$G$482</f>
        <v/>
      </c>
      <c r="I381" s="227">
        <f>ROUND(F381*Прил.10!$D$13,2)</f>
        <v/>
      </c>
      <c r="J381" s="227">
        <f>ROUND(I381*E381,2)</f>
        <v/>
      </c>
    </row>
    <row r="382" hidden="1" outlineLevel="1" ht="38.25" customFormat="1" customHeight="1" s="345">
      <c r="A382" s="379" t="n">
        <v>353</v>
      </c>
      <c r="B382" s="313" t="inlineStr">
        <is>
          <t>1.21-5-1037</t>
        </is>
      </c>
      <c r="C382" s="378" t="inlineStr">
        <is>
          <t>ВЫКЛЮЧАТЕЛИ АВТОМАТИЧЕСКИЕ,  ТИП S201, ОДНОПОЛЮСНЫЕ, НА ТОК:10-25 А</t>
        </is>
      </c>
      <c r="D382" s="379" t="inlineStr">
        <is>
          <t>ШТ.</t>
        </is>
      </c>
      <c r="E382" s="229" t="n">
        <v>3</v>
      </c>
      <c r="F382" s="381" t="n">
        <v>77.01000000000001</v>
      </c>
      <c r="G382" s="227">
        <f>ROUND(E382*F382,2)</f>
        <v/>
      </c>
      <c r="H382" s="230">
        <f>G382/$G$482</f>
        <v/>
      </c>
      <c r="I382" s="227">
        <f>ROUND(F382*Прил.10!$D$13,2)</f>
        <v/>
      </c>
      <c r="J382" s="227">
        <f>ROUND(I382*E382,2)</f>
        <v/>
      </c>
    </row>
    <row r="383" hidden="1" outlineLevel="1" ht="63.75" customFormat="1" customHeight="1" s="345">
      <c r="A383" s="379" t="n">
        <v>354</v>
      </c>
      <c r="B383" s="313" t="inlineStr">
        <is>
          <t>1.1-1-3571</t>
        </is>
      </c>
      <c r="C383" s="378" t="inlineStr">
        <is>
          <t>ПЕНА МОНТАЖНАЯ ПРОТИВОПОЖАРНАЯ, ОБЕСПЕЧИВАЮЩАЯ АКУСТИЧЕСКУЮ И ТЕРМИЧЕСКУЮ ИЗОЛЯЦИЮ, ПРЕДЕЛ ОГНЕСТОЙКОСТИ ЕI 60</t>
        </is>
      </c>
      <c r="D383" s="379" t="inlineStr">
        <is>
          <t>Л</t>
        </is>
      </c>
      <c r="E383" s="229" t="n">
        <v>1.83</v>
      </c>
      <c r="F383" s="381" t="n">
        <v>125.73</v>
      </c>
      <c r="G383" s="227">
        <f>ROUND(E383*F383,2)</f>
        <v/>
      </c>
      <c r="H383" s="230">
        <f>G383/$G$482</f>
        <v/>
      </c>
      <c r="I383" s="227">
        <f>ROUND(F383*Прил.10!$D$13,2)</f>
        <v/>
      </c>
      <c r="J383" s="227">
        <f>ROUND(I383*E383,2)</f>
        <v/>
      </c>
    </row>
    <row r="384" hidden="1" outlineLevel="1" ht="25.5" customFormat="1" customHeight="1" s="345">
      <c r="A384" s="379" t="n">
        <v>355</v>
      </c>
      <c r="B384" s="313" t="inlineStr">
        <is>
          <t>Прайс из СД ОП</t>
        </is>
      </c>
      <c r="C384" s="378" t="inlineStr">
        <is>
          <t>Сальник под трубу ПВХ гофр. Dн=25мм GW 50417</t>
        </is>
      </c>
      <c r="D384" s="379" t="inlineStr">
        <is>
          <t>ШТ</t>
        </is>
      </c>
      <c r="E384" s="229" t="n">
        <v>14</v>
      </c>
      <c r="F384" s="381" t="n">
        <v>16.4</v>
      </c>
      <c r="G384" s="227">
        <f>ROUND(E384*F384,2)</f>
        <v/>
      </c>
      <c r="H384" s="230">
        <f>G384/$G$482</f>
        <v/>
      </c>
      <c r="I384" s="227">
        <f>ROUND(F384*Прил.10!$D$13,2)</f>
        <v/>
      </c>
      <c r="J384" s="227">
        <f>ROUND(I384*E384,2)</f>
        <v/>
      </c>
    </row>
    <row r="385" hidden="1" outlineLevel="1" ht="14.25" customFormat="1" customHeight="1" s="345">
      <c r="A385" s="379" t="n">
        <v>356</v>
      </c>
      <c r="B385" s="313" t="inlineStr">
        <is>
          <t>Прайс из СД ОП</t>
        </is>
      </c>
      <c r="C385" s="378" t="inlineStr">
        <is>
          <t>Канат стальной d=8мм</t>
        </is>
      </c>
      <c r="D385" s="379" t="inlineStr">
        <is>
          <t>м</t>
        </is>
      </c>
      <c r="E385" s="229" t="n">
        <v>22</v>
      </c>
      <c r="F385" s="381" t="n">
        <v>10.33</v>
      </c>
      <c r="G385" s="227">
        <f>ROUND(E385*F385,2)</f>
        <v/>
      </c>
      <c r="H385" s="230">
        <f>G385/$G$482</f>
        <v/>
      </c>
      <c r="I385" s="227">
        <f>ROUND(F385*Прил.10!$D$13,2)</f>
        <v/>
      </c>
      <c r="J385" s="227">
        <f>ROUND(I385*E385,2)</f>
        <v/>
      </c>
    </row>
    <row r="386" hidden="1" outlineLevel="1" ht="76.5" customFormat="1" customHeight="1" s="345">
      <c r="A386" s="379" t="n">
        <v>357</v>
      </c>
      <c r="B386" s="313" t="inlineStr">
        <is>
          <t>1.12-6-699</t>
        </is>
      </c>
      <c r="C386" s="378" t="inlineStr">
        <is>
          <t>ТРУБЫ СТАЛЬНЫЕ ВОДОГАЗОПРОВОДНЫЕ ЧЕРНЫЕ (НЕОЦИНКОВАННЫЕ), ОБЫКНОВЕННЫЕ, ГОСТ 3262-75, ДИАМЕТР УСЛОВНОГО ПРОХОДА 25 ММ, ТОЛЩИНА СТЕНКИ 3,2 ММ</t>
        </is>
      </c>
      <c r="D386" s="379" t="inlineStr">
        <is>
          <t>М</t>
        </is>
      </c>
      <c r="E386" s="229" t="n">
        <v>7</v>
      </c>
      <c r="F386" s="381" t="n">
        <v>32.23</v>
      </c>
      <c r="G386" s="227">
        <f>ROUND(E386*F386,2)</f>
        <v/>
      </c>
      <c r="H386" s="230">
        <f>G386/$G$482</f>
        <v/>
      </c>
      <c r="I386" s="227">
        <f>ROUND(F386*Прил.10!$D$13,2)</f>
        <v/>
      </c>
      <c r="J386" s="227">
        <f>ROUND(I386*E386,2)</f>
        <v/>
      </c>
    </row>
    <row r="387" hidden="1" outlineLevel="1" ht="51" customFormat="1" customHeight="1" s="345">
      <c r="A387" s="379" t="n">
        <v>358</v>
      </c>
      <c r="B387" s="313" t="inlineStr">
        <is>
          <t>1.1-1-461</t>
        </is>
      </c>
      <c r="C387" s="378" t="inlineStr">
        <is>
          <t>КРАСКИ МАСЛЯНЫЕ ЖИДКОТЕРТЫЕ ЦВЕТНЫЕ (ГОТОВЫЕ К УПОТРЕБЛЕНИЮ) ДЛЯ НАРУЖНЫХ И ВНУТРЕННИХ РАБОТ, МАРКА МА-15</t>
        </is>
      </c>
      <c r="D387" s="379" t="inlineStr">
        <is>
          <t>Т</t>
        </is>
      </c>
      <c r="E387" s="229" t="n">
        <v>0.011044</v>
      </c>
      <c r="F387" s="381" t="n">
        <v>20009.47</v>
      </c>
      <c r="G387" s="227">
        <f>ROUND(E387*F387,2)</f>
        <v/>
      </c>
      <c r="H387" s="230">
        <f>G387/$G$482</f>
        <v/>
      </c>
      <c r="I387" s="227">
        <f>ROUND(F387*Прил.10!$D$13,2)</f>
        <v/>
      </c>
      <c r="J387" s="227">
        <f>ROUND(I387*E387,2)</f>
        <v/>
      </c>
    </row>
    <row r="388" hidden="1" outlineLevel="1" ht="14.25" customFormat="1" customHeight="1" s="345">
      <c r="A388" s="379" t="n">
        <v>359</v>
      </c>
      <c r="B388" s="313" t="inlineStr">
        <is>
          <t>1.1-1-118</t>
        </is>
      </c>
      <c r="C388" s="378" t="inlineStr">
        <is>
          <t>ВОДА</t>
        </is>
      </c>
      <c r="D388" s="379" t="inlineStr">
        <is>
          <t>М3</t>
        </is>
      </c>
      <c r="E388" s="229" t="n">
        <v>30.375</v>
      </c>
      <c r="F388" s="381" t="n">
        <v>7.07</v>
      </c>
      <c r="G388" s="227">
        <f>ROUND(E388*F388,2)</f>
        <v/>
      </c>
      <c r="H388" s="230">
        <f>G388/$G$482</f>
        <v/>
      </c>
      <c r="I388" s="227">
        <f>ROUND(F388*Прил.10!$D$13,2)</f>
        <v/>
      </c>
      <c r="J388" s="227">
        <f>ROUND(I388*E388,2)</f>
        <v/>
      </c>
    </row>
    <row r="389" hidden="1" outlineLevel="1" ht="63.75" customFormat="1" customHeight="1" s="345">
      <c r="A389" s="379" t="n">
        <v>360</v>
      </c>
      <c r="B389" s="313" t="inlineStr">
        <is>
          <t>1.12-6-655</t>
        </is>
      </c>
      <c r="C389" s="378" t="inlineStr">
        <is>
          <t>ТРУБЫ СТАЛЬНЫЕ СВАРНЫЕ ВОДОГАЗОПРОВОДНЫЕ, ОЦИНКОВАННЫЕ, ЛЕГКИЕ, ГОСТ 3262-75, ДИАМЕТР УСЛОВНОГО ПРОХОДА 50 ММ, ТОЛЩИНА СТЕНКИ 3 ММ</t>
        </is>
      </c>
      <c r="D389" s="379" t="inlineStr">
        <is>
          <t>М</t>
        </is>
      </c>
      <c r="E389" s="229" t="n">
        <v>4</v>
      </c>
      <c r="F389" s="381" t="n">
        <v>51.5</v>
      </c>
      <c r="G389" s="227">
        <f>ROUND(E389*F389,2)</f>
        <v/>
      </c>
      <c r="H389" s="230">
        <f>G389/$G$482</f>
        <v/>
      </c>
      <c r="I389" s="227">
        <f>ROUND(F389*Прил.10!$D$13,2)</f>
        <v/>
      </c>
      <c r="J389" s="227">
        <f>ROUND(I389*E389,2)</f>
        <v/>
      </c>
    </row>
    <row r="390" hidden="1" outlineLevel="1" ht="102" customFormat="1" customHeight="1" s="345">
      <c r="A390" s="379" t="n">
        <v>361</v>
      </c>
      <c r="B390" s="313" t="inlineStr">
        <is>
          <t>1.23-8-194</t>
        </is>
      </c>
      <c r="C390" s="378" t="inlineStr">
        <is>
      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 3 Х 1,5 + 1Х1,0 ММ2</t>
        </is>
      </c>
      <c r="D390" s="379" t="inlineStr">
        <is>
          <t>КМ</t>
        </is>
      </c>
      <c r="E390" s="229" t="n">
        <v>0.02</v>
      </c>
      <c r="F390" s="381" t="n">
        <v>9328.82</v>
      </c>
      <c r="G390" s="227">
        <f>ROUND(E390*F390,2)</f>
        <v/>
      </c>
      <c r="H390" s="230">
        <f>G390/$G$482</f>
        <v/>
      </c>
      <c r="I390" s="227">
        <f>ROUND(F390*Прил.10!$D$13,2)</f>
        <v/>
      </c>
      <c r="J390" s="227">
        <f>ROUND(I390*E390,2)</f>
        <v/>
      </c>
    </row>
    <row r="391" hidden="1" outlineLevel="1" ht="25.5" customFormat="1" customHeight="1" s="345">
      <c r="A391" s="379" t="n">
        <v>362</v>
      </c>
      <c r="B391" s="313" t="inlineStr">
        <is>
          <t>Прайс из СД ОП</t>
        </is>
      </c>
      <c r="C391" s="378" t="inlineStr">
        <is>
          <t>Герметик силиконовый Пентэласт 1101(прозрачный) 310мл</t>
        </is>
      </c>
      <c r="D391" s="379" t="inlineStr">
        <is>
          <t>ШТ</t>
        </is>
      </c>
      <c r="E391" s="229" t="n">
        <v>4</v>
      </c>
      <c r="F391" s="381" t="n">
        <v>44.04</v>
      </c>
      <c r="G391" s="227">
        <f>ROUND(E391*F391,2)</f>
        <v/>
      </c>
      <c r="H391" s="230">
        <f>G391/$G$482</f>
        <v/>
      </c>
      <c r="I391" s="227">
        <f>ROUND(F391*Прил.10!$D$13,2)</f>
        <v/>
      </c>
      <c r="J391" s="227">
        <f>ROUND(I391*E391,2)</f>
        <v/>
      </c>
    </row>
    <row r="392" hidden="1" outlineLevel="1" ht="38.25" customFormat="1" customHeight="1" s="345">
      <c r="A392" s="379" t="n">
        <v>363</v>
      </c>
      <c r="B392" s="313" t="inlineStr">
        <is>
          <t>1.1-1-2480</t>
        </is>
      </c>
      <c r="C392" s="378" t="inlineStr">
        <is>
          <t>ГРУНТОВКА АКРИЛОВАЯ НА ЛАТЕКСНОЙ ОСНОВЕ, МАРКА "ГРУНДИРМИТТЕЛЬ"</t>
        </is>
      </c>
      <c r="D392" s="379" t="inlineStr">
        <is>
          <t>Т</t>
        </is>
      </c>
      <c r="E392" s="229" t="n">
        <v>0.0025</v>
      </c>
      <c r="F392" s="381" t="n">
        <v>69883.64999999999</v>
      </c>
      <c r="G392" s="227">
        <f>ROUND(E392*F392,2)</f>
        <v/>
      </c>
      <c r="H392" s="230">
        <f>G392/$G$482</f>
        <v/>
      </c>
      <c r="I392" s="227">
        <f>ROUND(F392*Прил.10!$D$13,2)</f>
        <v/>
      </c>
      <c r="J392" s="227">
        <f>ROUND(I392*E392,2)</f>
        <v/>
      </c>
    </row>
    <row r="393" hidden="1" outlineLevel="1" ht="51" customFormat="1" customHeight="1" s="345">
      <c r="A393" s="379" t="n">
        <v>364</v>
      </c>
      <c r="B393" s="313" t="inlineStr">
        <is>
          <t>1.21-5-706</t>
        </is>
      </c>
      <c r="C393" s="378" t="inlineStr">
        <is>
          <t>СЖИМЫ, ТИП У733М ДЛЯ ПРОВОДНИКОВ МАГИСТРАЛЬНЫХ СЕЧЕНИЕМ ОТ 16 ДО 35 ММ2 И ОТВЕТВИТЕЛЬНЫХ ОТ 1,5 ДО 10 ММ2,</t>
        </is>
      </c>
      <c r="D393" s="379" t="inlineStr">
        <is>
          <t>ШТ.</t>
        </is>
      </c>
      <c r="E393" s="229" t="n">
        <v>25</v>
      </c>
      <c r="F393" s="381" t="n">
        <v>6.94</v>
      </c>
      <c r="G393" s="227">
        <f>ROUND(E393*F393,2)</f>
        <v/>
      </c>
      <c r="H393" s="230">
        <f>G393/$G$482</f>
        <v/>
      </c>
      <c r="I393" s="227">
        <f>ROUND(F393*Прил.10!$D$13,2)</f>
        <v/>
      </c>
      <c r="J393" s="227">
        <f>ROUND(I393*E393,2)</f>
        <v/>
      </c>
    </row>
    <row r="394" hidden="1" outlineLevel="1" ht="25.5" customFormat="1" customHeight="1" s="345">
      <c r="A394" s="379" t="n">
        <v>365</v>
      </c>
      <c r="B394" s="313" t="inlineStr">
        <is>
          <t>1.1-1-2830</t>
        </is>
      </c>
      <c r="C394" s="378" t="inlineStr">
        <is>
          <t>КАБЕЛЬ-КАНАЛЫ, РАЗМЕР 105Х50 ММ: ПЕРЕГОРОДКИ РАЗДЕЛИТЕЛЬНЫЕ</t>
        </is>
      </c>
      <c r="D394" s="379" t="inlineStr">
        <is>
          <t>М</t>
        </is>
      </c>
      <c r="E394" s="229" t="n">
        <v>6</v>
      </c>
      <c r="F394" s="381" t="n">
        <v>27.46</v>
      </c>
      <c r="G394" s="227">
        <f>ROUND(E394*F394,2)</f>
        <v/>
      </c>
      <c r="H394" s="230">
        <f>G394/$G$482</f>
        <v/>
      </c>
      <c r="I394" s="227">
        <f>ROUND(F394*Прил.10!$D$13,2)</f>
        <v/>
      </c>
      <c r="J394" s="227">
        <f>ROUND(I394*E394,2)</f>
        <v/>
      </c>
    </row>
    <row r="395" hidden="1" outlineLevel="1" ht="14.25" customFormat="1" customHeight="1" s="345">
      <c r="A395" s="379" t="n">
        <v>366</v>
      </c>
      <c r="B395" s="313" t="inlineStr">
        <is>
          <t>1.1-1-1480</t>
        </is>
      </c>
      <c r="C395" s="378" t="inlineStr">
        <is>
          <t>ШПАТЛЕВКА КЛЕЕВАЯ</t>
        </is>
      </c>
      <c r="D395" s="379" t="inlineStr">
        <is>
          <t>Т</t>
        </is>
      </c>
      <c r="E395" s="229" t="n">
        <v>0.052817</v>
      </c>
      <c r="F395" s="381" t="n">
        <v>3015.62</v>
      </c>
      <c r="G395" s="227">
        <f>ROUND(E395*F395,2)</f>
        <v/>
      </c>
      <c r="H395" s="230">
        <f>G395/$G$482</f>
        <v/>
      </c>
      <c r="I395" s="227">
        <f>ROUND(F395*Прил.10!$D$13,2)</f>
        <v/>
      </c>
      <c r="J395" s="227">
        <f>ROUND(I395*E395,2)</f>
        <v/>
      </c>
    </row>
    <row r="396" hidden="1" outlineLevel="1" ht="25.5" customFormat="1" customHeight="1" s="345">
      <c r="A396" s="379" t="n">
        <v>367</v>
      </c>
      <c r="B396" s="313" t="inlineStr">
        <is>
          <t>1.1-1-46</t>
        </is>
      </c>
      <c r="C396" s="378" t="inlineStr">
        <is>
          <t>БИТУМЫ НЕФТЯНЫЕ, ДОРОЖНЫЕ ЖИДКИЕ, МАРКА МГ, СГ</t>
        </is>
      </c>
      <c r="D396" s="379" t="inlineStr">
        <is>
          <t>Т</t>
        </is>
      </c>
      <c r="E396" s="229" t="n">
        <v>0.0454</v>
      </c>
      <c r="F396" s="381" t="n">
        <v>3501.78</v>
      </c>
      <c r="G396" s="227">
        <f>ROUND(E396*F396,2)</f>
        <v/>
      </c>
      <c r="H396" s="230">
        <f>G396/$G$482</f>
        <v/>
      </c>
      <c r="I396" s="227">
        <f>ROUND(F396*Прил.10!$D$13,2)</f>
        <v/>
      </c>
      <c r="J396" s="227">
        <f>ROUND(I396*E396,2)</f>
        <v/>
      </c>
    </row>
    <row r="397" hidden="1" outlineLevel="1" ht="38.25" customFormat="1" customHeight="1" s="345">
      <c r="A397" s="379" t="n">
        <v>368</v>
      </c>
      <c r="B397" s="313" t="inlineStr">
        <is>
          <t>1.1-1-1963</t>
        </is>
      </c>
      <c r="C397" s="378" t="inlineStr">
        <is>
          <t>КОРОБА ЭЛЕКТРОТЕХНИЧЕСКИЕ ДЛЯ ПРОКЛАДКИ ПРОВОДОВ, РАЗМЕР 20Х12,5 ММ</t>
        </is>
      </c>
      <c r="D397" s="379" t="inlineStr">
        <is>
          <t>М</t>
        </is>
      </c>
      <c r="E397" s="229" t="n">
        <v>25</v>
      </c>
      <c r="F397" s="381" t="n">
        <v>6.34</v>
      </c>
      <c r="G397" s="227">
        <f>ROUND(E397*F397,2)</f>
        <v/>
      </c>
      <c r="H397" s="230">
        <f>G397/$G$482</f>
        <v/>
      </c>
      <c r="I397" s="227">
        <f>ROUND(F397*Прил.10!$D$13,2)</f>
        <v/>
      </c>
      <c r="J397" s="227">
        <f>ROUND(I397*E397,2)</f>
        <v/>
      </c>
    </row>
    <row r="398" hidden="1" outlineLevel="1" ht="63.75" customFormat="1" customHeight="1" s="345">
      <c r="A398" s="379" t="n">
        <v>369</v>
      </c>
      <c r="B398" s="313" t="inlineStr">
        <is>
          <t>1.6-1-273</t>
        </is>
      </c>
      <c r="C398" s="378" t="inlineStr">
        <is>
          <t>ОТДЕЛЬНЫЕ КОНСТРУКТИВНЫЕ ЭЛЕМЕНТЫ С ПРЕОБЛАДАНИЕМ ГОРЯЧЕКАТАНЫХ ПРОФИЛЕЙ, СРЕДНЯЯ МАССА СБОРОЧНОЙ ЕДИНИЦЫ ОТ 1,01 ДО 3,0 Т</t>
        </is>
      </c>
      <c r="D398" s="379" t="inlineStr">
        <is>
          <t>Т</t>
        </is>
      </c>
      <c r="E398" s="229" t="n">
        <v>0.012</v>
      </c>
      <c r="F398" s="381" t="n">
        <v>12654.07</v>
      </c>
      <c r="G398" s="227">
        <f>ROUND(E398*F398,2)</f>
        <v/>
      </c>
      <c r="H398" s="230">
        <f>G398/$G$482</f>
        <v/>
      </c>
      <c r="I398" s="227">
        <f>ROUND(F398*Прил.10!$D$13,2)</f>
        <v/>
      </c>
      <c r="J398" s="227">
        <f>ROUND(I398*E398,2)</f>
        <v/>
      </c>
    </row>
    <row r="399" hidden="1" outlineLevel="1" ht="14.25" customFormat="1" customHeight="1" s="345">
      <c r="A399" s="379" t="n">
        <v>370</v>
      </c>
      <c r="B399" s="313" t="inlineStr">
        <is>
          <t>Прайс из СД ОП</t>
        </is>
      </c>
      <c r="C399" s="378" t="inlineStr">
        <is>
          <t>Подвес концевого крепления ПКК10-20</t>
        </is>
      </c>
      <c r="D399" s="379" t="inlineStr">
        <is>
          <t>ШТ</t>
        </is>
      </c>
      <c r="E399" s="229" t="n">
        <v>1</v>
      </c>
      <c r="F399" s="381" t="n">
        <v>149.74</v>
      </c>
      <c r="G399" s="227">
        <f>ROUND(E399*F399,2)</f>
        <v/>
      </c>
      <c r="H399" s="230">
        <f>G399/$G$482</f>
        <v/>
      </c>
      <c r="I399" s="227">
        <f>ROUND(F399*Прил.10!$D$13,2)</f>
        <v/>
      </c>
      <c r="J399" s="227">
        <f>ROUND(I399*E399,2)</f>
        <v/>
      </c>
    </row>
    <row r="400" hidden="1" outlineLevel="1" ht="38.25" customFormat="1" customHeight="1" s="345">
      <c r="A400" s="379" t="n">
        <v>371</v>
      </c>
      <c r="B400" s="313" t="inlineStr">
        <is>
          <t>1.1-1-545</t>
        </is>
      </c>
      <c r="C400" s="378" t="inlineStr">
        <is>
          <t>ЛЕНТА СТАЛЬНАЯ УПАКОВОЧНАЯ, МЯГКАЯ, НОРМАЛЬНОЙ ТОЧНОСТИ, РАЗМЕР 0,7Х20-50 ММ</t>
        </is>
      </c>
      <c r="D400" s="379" t="inlineStr">
        <is>
          <t>КГ</t>
        </is>
      </c>
      <c r="E400" s="229" t="n">
        <v>29.761</v>
      </c>
      <c r="F400" s="381" t="n">
        <v>5.02</v>
      </c>
      <c r="G400" s="227">
        <f>ROUND(E400*F400,2)</f>
        <v/>
      </c>
      <c r="H400" s="230">
        <f>G400/$G$482</f>
        <v/>
      </c>
      <c r="I400" s="227">
        <f>ROUND(F400*Прил.10!$D$13,2)</f>
        <v/>
      </c>
      <c r="J400" s="227">
        <f>ROUND(I400*E400,2)</f>
        <v/>
      </c>
    </row>
    <row r="401" hidden="1" outlineLevel="1" ht="38.25" customFormat="1" customHeight="1" s="345">
      <c r="A401" s="379" t="n">
        <v>372</v>
      </c>
      <c r="B401" s="313" t="inlineStr">
        <is>
          <t>1.1-1-608</t>
        </is>
      </c>
      <c r="C401" s="378" t="inlineStr">
        <is>
          <t>МАСТИКА ГЕРМЕТИЗИРУЮЩАЯ НЕТВЕРДЕЮЩАЯ, СТРОИТЕЛЬНАЯ, БИТУМНО-РЕЗИНОВАЯ, КРОВЕЛЬНАЯ</t>
        </is>
      </c>
      <c r="D401" s="379" t="inlineStr">
        <is>
          <t>Т</t>
        </is>
      </c>
      <c r="E401" s="229" t="n">
        <v>0.0072</v>
      </c>
      <c r="F401" s="381" t="n">
        <v>20171.52</v>
      </c>
      <c r="G401" s="227">
        <f>ROUND(E401*F401,2)</f>
        <v/>
      </c>
      <c r="H401" s="230">
        <f>G401/$G$482</f>
        <v/>
      </c>
      <c r="I401" s="227">
        <f>ROUND(F401*Прил.10!$D$13,2)</f>
        <v/>
      </c>
      <c r="J401" s="227">
        <f>ROUND(I401*E401,2)</f>
        <v/>
      </c>
    </row>
    <row r="402" hidden="1" outlineLevel="1" ht="51" customFormat="1" customHeight="1" s="345">
      <c r="A402" s="379" t="n">
        <v>373</v>
      </c>
      <c r="B402" s="313" t="inlineStr">
        <is>
          <t>1.21-5-1137</t>
        </is>
      </c>
      <c r="C402" s="378" t="inlineStr">
        <is>
          <t>ДЕРЖАТЕЛИ ПЛАСТИКОВЫЕ С ЗАЩЕЛКОЙ ДЛЯ КРЕПЛЕНИЯ ТРУБ, РУКАВОВ И ГИБКИХ ВВОДОВ ДИАМЕТРОМ 25 ММ</t>
        </is>
      </c>
      <c r="D402" s="379" t="inlineStr">
        <is>
          <t>100 ШТ.</t>
        </is>
      </c>
      <c r="E402" s="229" t="n">
        <v>0.91</v>
      </c>
      <c r="F402" s="381" t="n">
        <v>154.37</v>
      </c>
      <c r="G402" s="227">
        <f>ROUND(E402*F402,2)</f>
        <v/>
      </c>
      <c r="H402" s="230">
        <f>G402/$G$482</f>
        <v/>
      </c>
      <c r="I402" s="227">
        <f>ROUND(F402*Прил.10!$D$13,2)</f>
        <v/>
      </c>
      <c r="J402" s="227">
        <f>ROUND(I402*E402,2)</f>
        <v/>
      </c>
    </row>
    <row r="403" hidden="1" outlineLevel="1" ht="25.5" customFormat="1" customHeight="1" s="345">
      <c r="A403" s="379" t="n">
        <v>374</v>
      </c>
      <c r="B403" s="313" t="inlineStr">
        <is>
          <t>1.1-1-2470</t>
        </is>
      </c>
      <c r="C403" s="378" t="inlineStr">
        <is>
          <t>ГЕРМЕТИК АКРИЛОВЫЙ, МАРКА "ILLBRUCK"</t>
        </is>
      </c>
      <c r="D403" s="379" t="inlineStr">
        <is>
          <t>Л</t>
        </is>
      </c>
      <c r="E403" s="229" t="n">
        <v>0.78</v>
      </c>
      <c r="F403" s="381" t="n">
        <v>177.8</v>
      </c>
      <c r="G403" s="227">
        <f>ROUND(E403*F403,2)</f>
        <v/>
      </c>
      <c r="H403" s="230">
        <f>G403/$G$482</f>
        <v/>
      </c>
      <c r="I403" s="227">
        <f>ROUND(F403*Прил.10!$D$13,2)</f>
        <v/>
      </c>
      <c r="J403" s="227">
        <f>ROUND(I403*E403,2)</f>
        <v/>
      </c>
    </row>
    <row r="404" hidden="1" outlineLevel="1" ht="14.25" customFormat="1" customHeight="1" s="345">
      <c r="A404" s="379" t="n">
        <v>375</v>
      </c>
      <c r="B404" s="313" t="inlineStr">
        <is>
          <t>1.3-2-7</t>
        </is>
      </c>
      <c r="C404" s="378" t="inlineStr">
        <is>
          <t>РАСТВОРЫ ЦЕМЕНТНЫЕ, МАРКА 200</t>
        </is>
      </c>
      <c r="D404" s="379" t="inlineStr">
        <is>
          <t>М3</t>
        </is>
      </c>
      <c r="E404" s="229" t="n">
        <v>0.2664</v>
      </c>
      <c r="F404" s="381" t="n">
        <v>519.61</v>
      </c>
      <c r="G404" s="227">
        <f>ROUND(E404*F404,2)</f>
        <v/>
      </c>
      <c r="H404" s="230">
        <f>G404/$G$482</f>
        <v/>
      </c>
      <c r="I404" s="227">
        <f>ROUND(F404*Прил.10!$D$13,2)</f>
        <v/>
      </c>
      <c r="J404" s="227">
        <f>ROUND(I404*E404,2)</f>
        <v/>
      </c>
    </row>
    <row r="405" hidden="1" outlineLevel="1" ht="14.25" customFormat="1" customHeight="1" s="345">
      <c r="A405" s="379" t="n">
        <v>376</v>
      </c>
      <c r="B405" s="313" t="inlineStr">
        <is>
          <t>1.1-1-489</t>
        </is>
      </c>
      <c r="C405" s="378" t="inlineStr">
        <is>
          <t>КСИЛОЛ НЕФТЯНОЙ, МАРКА А</t>
        </is>
      </c>
      <c r="D405" s="379" t="inlineStr">
        <is>
          <t>КГ</t>
        </is>
      </c>
      <c r="E405" s="229" t="n">
        <v>21.27</v>
      </c>
      <c r="F405" s="381" t="n">
        <v>6.3</v>
      </c>
      <c r="G405" s="227">
        <f>ROUND(E405*F405,2)</f>
        <v/>
      </c>
      <c r="H405" s="230">
        <f>G405/$G$482</f>
        <v/>
      </c>
      <c r="I405" s="227">
        <f>ROUND(F405*Прил.10!$D$13,2)</f>
        <v/>
      </c>
      <c r="J405" s="227">
        <f>ROUND(I405*E405,2)</f>
        <v/>
      </c>
    </row>
    <row r="406" hidden="1" outlineLevel="1" ht="25.5" customFormat="1" customHeight="1" s="345">
      <c r="A406" s="379" t="n">
        <v>377</v>
      </c>
      <c r="B406" s="313" t="inlineStr">
        <is>
          <t>Прайс из СД ОП</t>
        </is>
      </c>
      <c r="C406" s="378" t="inlineStr">
        <is>
          <t>Сальник под трубу ПВХ гофр. Dн=16мм GW 50415</t>
        </is>
      </c>
      <c r="D406" s="379" t="inlineStr">
        <is>
          <t>ШТ</t>
        </is>
      </c>
      <c r="E406" s="229" t="n">
        <v>14</v>
      </c>
      <c r="F406" s="381" t="n">
        <v>9.01</v>
      </c>
      <c r="G406" s="227">
        <f>ROUND(E406*F406,2)</f>
        <v/>
      </c>
      <c r="H406" s="230">
        <f>G406/$G$482</f>
        <v/>
      </c>
      <c r="I406" s="227">
        <f>ROUND(F406*Прил.10!$D$13,2)</f>
        <v/>
      </c>
      <c r="J406" s="227">
        <f>ROUND(I406*E406,2)</f>
        <v/>
      </c>
    </row>
    <row r="407" hidden="1" outlineLevel="1" ht="51" customFormat="1" customHeight="1" s="345">
      <c r="A407" s="379" t="n">
        <v>378</v>
      </c>
      <c r="B407" s="313" t="inlineStr">
        <is>
          <t>1.12-5-22</t>
        </is>
      </c>
      <c r="C407" s="378" t="inlineStr">
        <is>
          <t>ТРУБЫ НАПОРНЫЕ ИЗ ПОЛИЭТИЛЕНА (ПЭ-63) SDR 17,6 (0,6 МПА), НАРУЖНЫЙ ДИАМЕТР 90 ММ, ТОЛЩИНА СТЕНКИ 5,1 ММ</t>
        </is>
      </c>
      <c r="D407" s="379" t="inlineStr">
        <is>
          <t>М</t>
        </is>
      </c>
      <c r="E407" s="229" t="n">
        <v>6</v>
      </c>
      <c r="F407" s="381" t="n">
        <v>20.96</v>
      </c>
      <c r="G407" s="227">
        <f>ROUND(E407*F407,2)</f>
        <v/>
      </c>
      <c r="H407" s="230">
        <f>G407/$G$482</f>
        <v/>
      </c>
      <c r="I407" s="227">
        <f>ROUND(F407*Прил.10!$D$13,2)</f>
        <v/>
      </c>
      <c r="J407" s="227">
        <f>ROUND(I407*E407,2)</f>
        <v/>
      </c>
    </row>
    <row r="408" hidden="1" outlineLevel="1" ht="14.25" customFormat="1" customHeight="1" s="345">
      <c r="A408" s="379" t="n">
        <v>379</v>
      </c>
      <c r="B408" s="313" t="inlineStr">
        <is>
          <t>Прайс из СД ОП</t>
        </is>
      </c>
      <c r="C408" s="378" t="inlineStr">
        <is>
          <t>МАРКЕР ДЛЯ МАРКИРОВКИ ЧЕРНЫЙ</t>
        </is>
      </c>
      <c r="D408" s="379" t="inlineStr">
        <is>
          <t>шт.</t>
        </is>
      </c>
      <c r="E408" s="229" t="n">
        <v>2</v>
      </c>
      <c r="F408" s="381" t="n">
        <v>62.01</v>
      </c>
      <c r="G408" s="227">
        <f>ROUND(E408*F408,2)</f>
        <v/>
      </c>
      <c r="H408" s="230">
        <f>G408/$G$482</f>
        <v/>
      </c>
      <c r="I408" s="227">
        <f>ROUND(F408*Прил.10!$D$13,2)</f>
        <v/>
      </c>
      <c r="J408" s="227">
        <f>ROUND(I408*E408,2)</f>
        <v/>
      </c>
    </row>
    <row r="409" hidden="1" outlineLevel="1" ht="51" customFormat="1" customHeight="1" s="345">
      <c r="A409" s="379" t="n">
        <v>380</v>
      </c>
      <c r="B409" s="313" t="inlineStr">
        <is>
          <t>1.21-5-1235</t>
        </is>
      </c>
      <c r="C409" s="378" t="inlineStr">
        <is>
          <t>DIN-РЕЙКИ ДЛЯ УСТАНОВКИ НИЗКОВОЛЬТНОЙ АППАРАТУРЫ В ЭЛЕКТРОКОНСТРУКЦИЯХ, РАЗМЕРЫ 15Х35Х2000 ММ, ТОЛЩИНА 1,5 ММ</t>
        </is>
      </c>
      <c r="D409" s="379" t="inlineStr">
        <is>
          <t>ШТ.</t>
        </is>
      </c>
      <c r="E409" s="229" t="n">
        <v>1</v>
      </c>
      <c r="F409" s="381" t="n">
        <v>121.38</v>
      </c>
      <c r="G409" s="227">
        <f>ROUND(E409*F409,2)</f>
        <v/>
      </c>
      <c r="H409" s="230">
        <f>G409/$G$482</f>
        <v/>
      </c>
      <c r="I409" s="227">
        <f>ROUND(F409*Прил.10!$D$13,2)</f>
        <v/>
      </c>
      <c r="J409" s="227">
        <f>ROUND(I409*E409,2)</f>
        <v/>
      </c>
    </row>
    <row r="410" hidden="1" outlineLevel="1" ht="51" customFormat="1" customHeight="1" s="345">
      <c r="A410" s="379" t="n">
        <v>381</v>
      </c>
      <c r="B410" s="313" t="inlineStr">
        <is>
          <t>Прайс из СД ОП</t>
        </is>
      </c>
      <c r="C410" s="378" t="inlineStr">
        <is>
          <t>Выключатель одноклавишный 1-полюсный для открытой установки 250 В, 10 А, IP54 ВС20-1-0-ФСр EVS10- K03-10-54-Dc</t>
        </is>
      </c>
      <c r="D410" s="379" t="inlineStr">
        <is>
          <t>ШТ</t>
        </is>
      </c>
      <c r="E410" s="229" t="n">
        <v>4</v>
      </c>
      <c r="F410" s="381" t="n">
        <v>29.75</v>
      </c>
      <c r="G410" s="227">
        <f>ROUND(E410*F410,2)</f>
        <v/>
      </c>
      <c r="H410" s="230">
        <f>G410/$G$482</f>
        <v/>
      </c>
      <c r="I410" s="227">
        <f>ROUND(F410*Прил.10!$D$13,2)</f>
        <v/>
      </c>
      <c r="J410" s="227">
        <f>ROUND(I410*E410,2)</f>
        <v/>
      </c>
    </row>
    <row r="411" hidden="1" outlineLevel="1" ht="51" customFormat="1" customHeight="1" s="345">
      <c r="A411" s="379" t="n">
        <v>382</v>
      </c>
      <c r="B411" s="313" t="inlineStr">
        <is>
          <t>Прайс из СД ОП</t>
        </is>
      </c>
      <c r="C411" s="378" t="inlineStr">
        <is>
          <t>Розетка штепсельная для открытой проводки с плоскими контактами, IP43, 12-42В, 10 А ТУ 16-526.463-79  РП-2Б (РШ-П-2 36/42в)</t>
        </is>
      </c>
      <c r="D411" s="379" t="inlineStr">
        <is>
          <t>ШТ</t>
        </is>
      </c>
      <c r="E411" s="229" t="n">
        <v>5</v>
      </c>
      <c r="F411" s="381" t="n">
        <v>23.69</v>
      </c>
      <c r="G411" s="227">
        <f>ROUND(E411*F411,2)</f>
        <v/>
      </c>
      <c r="H411" s="230">
        <f>G411/$G$482</f>
        <v/>
      </c>
      <c r="I411" s="227">
        <f>ROUND(F411*Прил.10!$D$13,2)</f>
        <v/>
      </c>
      <c r="J411" s="227">
        <f>ROUND(I411*E411,2)</f>
        <v/>
      </c>
    </row>
    <row r="412" hidden="1" outlineLevel="1" ht="38.25" customFormat="1" customHeight="1" s="345">
      <c r="A412" s="379" t="n">
        <v>383</v>
      </c>
      <c r="B412" s="313" t="inlineStr">
        <is>
          <t>1.1-1-964</t>
        </is>
      </c>
      <c r="C412" s="378" t="inlineStr">
        <is>
          <t>ПРОВОЛОКА СТАЛЬНАЯ НИЗКОУГЛЕРОДИСТАЯ ОБЩЕГО НАЗНАЧЕНИЯ, ДИАМЕТР 4-10 ММ</t>
        </is>
      </c>
      <c r="D412" s="379" t="inlineStr">
        <is>
          <t>Т</t>
        </is>
      </c>
      <c r="E412" s="229" t="n">
        <v>0.0123</v>
      </c>
      <c r="F412" s="381" t="n">
        <v>9246.959999999999</v>
      </c>
      <c r="G412" s="227">
        <f>ROUND(E412*F412,2)</f>
        <v/>
      </c>
      <c r="H412" s="230">
        <f>G412/$G$482</f>
        <v/>
      </c>
      <c r="I412" s="227">
        <f>ROUND(F412*Прил.10!$D$13,2)</f>
        <v/>
      </c>
      <c r="J412" s="227">
        <f>ROUND(I412*E412,2)</f>
        <v/>
      </c>
    </row>
    <row r="413" hidden="1" outlineLevel="1" ht="14.25" customFormat="1" customHeight="1" s="345">
      <c r="A413" s="379" t="n">
        <v>384</v>
      </c>
      <c r="B413" s="313" t="inlineStr">
        <is>
          <t>1.1-1-733</t>
        </is>
      </c>
      <c r="C413" s="378" t="inlineStr">
        <is>
          <t>ОЛИФА ДЛЯ ОКРАСКИ НАТУРАЛЬНАЯ</t>
        </is>
      </c>
      <c r="D413" s="379" t="inlineStr">
        <is>
          <t>КГ</t>
        </is>
      </c>
      <c r="E413" s="229" t="n">
        <v>5.632</v>
      </c>
      <c r="F413" s="381" t="n">
        <v>20.19</v>
      </c>
      <c r="G413" s="227">
        <f>ROUND(E413*F413,2)</f>
        <v/>
      </c>
      <c r="H413" s="230">
        <f>G413/$G$482</f>
        <v/>
      </c>
      <c r="I413" s="227">
        <f>ROUND(F413*Прил.10!$D$13,2)</f>
        <v/>
      </c>
      <c r="J413" s="227">
        <f>ROUND(I413*E413,2)</f>
        <v/>
      </c>
    </row>
    <row r="414" hidden="1" outlineLevel="1" ht="25.5" customFormat="1" customHeight="1" s="345">
      <c r="A414" s="379" t="n">
        <v>385</v>
      </c>
      <c r="B414" s="313" t="inlineStr">
        <is>
          <t>Прайс из СД ОП</t>
        </is>
      </c>
      <c r="C414" s="378" t="inlineStr">
        <is>
          <t>БУМАГА ДЛЯ МАРКИРОВКИ СЕРАЯ LJSL11-Y3-1</t>
        </is>
      </c>
      <c r="D414" s="379" t="inlineStr">
        <is>
          <t>шт.</t>
        </is>
      </c>
      <c r="E414" s="229" t="n">
        <v>1</v>
      </c>
      <c r="F414" s="381" t="n">
        <v>112.99</v>
      </c>
      <c r="G414" s="227">
        <f>ROUND(E414*F414,2)</f>
        <v/>
      </c>
      <c r="H414" s="230">
        <f>G414/$G$482</f>
        <v/>
      </c>
      <c r="I414" s="227">
        <f>ROUND(F414*Прил.10!$D$13,2)</f>
        <v/>
      </c>
      <c r="J414" s="227">
        <f>ROUND(I414*E414,2)</f>
        <v/>
      </c>
    </row>
    <row r="415" hidden="1" outlineLevel="1" ht="14.25" customFormat="1" customHeight="1" s="345">
      <c r="A415" s="379" t="n">
        <v>386</v>
      </c>
      <c r="B415" s="313" t="inlineStr">
        <is>
          <t>1.1-1-115</t>
        </is>
      </c>
      <c r="C415" s="378" t="inlineStr">
        <is>
          <t>ВЕТОШЬ</t>
        </is>
      </c>
      <c r="D415" s="379" t="inlineStr">
        <is>
          <t>КГ</t>
        </is>
      </c>
      <c r="E415" s="229" t="n">
        <v>67.371</v>
      </c>
      <c r="F415" s="381" t="n">
        <v>1.61</v>
      </c>
      <c r="G415" s="227">
        <f>ROUND(E415*F415,2)</f>
        <v/>
      </c>
      <c r="H415" s="230">
        <f>G415/$G$482</f>
        <v/>
      </c>
      <c r="I415" s="227">
        <f>ROUND(F415*Прил.10!$D$13,2)</f>
        <v/>
      </c>
      <c r="J415" s="227">
        <f>ROUND(I415*E415,2)</f>
        <v/>
      </c>
    </row>
    <row r="416" hidden="1" outlineLevel="1" ht="14.25" customFormat="1" customHeight="1" s="345">
      <c r="A416" s="379" t="n">
        <v>387</v>
      </c>
      <c r="B416" s="313" t="inlineStr">
        <is>
          <t>1.1-1-491</t>
        </is>
      </c>
      <c r="C416" s="378" t="inlineStr">
        <is>
          <t>ЛАК БИТУМНЫЙ, МАРКА БТ-123</t>
        </is>
      </c>
      <c r="D416" s="379" t="inlineStr">
        <is>
          <t>Т</t>
        </is>
      </c>
      <c r="E416" s="229" t="n">
        <v>0.0094</v>
      </c>
      <c r="F416" s="381" t="n">
        <v>11242.42</v>
      </c>
      <c r="G416" s="227">
        <f>ROUND(E416*F416,2)</f>
        <v/>
      </c>
      <c r="H416" s="230">
        <f>G416/$G$482</f>
        <v/>
      </c>
      <c r="I416" s="227">
        <f>ROUND(F416*Прил.10!$D$13,2)</f>
        <v/>
      </c>
      <c r="J416" s="227">
        <f>ROUND(I416*E416,2)</f>
        <v/>
      </c>
    </row>
    <row r="417" hidden="1" outlineLevel="1" ht="25.5" customFormat="1" customHeight="1" s="345">
      <c r="A417" s="379" t="n">
        <v>388</v>
      </c>
      <c r="B417" s="313" t="inlineStr">
        <is>
          <t>1.1-1-1092</t>
        </is>
      </c>
      <c r="C417" s="378" t="inlineStr">
        <is>
          <t>СТАЛЬ ПОЛОСОВАЯ, МАРКА СТ1СП - СТ6СП, СПОКОЙНАЯ</t>
        </is>
      </c>
      <c r="D417" s="379" t="inlineStr">
        <is>
          <t>Т</t>
        </is>
      </c>
      <c r="E417" s="229" t="n">
        <v>0.0144</v>
      </c>
      <c r="F417" s="381" t="n">
        <v>7254.88</v>
      </c>
      <c r="G417" s="227">
        <f>ROUND(E417*F417,2)</f>
        <v/>
      </c>
      <c r="H417" s="230">
        <f>G417/$G$482</f>
        <v/>
      </c>
      <c r="I417" s="227">
        <f>ROUND(F417*Прил.10!$D$13,2)</f>
        <v/>
      </c>
      <c r="J417" s="227">
        <f>ROUND(I417*E417,2)</f>
        <v/>
      </c>
    </row>
    <row r="418" hidden="1" outlineLevel="1" ht="14.25" customFormat="1" customHeight="1" s="345">
      <c r="A418" s="379" t="n">
        <v>389</v>
      </c>
      <c r="B418" s="313" t="inlineStr">
        <is>
          <t>Прайс из СД ОП</t>
        </is>
      </c>
      <c r="C418" s="378" t="inlineStr">
        <is>
          <t>Труба термоусаживаемая ТУТ 40/20</t>
        </is>
      </c>
      <c r="D418" s="379" t="inlineStr">
        <is>
          <t>м</t>
        </is>
      </c>
      <c r="E418" s="229" t="n">
        <v>4</v>
      </c>
      <c r="F418" s="381" t="n">
        <v>26.1</v>
      </c>
      <c r="G418" s="227">
        <f>ROUND(E418*F418,2)</f>
        <v/>
      </c>
      <c r="H418" s="230">
        <f>G418/$G$482</f>
        <v/>
      </c>
      <c r="I418" s="227">
        <f>ROUND(F418*Прил.10!$D$13,2)</f>
        <v/>
      </c>
      <c r="J418" s="227">
        <f>ROUND(I418*E418,2)</f>
        <v/>
      </c>
    </row>
    <row r="419" hidden="1" outlineLevel="1" ht="63.75" customFormat="1" customHeight="1" s="345">
      <c r="A419" s="379" t="n">
        <v>390</v>
      </c>
      <c r="B419" s="313" t="inlineStr">
        <is>
          <t>1.1-1-2854</t>
        </is>
      </c>
      <c r="C419" s="378" t="inlineStr">
        <is>
          <t>ГРУНТОВКА АКРИЛОВАЯ АДГЕЗИОННАЯ ДЛЯ ОБРАБОТКИ БЕТОННЫХ ОСНОВАНИЙ ПЕРЕД ОШТУКАТУРИВАНИЕМ, МАРКА 'БЕТОКОНТАКТ'</t>
        </is>
      </c>
      <c r="D419" s="379" t="inlineStr">
        <is>
          <t>КГ</t>
        </is>
      </c>
      <c r="E419" s="229" t="n">
        <v>3.5844</v>
      </c>
      <c r="F419" s="381" t="n">
        <v>28.98</v>
      </c>
      <c r="G419" s="227">
        <f>ROUND(E419*F419,2)</f>
        <v/>
      </c>
      <c r="H419" s="230">
        <f>G419/$G$482</f>
        <v/>
      </c>
      <c r="I419" s="227">
        <f>ROUND(F419*Прил.10!$D$13,2)</f>
        <v/>
      </c>
      <c r="J419" s="227">
        <f>ROUND(I419*E419,2)</f>
        <v/>
      </c>
    </row>
    <row r="420" hidden="1" outlineLevel="1" ht="14.25" customFormat="1" customHeight="1" s="345">
      <c r="A420" s="379" t="n">
        <v>391</v>
      </c>
      <c r="B420" s="313" t="inlineStr">
        <is>
          <t>Прайс из СД ОП</t>
        </is>
      </c>
      <c r="C420" s="378" t="inlineStr">
        <is>
          <t>АНКЕР К676У3</t>
        </is>
      </c>
      <c r="D420" s="379" t="inlineStr">
        <is>
          <t>ШТ</t>
        </is>
      </c>
      <c r="E420" s="229" t="n">
        <v>2</v>
      </c>
      <c r="F420" s="381" t="n">
        <v>49.79</v>
      </c>
      <c r="G420" s="227">
        <f>ROUND(E420*F420,2)</f>
        <v/>
      </c>
      <c r="H420" s="230">
        <f>G420/$G$482</f>
        <v/>
      </c>
      <c r="I420" s="227">
        <f>ROUND(F420*Прил.10!$D$13,2)</f>
        <v/>
      </c>
      <c r="J420" s="227">
        <f>ROUND(I420*E420,2)</f>
        <v/>
      </c>
    </row>
    <row r="421" hidden="1" outlineLevel="1" ht="25.5" customFormat="1" customHeight="1" s="345">
      <c r="A421" s="379" t="n">
        <v>392</v>
      </c>
      <c r="B421" s="313" t="inlineStr">
        <is>
          <t>Прайс из СД ОП</t>
        </is>
      </c>
      <c r="C421" s="378" t="inlineStr">
        <is>
          <t>СКОБА ДВУХСТОРОННЯЯ ДЛЯ ТРУБЫ 5221 РС</t>
        </is>
      </c>
      <c r="D421" s="379" t="inlineStr">
        <is>
          <t>шт.</t>
        </is>
      </c>
      <c r="E421" s="229" t="n">
        <v>10</v>
      </c>
      <c r="F421" s="381" t="n">
        <v>9.640000000000001</v>
      </c>
      <c r="G421" s="227">
        <f>ROUND(E421*F421,2)</f>
        <v/>
      </c>
      <c r="H421" s="230">
        <f>G421/$G$482</f>
        <v/>
      </c>
      <c r="I421" s="227">
        <f>ROUND(F421*Прил.10!$D$13,2)</f>
        <v/>
      </c>
      <c r="J421" s="227">
        <f>ROUND(I421*E421,2)</f>
        <v/>
      </c>
    </row>
    <row r="422" hidden="1" outlineLevel="1" ht="51" customFormat="1" customHeight="1" s="345">
      <c r="A422" s="379" t="n">
        <v>393</v>
      </c>
      <c r="B422" s="313" t="inlineStr">
        <is>
          <t>1.12-3-25</t>
        </is>
      </c>
      <c r="C422" s="378" t="inlineStr">
        <is>
          <t>ТРУБЫ АСБЕСТОЦЕМЕНТНЫЕ БЕЗНАПОРНЫЕ, ДИАМЕТР УСЛОВНОГО ПРОХОДА, ММ, 100, ВНУТРЕННИЙ ДИАМЕТР 100 ММ</t>
        </is>
      </c>
      <c r="D422" s="379" t="inlineStr">
        <is>
          <t>М</t>
        </is>
      </c>
      <c r="E422" s="229" t="n">
        <v>5.94</v>
      </c>
      <c r="F422" s="381" t="n">
        <v>15.01</v>
      </c>
      <c r="G422" s="227">
        <f>ROUND(E422*F422,2)</f>
        <v/>
      </c>
      <c r="H422" s="230">
        <f>G422/$G$482</f>
        <v/>
      </c>
      <c r="I422" s="227">
        <f>ROUND(F422*Прил.10!$D$13,2)</f>
        <v/>
      </c>
      <c r="J422" s="227">
        <f>ROUND(I422*E422,2)</f>
        <v/>
      </c>
    </row>
    <row r="423" hidden="1" outlineLevel="1" ht="14.25" customFormat="1" customHeight="1" s="345">
      <c r="A423" s="379" t="n">
        <v>394</v>
      </c>
      <c r="B423" s="313" t="inlineStr">
        <is>
          <t>1.1-1-2613</t>
        </is>
      </c>
      <c r="C423" s="378" t="inlineStr">
        <is>
          <t>ПРОПАН-БУТАН, СЖИЖЕННЫЙ ГАЗ</t>
        </is>
      </c>
      <c r="D423" s="379" t="inlineStr">
        <is>
          <t>КГ</t>
        </is>
      </c>
      <c r="E423" s="229" t="n">
        <v>13.77</v>
      </c>
      <c r="F423" s="381" t="n">
        <v>6.27</v>
      </c>
      <c r="G423" s="227">
        <f>ROUND(E423*F423,2)</f>
        <v/>
      </c>
      <c r="H423" s="230">
        <f>G423/$G$482</f>
        <v/>
      </c>
      <c r="I423" s="227">
        <f>ROUND(F423*Прил.10!$D$13,2)</f>
        <v/>
      </c>
      <c r="J423" s="227">
        <f>ROUND(I423*E423,2)</f>
        <v/>
      </c>
    </row>
    <row r="424" hidden="1" outlineLevel="1" ht="25.5" customFormat="1" customHeight="1" s="345">
      <c r="A424" s="379" t="n">
        <v>395</v>
      </c>
      <c r="B424" s="313" t="inlineStr">
        <is>
          <t>Прайс из СД ОП</t>
        </is>
      </c>
      <c r="C424" s="378" t="inlineStr">
        <is>
          <t>Держатель для жестких труб оц. 25-26мм 53344</t>
        </is>
      </c>
      <c r="D424" s="379" t="inlineStr">
        <is>
          <t>ШТ</t>
        </is>
      </c>
      <c r="E424" s="229" t="n">
        <v>100</v>
      </c>
      <c r="F424" s="381" t="n">
        <v>0.86</v>
      </c>
      <c r="G424" s="227">
        <f>ROUND(E424*F424,2)</f>
        <v/>
      </c>
      <c r="H424" s="230">
        <f>G424/$G$482</f>
        <v/>
      </c>
      <c r="I424" s="227">
        <f>ROUND(F424*Прил.10!$D$13,2)</f>
        <v/>
      </c>
      <c r="J424" s="227">
        <f>ROUND(I424*E424,2)</f>
        <v/>
      </c>
    </row>
    <row r="425" hidden="1" outlineLevel="1" ht="38.25" customFormat="1" customHeight="1" s="345">
      <c r="A425" s="379" t="n">
        <v>396</v>
      </c>
      <c r="B425" s="313" t="inlineStr">
        <is>
          <t>1.1-1-3490</t>
        </is>
      </c>
      <c r="C425" s="378" t="inlineStr">
        <is>
          <t>ПРОКАТ СТАЛЬНОЙ ЛИСТОВОЙ ГОРЯЧЕКАТАНЫЙ, МАРКА СТАЛИ СТ3ПС, ТОЛЩИНА 4 ММ</t>
        </is>
      </c>
      <c r="D425" s="379" t="inlineStr">
        <is>
          <t>Т</t>
        </is>
      </c>
      <c r="E425" s="229" t="n">
        <v>0.012</v>
      </c>
      <c r="F425" s="381" t="n">
        <v>6819.03</v>
      </c>
      <c r="G425" s="227">
        <f>ROUND(E425*F425,2)</f>
        <v/>
      </c>
      <c r="H425" s="230">
        <f>G425/$G$482</f>
        <v/>
      </c>
      <c r="I425" s="227">
        <f>ROUND(F425*Прил.10!$D$13,2)</f>
        <v/>
      </c>
      <c r="J425" s="227">
        <f>ROUND(I425*E425,2)</f>
        <v/>
      </c>
    </row>
    <row r="426" hidden="1" outlineLevel="1" ht="25.5" customFormat="1" customHeight="1" s="345">
      <c r="A426" s="379" t="n">
        <v>397</v>
      </c>
      <c r="B426" s="313" t="inlineStr">
        <is>
          <t>1.1-1-2836</t>
        </is>
      </c>
      <c r="C426" s="378" t="inlineStr">
        <is>
          <t>КАБЕЛЬ-КАНАЛЫ, РАЗМЕР 105Х50 ММ: ЗАГЛУШКИ</t>
        </is>
      </c>
      <c r="D426" s="379" t="inlineStr">
        <is>
          <t>ШТ.</t>
        </is>
      </c>
      <c r="E426" s="229" t="n">
        <v>6</v>
      </c>
      <c r="F426" s="381" t="n">
        <v>13.34</v>
      </c>
      <c r="G426" s="227">
        <f>ROUND(E426*F426,2)</f>
        <v/>
      </c>
      <c r="H426" s="230">
        <f>G426/$G$482</f>
        <v/>
      </c>
      <c r="I426" s="227">
        <f>ROUND(F426*Прил.10!$D$13,2)</f>
        <v/>
      </c>
      <c r="J426" s="227">
        <f>ROUND(I426*E426,2)</f>
        <v/>
      </c>
    </row>
    <row r="427" hidden="1" outlineLevel="1" ht="51" customFormat="1" customHeight="1" s="345">
      <c r="A427" s="379" t="n">
        <v>398</v>
      </c>
      <c r="B427" s="313" t="inlineStr">
        <is>
          <t>1.1-1-966</t>
        </is>
      </c>
      <c r="C427" s="378" t="inlineStr">
        <is>
          <t>ПРОВОЛОКА СТАЛЬНАЯ НИЗКОУГЛЕРОДИСТАЯ ОБЩЕГО НАЗНАЧЕНИЯ ОЦИНКОВАННАЯ, ДИАМЕТР 1,1 ММ</t>
        </is>
      </c>
      <c r="D427" s="379" t="inlineStr">
        <is>
          <t>Т</t>
        </is>
      </c>
      <c r="E427" s="229" t="n">
        <v>0.008200000000000001</v>
      </c>
      <c r="F427" s="381" t="n">
        <v>9376.809999999999</v>
      </c>
      <c r="G427" s="227">
        <f>ROUND(E427*F427,2)</f>
        <v/>
      </c>
      <c r="H427" s="230">
        <f>G427/$G$482</f>
        <v/>
      </c>
      <c r="I427" s="227">
        <f>ROUND(F427*Прил.10!$D$13,2)</f>
        <v/>
      </c>
      <c r="J427" s="227">
        <f>ROUND(I427*E427,2)</f>
        <v/>
      </c>
    </row>
    <row r="428" hidden="1" outlineLevel="1" ht="25.5" customFormat="1" customHeight="1" s="345">
      <c r="A428" s="379" t="n">
        <v>399</v>
      </c>
      <c r="B428" s="313" t="inlineStr">
        <is>
          <t>1.1-1-3644</t>
        </is>
      </c>
      <c r="C428" s="378" t="inlineStr">
        <is>
          <t>ДЮБЕЛИ РАСПОРНЫЕ ПЛАСТМАССОВЫЕ, РАЗМЕРЫ 8Х50 ММ</t>
        </is>
      </c>
      <c r="D428" s="379" t="inlineStr">
        <is>
          <t>100 ШТ.</t>
        </is>
      </c>
      <c r="E428" s="229" t="n">
        <v>5</v>
      </c>
      <c r="F428" s="381" t="n">
        <v>15.04</v>
      </c>
      <c r="G428" s="227">
        <f>ROUND(E428*F428,2)</f>
        <v/>
      </c>
      <c r="H428" s="230">
        <f>G428/$G$482</f>
        <v/>
      </c>
      <c r="I428" s="227">
        <f>ROUND(F428*Прил.10!$D$13,2)</f>
        <v/>
      </c>
      <c r="J428" s="227">
        <f>ROUND(I428*E428,2)</f>
        <v/>
      </c>
    </row>
    <row r="429" hidden="1" outlineLevel="1" ht="25.5" customFormat="1" customHeight="1" s="345">
      <c r="A429" s="379" t="n">
        <v>400</v>
      </c>
      <c r="B429" s="313" t="inlineStr">
        <is>
          <t>Прайс из СД ОП</t>
        </is>
      </c>
      <c r="C429" s="378" t="inlineStr">
        <is>
          <t>СОЕДИНИТЕЛЬНЫЙ ЭЛЕМЕНТ ДЛЯ ТРУБЫ КОЛЕНО 90  ГРАД. 6121 ZNM</t>
        </is>
      </c>
      <c r="D429" s="379" t="inlineStr">
        <is>
          <t>шт.</t>
        </is>
      </c>
      <c r="E429" s="229" t="n">
        <v>2</v>
      </c>
      <c r="F429" s="381" t="n">
        <v>36.23</v>
      </c>
      <c r="G429" s="227">
        <f>ROUND(E429*F429,2)</f>
        <v/>
      </c>
      <c r="H429" s="230">
        <f>G429/$G$482</f>
        <v/>
      </c>
      <c r="I429" s="227">
        <f>ROUND(F429*Прил.10!$D$13,2)</f>
        <v/>
      </c>
      <c r="J429" s="227">
        <f>ROUND(I429*E429,2)</f>
        <v/>
      </c>
    </row>
    <row r="430" hidden="1" outlineLevel="1" ht="51" customFormat="1" customHeight="1" s="345">
      <c r="A430" s="379" t="n">
        <v>401</v>
      </c>
      <c r="B430" s="313" t="inlineStr">
        <is>
          <t>1.1-1-1108</t>
        </is>
      </c>
      <c r="C430" s="378" t="inlineStr">
        <is>
          <t>СТАЛЬ ТОНКОЛИСТОВАЯ, ТОЛЩИНА ДО 4 ММ, ОБЩЕГО НАЗНАЧЕНИЯ, МАРКА БСТ1КП-БСТ4КП, СТ1ПС-СТ5ПС, СТ3ГПС-СТ5ГПС</t>
        </is>
      </c>
      <c r="D430" s="379" t="inlineStr">
        <is>
          <t>Т</t>
        </is>
      </c>
      <c r="E430" s="229" t="n">
        <v>0.009599999999999999</v>
      </c>
      <c r="F430" s="381" t="n">
        <v>6780.28</v>
      </c>
      <c r="G430" s="227">
        <f>ROUND(E430*F430,2)</f>
        <v/>
      </c>
      <c r="H430" s="230">
        <f>G430/$G$482</f>
        <v/>
      </c>
      <c r="I430" s="227">
        <f>ROUND(F430*Прил.10!$D$13,2)</f>
        <v/>
      </c>
      <c r="J430" s="227">
        <f>ROUND(I430*E430,2)</f>
        <v/>
      </c>
    </row>
    <row r="431" hidden="1" outlineLevel="1" ht="76.5" customFormat="1" customHeight="1" s="345">
      <c r="A431" s="379" t="n">
        <v>402</v>
      </c>
      <c r="B431" s="313" t="inlineStr">
        <is>
          <t>1.1-1-338</t>
        </is>
      </c>
      <c r="C431" s="378" t="inlineStr">
        <is>
          <t>КАТАНКА (ПРОВОЛОКА КАТАНАЯ) ОБЩЕГО НАЗНАЧЕНИЯ (УГЛЕРОДИСТАЯ) КИПЯЩАЯ И ПОЛУСПОКОЙНАЯ, МАРКА БСТ0, БСТ1КП-3КП, БСТ1ПС-3ПС, ДИАМЕТР 5,5-6,5 ММ</t>
        </is>
      </c>
      <c r="D431" s="379" t="inlineStr">
        <is>
          <t>Т</t>
        </is>
      </c>
      <c r="E431" s="229" t="n">
        <v>0.0148</v>
      </c>
      <c r="F431" s="381" t="n">
        <v>4349.9</v>
      </c>
      <c r="G431" s="227">
        <f>ROUND(E431*F431,2)</f>
        <v/>
      </c>
      <c r="H431" s="230">
        <f>G431/$G$482</f>
        <v/>
      </c>
      <c r="I431" s="227">
        <f>ROUND(F431*Прил.10!$D$13,2)</f>
        <v/>
      </c>
      <c r="J431" s="227">
        <f>ROUND(I431*E431,2)</f>
        <v/>
      </c>
    </row>
    <row r="432" hidden="1" outlineLevel="1" ht="76.5" customFormat="1" customHeight="1" s="345">
      <c r="A432" s="379" t="n">
        <v>403</v>
      </c>
      <c r="B432" s="313" t="inlineStr">
        <is>
          <t>1.12-6-666</t>
        </is>
      </c>
      <c r="C432" s="378" t="inlineStr">
        <is>
          <t>ТРУБЫ СТАЛЬНЫЕ СВАРНЫЕ ВОДОГАЗОПРОВОДНЫЕ, ОЦИНКОВАННЫЕ, ОБЫКНОВЕННЫЕ, ГОСТ 3262-75, ДИАМЕТР УСЛОВНОГО ПРОХОДА 20 ММ, ТОЛЩИНА СТЕНКИ 2,8 ММ (1,7 кг/м)</t>
        </is>
      </c>
      <c r="D432" s="379" t="inlineStr">
        <is>
          <t>М</t>
        </is>
      </c>
      <c r="E432" s="229" t="n">
        <v>3</v>
      </c>
      <c r="F432" s="381" t="n">
        <v>19.88</v>
      </c>
      <c r="G432" s="227">
        <f>ROUND(E432*F432,2)</f>
        <v/>
      </c>
      <c r="H432" s="230">
        <f>G432/$G$482</f>
        <v/>
      </c>
      <c r="I432" s="227">
        <f>ROUND(F432*Прил.10!$D$13,2)</f>
        <v/>
      </c>
      <c r="J432" s="227">
        <f>ROUND(I432*E432,2)</f>
        <v/>
      </c>
    </row>
    <row r="433" hidden="1" outlineLevel="1" ht="25.5" customFormat="1" customHeight="1" s="345">
      <c r="A433" s="379" t="n">
        <v>404</v>
      </c>
      <c r="B433" s="313" t="inlineStr">
        <is>
          <t>1.21-5-1134</t>
        </is>
      </c>
      <c r="C433" s="378" t="inlineStr">
        <is>
          <t>ХОМУТЫ (СТЯЖКИ) КАБЕЛЬНЫЕ ИЗ ПОЛИАМИДА, РАЗМЕРЫ 4,8Х200 ММ</t>
        </is>
      </c>
      <c r="D433" s="379" t="inlineStr">
        <is>
          <t>100 ШТ.</t>
        </is>
      </c>
      <c r="E433" s="229" t="n">
        <v>1</v>
      </c>
      <c r="F433" s="381" t="n">
        <v>59.47</v>
      </c>
      <c r="G433" s="227">
        <f>ROUND(E433*F433,2)</f>
        <v/>
      </c>
      <c r="H433" s="230">
        <f>G433/$G$482</f>
        <v/>
      </c>
      <c r="I433" s="227">
        <f>ROUND(F433*Прил.10!$D$13,2)</f>
        <v/>
      </c>
      <c r="J433" s="227">
        <f>ROUND(I433*E433,2)</f>
        <v/>
      </c>
    </row>
    <row r="434" hidden="1" outlineLevel="1" ht="25.5" customFormat="1" customHeight="1" s="345">
      <c r="A434" s="379" t="n">
        <v>405</v>
      </c>
      <c r="B434" s="313" t="inlineStr">
        <is>
          <t>Прайс из СД ОП</t>
        </is>
      </c>
      <c r="C434" s="378" t="inlineStr">
        <is>
          <t>МУФТА СОЕДИНИТЕЛЬНАЯ РЕЗЬБОВАЯ  321/1</t>
        </is>
      </c>
      <c r="D434" s="379" t="inlineStr">
        <is>
          <t>шт.</t>
        </is>
      </c>
      <c r="E434" s="229" t="n">
        <v>5</v>
      </c>
      <c r="F434" s="381" t="n">
        <v>11.78</v>
      </c>
      <c r="G434" s="227">
        <f>ROUND(E434*F434,2)</f>
        <v/>
      </c>
      <c r="H434" s="230">
        <f>G434/$G$482</f>
        <v/>
      </c>
      <c r="I434" s="227">
        <f>ROUND(F434*Прил.10!$D$13,2)</f>
        <v/>
      </c>
      <c r="J434" s="227">
        <f>ROUND(I434*E434,2)</f>
        <v/>
      </c>
    </row>
    <row r="435" hidden="1" outlineLevel="1" ht="25.5" customFormat="1" customHeight="1" s="345">
      <c r="A435" s="379" t="n">
        <v>406</v>
      </c>
      <c r="B435" s="313" t="inlineStr">
        <is>
          <t>1.1-1-1487</t>
        </is>
      </c>
      <c r="C435" s="378" t="inlineStr">
        <is>
          <t>ШПАТЛЕВКА МАСЛЯНО-КЛЕЕВАЯ УНИВЕРСАЛЬНАЯ</t>
        </is>
      </c>
      <c r="D435" s="379" t="inlineStr">
        <is>
          <t>Т</t>
        </is>
      </c>
      <c r="E435" s="229" t="n">
        <v>0.02547</v>
      </c>
      <c r="F435" s="381" t="n">
        <v>2278.84</v>
      </c>
      <c r="G435" s="227">
        <f>ROUND(E435*F435,2)</f>
        <v/>
      </c>
      <c r="H435" s="230">
        <f>G435/$G$482</f>
        <v/>
      </c>
      <c r="I435" s="227">
        <f>ROUND(F435*Прил.10!$D$13,2)</f>
        <v/>
      </c>
      <c r="J435" s="227">
        <f>ROUND(I435*E435,2)</f>
        <v/>
      </c>
    </row>
    <row r="436" hidden="1" outlineLevel="1" ht="25.5" customFormat="1" customHeight="1" s="345">
      <c r="A436" s="379" t="n">
        <v>407</v>
      </c>
      <c r="B436" s="313" t="inlineStr">
        <is>
          <t>Прайс из СД ОП</t>
        </is>
      </c>
      <c r="C436" s="378" t="inlineStr">
        <is>
          <t>Эвакуационный знак "Выход" NPU-31110.01</t>
        </is>
      </c>
      <c r="D436" s="379" t="inlineStr">
        <is>
          <t>ШТ</t>
        </is>
      </c>
      <c r="E436" s="229" t="n">
        <v>2</v>
      </c>
      <c r="F436" s="381" t="n">
        <v>27.49</v>
      </c>
      <c r="G436" s="227">
        <f>ROUND(E436*F436,2)</f>
        <v/>
      </c>
      <c r="H436" s="230">
        <f>G436/$G$482</f>
        <v/>
      </c>
      <c r="I436" s="227">
        <f>ROUND(F436*Прил.10!$D$13,2)</f>
        <v/>
      </c>
      <c r="J436" s="227">
        <f>ROUND(I436*E436,2)</f>
        <v/>
      </c>
    </row>
    <row r="437" hidden="1" outlineLevel="1" ht="25.5" customFormat="1" customHeight="1" s="345">
      <c r="A437" s="379" t="n">
        <v>408</v>
      </c>
      <c r="B437" s="313" t="inlineStr">
        <is>
          <t>1.21-5-926</t>
        </is>
      </c>
      <c r="C437" s="378" t="inlineStr">
        <is>
          <t>ХОМУТЫ (СТЯЖКИ) КАБЕЛЬНЫЕ ИЗ ПОЛИАМИДА, РАЗМЕРЫ 3,6Х200 ММ</t>
        </is>
      </c>
      <c r="D437" s="379" t="inlineStr">
        <is>
          <t>100 ШТ.</t>
        </is>
      </c>
      <c r="E437" s="229" t="n">
        <v>2</v>
      </c>
      <c r="F437" s="381" t="n">
        <v>26.71</v>
      </c>
      <c r="G437" s="227">
        <f>ROUND(E437*F437,2)</f>
        <v/>
      </c>
      <c r="H437" s="230">
        <f>G437/$G$482</f>
        <v/>
      </c>
      <c r="I437" s="227">
        <f>ROUND(F437*Прил.10!$D$13,2)</f>
        <v/>
      </c>
      <c r="J437" s="227">
        <f>ROUND(I437*E437,2)</f>
        <v/>
      </c>
    </row>
    <row r="438" hidden="1" outlineLevel="1" ht="38.25" customFormat="1" customHeight="1" s="345">
      <c r="A438" s="379" t="n">
        <v>409</v>
      </c>
      <c r="B438" s="313" t="inlineStr">
        <is>
          <t>1.1-1-1329</t>
        </is>
      </c>
      <c r="C438" s="378" t="inlineStr">
        <is>
          <t>ЦЕМЕНТ ОБЩЕСТРОИТЕЛЬНЫЙ, ПОРТЛАНДЦЕМЕНТ ОБЩЕГО НАЗНАЧЕНИЯ, МАРКА 400</t>
        </is>
      </c>
      <c r="D438" s="379" t="inlineStr">
        <is>
          <t>Т</t>
        </is>
      </c>
      <c r="E438" s="229" t="n">
        <v>0.1535</v>
      </c>
      <c r="F438" s="381" t="n">
        <v>332.74</v>
      </c>
      <c r="G438" s="227">
        <f>ROUND(E438*F438,2)</f>
        <v/>
      </c>
      <c r="H438" s="230">
        <f>G438/$G$482</f>
        <v/>
      </c>
      <c r="I438" s="227">
        <f>ROUND(F438*Прил.10!$D$13,2)</f>
        <v/>
      </c>
      <c r="J438" s="227">
        <f>ROUND(I438*E438,2)</f>
        <v/>
      </c>
    </row>
    <row r="439" hidden="1" outlineLevel="1" ht="14.25" customFormat="1" customHeight="1" s="345">
      <c r="A439" s="379" t="n">
        <v>410</v>
      </c>
      <c r="B439" s="313" t="inlineStr">
        <is>
          <t>1.1-1-494</t>
        </is>
      </c>
      <c r="C439" s="378" t="inlineStr">
        <is>
          <t>ЛАК БИТУМНЫЙ, МАРКА БТ-783</t>
        </is>
      </c>
      <c r="D439" s="379" t="inlineStr">
        <is>
          <t>Т</t>
        </is>
      </c>
      <c r="E439" s="229" t="n">
        <v>0.0031</v>
      </c>
      <c r="F439" s="381" t="n">
        <v>16189.08</v>
      </c>
      <c r="G439" s="227">
        <f>ROUND(E439*F439,2)</f>
        <v/>
      </c>
      <c r="H439" s="230">
        <f>G439/$G$482</f>
        <v/>
      </c>
      <c r="I439" s="227">
        <f>ROUND(F439*Прил.10!$D$13,2)</f>
        <v/>
      </c>
      <c r="J439" s="227">
        <f>ROUND(I439*E439,2)</f>
        <v/>
      </c>
    </row>
    <row r="440" hidden="1" outlineLevel="1" ht="38.25" customFormat="1" customHeight="1" s="345">
      <c r="A440" s="379" t="n">
        <v>411</v>
      </c>
      <c r="B440" s="313" t="inlineStr">
        <is>
          <t>1.1-1-963</t>
        </is>
      </c>
      <c r="C440" s="378" t="inlineStr">
        <is>
          <t>ПРОВОЛОКА СТАЛЬНАЯ НИЗКОУГЛЕРОДИСТАЯ ОБЩЕГО НАЗНАЧЕНИЯ, ДИАМЕТР 1,6 - 3,0 ММ</t>
        </is>
      </c>
      <c r="D440" s="379" t="inlineStr">
        <is>
          <t>Т</t>
        </is>
      </c>
      <c r="E440" s="229" t="n">
        <v>0.0058</v>
      </c>
      <c r="F440" s="381" t="n">
        <v>8063.44</v>
      </c>
      <c r="G440" s="227">
        <f>ROUND(E440*F440,2)</f>
        <v/>
      </c>
      <c r="H440" s="230">
        <f>G440/$G$482</f>
        <v/>
      </c>
      <c r="I440" s="227">
        <f>ROUND(F440*Прил.10!$D$13,2)</f>
        <v/>
      </c>
      <c r="J440" s="227">
        <f>ROUND(I440*E440,2)</f>
        <v/>
      </c>
    </row>
    <row r="441" hidden="1" outlineLevel="1" ht="25.5" customFormat="1" customHeight="1" s="345">
      <c r="A441" s="379" t="n">
        <v>412</v>
      </c>
      <c r="B441" s="313" t="inlineStr">
        <is>
          <t>Прайс из СД ОП</t>
        </is>
      </c>
      <c r="C441" s="378" t="inlineStr">
        <is>
          <t>МОДУЛЬ ПОДКЛЮЧЕНИЯ НАГРУЗКИ МПН (4+2шт.-ЗИП)</t>
        </is>
      </c>
      <c r="D441" s="379" t="inlineStr">
        <is>
          <t>шт.</t>
        </is>
      </c>
      <c r="E441" s="229" t="n">
        <v>6</v>
      </c>
      <c r="F441" s="381" t="n">
        <v>7.51</v>
      </c>
      <c r="G441" s="227">
        <f>ROUND(E441*F441,2)</f>
        <v/>
      </c>
      <c r="H441" s="230">
        <f>G441/$G$482</f>
        <v/>
      </c>
      <c r="I441" s="227">
        <f>ROUND(F441*Прил.10!$D$13,2)</f>
        <v/>
      </c>
      <c r="J441" s="227">
        <f>ROUND(I441*E441,2)</f>
        <v/>
      </c>
    </row>
    <row r="442" hidden="1" outlineLevel="1" ht="51" customFormat="1" customHeight="1" s="345">
      <c r="A442" s="379" t="n">
        <v>413</v>
      </c>
      <c r="B442" s="313" t="inlineStr">
        <is>
          <t>1.1-1-65</t>
        </is>
      </c>
      <c r="C442" s="378" t="inlineStr">
        <is>
          <t>БРЕВНА СТРОИТЕЛЬНЫЕ ОКОРЕННЫЕ, ХВОЙНЫХ ПОРОД, ДЛИНА 3-6,5 М, ДИАМЕТР 14-24 СМ, СОРТ III</t>
        </is>
      </c>
      <c r="D442" s="379" t="inlineStr">
        <is>
          <t>М3</t>
        </is>
      </c>
      <c r="E442" s="229" t="n">
        <v>0.06619999999999999</v>
      </c>
      <c r="F442" s="381" t="n">
        <v>670.5</v>
      </c>
      <c r="G442" s="227">
        <f>ROUND(E442*F442,2)</f>
        <v/>
      </c>
      <c r="H442" s="230">
        <f>G442/$G$482</f>
        <v/>
      </c>
      <c r="I442" s="227">
        <f>ROUND(F442*Прил.10!$D$13,2)</f>
        <v/>
      </c>
      <c r="J442" s="227">
        <f>ROUND(I442*E442,2)</f>
        <v/>
      </c>
    </row>
    <row r="443" hidden="1" outlineLevel="1" ht="76.5" customFormat="1" customHeight="1" s="345">
      <c r="A443" s="379" t="n">
        <v>414</v>
      </c>
      <c r="B443" s="313" t="inlineStr">
        <is>
          <t>1.3-4-4</t>
        </is>
      </c>
      <c r="C443" s="378" t="inlineStr">
        <is>
          <t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12-14 ММ</t>
        </is>
      </c>
      <c r="D443" s="379" t="inlineStr">
        <is>
          <t>Т</t>
        </is>
      </c>
      <c r="E443" s="229" t="n">
        <v>0.0074</v>
      </c>
      <c r="F443" s="381" t="n">
        <v>5681.92</v>
      </c>
      <c r="G443" s="227">
        <f>ROUND(E443*F443,2)</f>
        <v/>
      </c>
      <c r="H443" s="230">
        <f>G443/$G$482</f>
        <v/>
      </c>
      <c r="I443" s="227">
        <f>ROUND(F443*Прил.10!$D$13,2)</f>
        <v/>
      </c>
      <c r="J443" s="227">
        <f>ROUND(I443*E443,2)</f>
        <v/>
      </c>
    </row>
    <row r="444" hidden="1" outlineLevel="1" ht="38.25" customFormat="1" customHeight="1" s="345">
      <c r="A444" s="379" t="n">
        <v>415</v>
      </c>
      <c r="B444" s="313" t="inlineStr">
        <is>
          <t>1.1-1-1018</t>
        </is>
      </c>
      <c r="C444" s="378" t="inlineStr">
        <is>
          <t>МАТЕРИАЛ РУЛОННЫЙ КРОВЕЛЬНЫЙ, РУБЕРОИД, МАРКА РМ-350, С МЕЛКОЙ ПОСЫПКОЙ</t>
        </is>
      </c>
      <c r="D444" s="379" t="inlineStr">
        <is>
          <t>М2</t>
        </is>
      </c>
      <c r="E444" s="229" t="n">
        <v>6.944</v>
      </c>
      <c r="F444" s="381" t="n">
        <v>6.02</v>
      </c>
      <c r="G444" s="227">
        <f>ROUND(E444*F444,2)</f>
        <v/>
      </c>
      <c r="H444" s="230">
        <f>G444/$G$482</f>
        <v/>
      </c>
      <c r="I444" s="227">
        <f>ROUND(F444*Прил.10!$D$13,2)</f>
        <v/>
      </c>
      <c r="J444" s="227">
        <f>ROUND(I444*E444,2)</f>
        <v/>
      </c>
    </row>
    <row r="445" hidden="1" outlineLevel="1" ht="14.25" customFormat="1" customHeight="1" s="345">
      <c r="A445" s="379" t="n">
        <v>416</v>
      </c>
      <c r="B445" s="313" t="inlineStr">
        <is>
          <t>Прайс из СД ОП</t>
        </is>
      </c>
      <c r="C445" s="378" t="inlineStr">
        <is>
          <t>Зажим тросовый ТУ36-1445-82  К296У3</t>
        </is>
      </c>
      <c r="D445" s="379" t="inlineStr">
        <is>
          <t>ШТ</t>
        </is>
      </c>
      <c r="E445" s="229" t="n">
        <v>2</v>
      </c>
      <c r="F445" s="381" t="n">
        <v>19.7</v>
      </c>
      <c r="G445" s="227">
        <f>ROUND(E445*F445,2)</f>
        <v/>
      </c>
      <c r="H445" s="230">
        <f>G445/$G$482</f>
        <v/>
      </c>
      <c r="I445" s="227">
        <f>ROUND(F445*Прил.10!$D$13,2)</f>
        <v/>
      </c>
      <c r="J445" s="227">
        <f>ROUND(I445*E445,2)</f>
        <v/>
      </c>
    </row>
    <row r="446" hidden="1" outlineLevel="1" ht="14.25" customFormat="1" customHeight="1" s="345">
      <c r="A446" s="379" t="n">
        <v>417</v>
      </c>
      <c r="B446" s="313" t="inlineStr">
        <is>
          <t>Прайс из СД ОП</t>
        </is>
      </c>
      <c r="C446" s="378" t="inlineStr">
        <is>
          <t>Полоса 0,5х15</t>
        </is>
      </c>
      <c r="D446" s="379" t="inlineStr">
        <is>
          <t>м</t>
        </is>
      </c>
      <c r="E446" s="229" t="n">
        <v>10</v>
      </c>
      <c r="F446" s="381" t="n">
        <v>3.92</v>
      </c>
      <c r="G446" s="227">
        <f>ROUND(E446*F446,2)</f>
        <v/>
      </c>
      <c r="H446" s="230">
        <f>G446/$G$482</f>
        <v/>
      </c>
      <c r="I446" s="227">
        <f>ROUND(F446*Прил.10!$D$13,2)</f>
        <v/>
      </c>
      <c r="J446" s="227">
        <f>ROUND(I446*E446,2)</f>
        <v/>
      </c>
    </row>
    <row r="447" hidden="1" outlineLevel="1" ht="38.25" customFormat="1" customHeight="1" s="345">
      <c r="A447" s="379" t="n">
        <v>418</v>
      </c>
      <c r="B447" s="313" t="inlineStr">
        <is>
          <t>1.1-1-603</t>
        </is>
      </c>
      <c r="C447" s="378" t="inlineStr">
        <is>
          <t>МАСТИКА ГЕРМЕТИЗИРУЮЩАЯ НЕТВЕРДЕЮЩАЯ, СТРОИТЕЛЬНАЯ, БИТУМНО-ЛАТЕКСНОКУКЕРСОЛЬНАЯ</t>
        </is>
      </c>
      <c r="D447" s="379" t="inlineStr">
        <is>
          <t>Т</t>
        </is>
      </c>
      <c r="E447" s="229" t="n">
        <v>0.0077</v>
      </c>
      <c r="F447" s="381" t="n">
        <v>4904.75</v>
      </c>
      <c r="G447" s="227">
        <f>ROUND(E447*F447,2)</f>
        <v/>
      </c>
      <c r="H447" s="230">
        <f>G447/$G$482</f>
        <v/>
      </c>
      <c r="I447" s="227">
        <f>ROUND(F447*Прил.10!$D$13,2)</f>
        <v/>
      </c>
      <c r="J447" s="227">
        <f>ROUND(I447*E447,2)</f>
        <v/>
      </c>
    </row>
    <row r="448" hidden="1" outlineLevel="1" ht="25.5" customFormat="1" customHeight="1" s="345">
      <c r="A448" s="379" t="n">
        <v>419</v>
      </c>
      <c r="B448" s="313" t="inlineStr">
        <is>
          <t>Прайс из СД ОП</t>
        </is>
      </c>
      <c r="C448" s="378" t="inlineStr">
        <is>
          <t>Держатель для жестких труб оц. 16-17мм 53341</t>
        </is>
      </c>
      <c r="D448" s="379" t="inlineStr">
        <is>
          <t>ШТ</t>
        </is>
      </c>
      <c r="E448" s="229" t="n">
        <v>50</v>
      </c>
      <c r="F448" s="381" t="n">
        <v>0.59</v>
      </c>
      <c r="G448" s="227">
        <f>ROUND(E448*F448,2)</f>
        <v/>
      </c>
      <c r="H448" s="230">
        <f>G448/$G$482</f>
        <v/>
      </c>
      <c r="I448" s="227">
        <f>ROUND(F448*Прил.10!$D$13,2)</f>
        <v/>
      </c>
      <c r="J448" s="227">
        <f>ROUND(I448*E448,2)</f>
        <v/>
      </c>
    </row>
    <row r="449" hidden="1" outlineLevel="1" ht="14.25" customFormat="1" customHeight="1" s="345">
      <c r="A449" s="379" t="n">
        <v>420</v>
      </c>
      <c r="B449" s="313" t="inlineStr">
        <is>
          <t>Прайс из СД ОП</t>
        </is>
      </c>
      <c r="C449" s="378" t="inlineStr">
        <is>
          <t>Зажим для троса 3мм</t>
        </is>
      </c>
      <c r="D449" s="379" t="inlineStr">
        <is>
          <t>ШТ</t>
        </is>
      </c>
      <c r="E449" s="229" t="n">
        <v>4</v>
      </c>
      <c r="F449" s="381" t="n">
        <v>7.34</v>
      </c>
      <c r="G449" s="227">
        <f>ROUND(E449*F449,2)</f>
        <v/>
      </c>
      <c r="H449" s="230">
        <f>G449/$G$482</f>
        <v/>
      </c>
      <c r="I449" s="227">
        <f>ROUND(F449*Прил.10!$D$13,2)</f>
        <v/>
      </c>
      <c r="J449" s="227">
        <f>ROUND(I449*E449,2)</f>
        <v/>
      </c>
    </row>
    <row r="450" hidden="1" outlineLevel="1" ht="25.5" customFormat="1" customHeight="1" s="345">
      <c r="A450" s="379" t="n">
        <v>421</v>
      </c>
      <c r="B450" s="313" t="inlineStr">
        <is>
          <t>Прайс из СД ОП</t>
        </is>
      </c>
      <c r="C450" s="378" t="inlineStr">
        <is>
          <t>КОРОБКА РАСПРЕДЕЛИТЕЛЬНАЯ 70х70х40</t>
        </is>
      </c>
      <c r="D450" s="379" t="inlineStr">
        <is>
          <t>шт.</t>
        </is>
      </c>
      <c r="E450" s="229" t="n">
        <v>5</v>
      </c>
      <c r="F450" s="381" t="n">
        <v>5.81</v>
      </c>
      <c r="G450" s="227">
        <f>ROUND(E450*F450,2)</f>
        <v/>
      </c>
      <c r="H450" s="230">
        <f>G450/$G$482</f>
        <v/>
      </c>
      <c r="I450" s="227">
        <f>ROUND(F450*Прил.10!$D$13,2)</f>
        <v/>
      </c>
      <c r="J450" s="227">
        <f>ROUND(I450*E450,2)</f>
        <v/>
      </c>
    </row>
    <row r="451" hidden="1" outlineLevel="1" ht="25.5" customFormat="1" customHeight="1" s="345">
      <c r="A451" s="379" t="n">
        <v>422</v>
      </c>
      <c r="B451" s="313" t="inlineStr">
        <is>
          <t>1.12-5-115</t>
        </is>
      </c>
      <c r="C451" s="378" t="inlineStr">
        <is>
          <t>МУФТЫ ПОЛИЭТИЛЕНОВЫЕ, ДИАМЕТР 100 ММ</t>
        </is>
      </c>
      <c r="D451" s="379" t="inlineStr">
        <is>
          <t>10 ШТ.</t>
        </is>
      </c>
      <c r="E451" s="229" t="n">
        <v>0.192</v>
      </c>
      <c r="F451" s="381" t="n">
        <v>144.77</v>
      </c>
      <c r="G451" s="227">
        <f>ROUND(E451*F451,2)</f>
        <v/>
      </c>
      <c r="H451" s="230">
        <f>G451/$G$482</f>
        <v/>
      </c>
      <c r="I451" s="227">
        <f>ROUND(F451*Прил.10!$D$13,2)</f>
        <v/>
      </c>
      <c r="J451" s="227">
        <f>ROUND(I451*E451,2)</f>
        <v/>
      </c>
    </row>
    <row r="452" hidden="1" outlineLevel="1" ht="38.25" customFormat="1" customHeight="1" s="345">
      <c r="A452" s="379" t="n">
        <v>423</v>
      </c>
      <c r="B452" s="313" t="inlineStr">
        <is>
          <t>1.1-1-1870</t>
        </is>
      </c>
      <c r="C452" s="378" t="inlineStr">
        <is>
          <t>РАСТВОРИТЕЛЬ ОРГАНИЧЕСКИЙ ДЛЯ ОЧИСТКИ ОБОРУДОВАНИЯ ОТ ПОЛИУРЕТАНОВЫХ СОСТАВОВ</t>
        </is>
      </c>
      <c r="D452" s="379" t="inlineStr">
        <is>
          <t>Л</t>
        </is>
      </c>
      <c r="E452" s="229" t="n">
        <v>0.5116000000000001</v>
      </c>
      <c r="F452" s="381" t="n">
        <v>53.87</v>
      </c>
      <c r="G452" s="227">
        <f>ROUND(E452*F452,2)</f>
        <v/>
      </c>
      <c r="H452" s="230">
        <f>G452/$G$482</f>
        <v/>
      </c>
      <c r="I452" s="227">
        <f>ROUND(F452*Прил.10!$D$13,2)</f>
        <v/>
      </c>
      <c r="J452" s="227">
        <f>ROUND(I452*E452,2)</f>
        <v/>
      </c>
    </row>
    <row r="453" hidden="1" outlineLevel="1" ht="14.25" customFormat="1" customHeight="1" s="345">
      <c r="A453" s="379" t="n">
        <v>424</v>
      </c>
      <c r="B453" s="313" t="inlineStr">
        <is>
          <t>Прайс из СД ОП</t>
        </is>
      </c>
      <c r="C453" s="378" t="inlineStr">
        <is>
          <t>Эвакуационный знак "=&gt;" NPU-31110.08</t>
        </is>
      </c>
      <c r="D453" s="379" t="inlineStr">
        <is>
          <t>ШТ</t>
        </is>
      </c>
      <c r="E453" s="229" t="n">
        <v>1</v>
      </c>
      <c r="F453" s="381" t="n">
        <v>27.18</v>
      </c>
      <c r="G453" s="227">
        <f>ROUND(E453*F453,2)</f>
        <v/>
      </c>
      <c r="H453" s="230">
        <f>G453/$G$482</f>
        <v/>
      </c>
      <c r="I453" s="227">
        <f>ROUND(F453*Прил.10!$D$13,2)</f>
        <v/>
      </c>
      <c r="J453" s="227">
        <f>ROUND(I453*E453,2)</f>
        <v/>
      </c>
    </row>
    <row r="454" hidden="1" outlineLevel="1" ht="51" customFormat="1" customHeight="1" s="345">
      <c r="A454" s="379" t="n">
        <v>425</v>
      </c>
      <c r="B454" s="313" t="inlineStr">
        <is>
          <t>1.21-5-24</t>
        </is>
      </c>
      <c r="C454" s="378" t="inlineStr">
        <is>
          <t>ВИЛКИ ШТЕПСЕЛЬНЫЕ, СТЕПЕНЬ ЗАЩИТЫ IP44, С ПЛОСКИМ КОНТАКТАМИ, НАПРЯЖЕНИЕ 42 В, ТОК 10 А, ТИП У-87-РБ</t>
        </is>
      </c>
      <c r="D454" s="379" t="inlineStr">
        <is>
          <t>ШТ.</t>
        </is>
      </c>
      <c r="E454" s="229" t="n">
        <v>4</v>
      </c>
      <c r="F454" s="381" t="n">
        <v>6.47</v>
      </c>
      <c r="G454" s="227">
        <f>ROUND(E454*F454,2)</f>
        <v/>
      </c>
      <c r="H454" s="230">
        <f>G454/$G$482</f>
        <v/>
      </c>
      <c r="I454" s="227">
        <f>ROUND(F454*Прил.10!$D$13,2)</f>
        <v/>
      </c>
      <c r="J454" s="227">
        <f>ROUND(I454*E454,2)</f>
        <v/>
      </c>
    </row>
    <row r="455" hidden="1" outlineLevel="1" ht="14.25" customFormat="1" customHeight="1" s="345">
      <c r="A455" s="379" t="n">
        <v>426</v>
      </c>
      <c r="B455" s="313" t="inlineStr">
        <is>
          <t>1.1-1-348</t>
        </is>
      </c>
      <c r="C455" s="378" t="inlineStr">
        <is>
          <t>КЕРОСИН</t>
        </is>
      </c>
      <c r="D455" s="379" t="inlineStr">
        <is>
          <t>Т</t>
        </is>
      </c>
      <c r="E455" s="229" t="n">
        <v>0.0034</v>
      </c>
      <c r="F455" s="381" t="n">
        <v>7359.71</v>
      </c>
      <c r="G455" s="227">
        <f>ROUND(E455*F455,2)</f>
        <v/>
      </c>
      <c r="H455" s="230">
        <f>G455/$G$482</f>
        <v/>
      </c>
      <c r="I455" s="227">
        <f>ROUND(F455*Прил.10!$D$13,2)</f>
        <v/>
      </c>
      <c r="J455" s="227">
        <f>ROUND(I455*E455,2)</f>
        <v/>
      </c>
    </row>
    <row r="456" hidden="1" outlineLevel="1" ht="38.25" customFormat="1" customHeight="1" s="345">
      <c r="A456" s="379" t="n">
        <v>427</v>
      </c>
      <c r="B456" s="313" t="inlineStr">
        <is>
          <t>1.1-1-961</t>
        </is>
      </c>
      <c r="C456" s="378" t="inlineStr">
        <is>
          <t>ПРОВОЛОКА СТАЛЬНАЯ НИЗКОУГЛЕРОДИСТАЯ ОБЩЕГО НАЗНАЧЕНИЯ, ДИАМЕТР 0,55 ММ</t>
        </is>
      </c>
      <c r="D456" s="379" t="inlineStr">
        <is>
          <t>Т</t>
        </is>
      </c>
      <c r="E456" s="229" t="n">
        <v>0.002</v>
      </c>
      <c r="F456" s="381" t="n">
        <v>11191.76</v>
      </c>
      <c r="G456" s="227">
        <f>ROUND(E456*F456,2)</f>
        <v/>
      </c>
      <c r="H456" s="230">
        <f>G456/$G$482</f>
        <v/>
      </c>
      <c r="I456" s="227">
        <f>ROUND(F456*Прил.10!$D$13,2)</f>
        <v/>
      </c>
      <c r="J456" s="227">
        <f>ROUND(I456*E456,2)</f>
        <v/>
      </c>
    </row>
    <row r="457" hidden="1" outlineLevel="1" ht="14.25" customFormat="1" customHeight="1" s="345">
      <c r="A457" s="379" t="n">
        <v>428</v>
      </c>
      <c r="B457" s="313" t="inlineStr">
        <is>
          <t>1.1-1-236</t>
        </is>
      </c>
      <c r="C457" s="378" t="inlineStr">
        <is>
          <t>ДЮБЕЛИ С НАСАЖЕННЫМИ ШАЙБАМИ</t>
        </is>
      </c>
      <c r="D457" s="379" t="inlineStr">
        <is>
          <t>Т</t>
        </is>
      </c>
      <c r="E457" s="229" t="n">
        <v>0.0011</v>
      </c>
      <c r="F457" s="381" t="n">
        <v>20166.44</v>
      </c>
      <c r="G457" s="227">
        <f>ROUND(E457*F457,2)</f>
        <v/>
      </c>
      <c r="H457" s="230">
        <f>G457/$G$482</f>
        <v/>
      </c>
      <c r="I457" s="227">
        <f>ROUND(F457*Прил.10!$D$13,2)</f>
        <v/>
      </c>
      <c r="J457" s="227">
        <f>ROUND(I457*E457,2)</f>
        <v/>
      </c>
    </row>
    <row r="458" hidden="1" outlineLevel="1" ht="14.25" customFormat="1" customHeight="1" s="345">
      <c r="A458" s="379" t="n">
        <v>429</v>
      </c>
      <c r="B458" s="313" t="inlineStr">
        <is>
          <t>1.1-1-41</t>
        </is>
      </c>
      <c r="C458" s="378" t="inlineStr">
        <is>
          <t>БЕНЗИН</t>
        </is>
      </c>
      <c r="D458" s="379" t="inlineStr">
        <is>
          <t>Т</t>
        </is>
      </c>
      <c r="E458" s="229" t="n">
        <v>0.0029</v>
      </c>
      <c r="F458" s="381" t="n">
        <v>6767.09</v>
      </c>
      <c r="G458" s="227">
        <f>ROUND(E458*F458,2)</f>
        <v/>
      </c>
      <c r="H458" s="230">
        <f>G458/$G$482</f>
        <v/>
      </c>
      <c r="I458" s="227">
        <f>ROUND(F458*Прил.10!$D$13,2)</f>
        <v/>
      </c>
      <c r="J458" s="227">
        <f>ROUND(I458*E458,2)</f>
        <v/>
      </c>
    </row>
    <row r="459" hidden="1" outlineLevel="1" ht="51" customFormat="1" customHeight="1" s="345">
      <c r="A459" s="379" t="n">
        <v>430</v>
      </c>
      <c r="B459" s="313" t="inlineStr">
        <is>
          <t>1.12-3-26</t>
        </is>
      </c>
      <c r="C459" s="378" t="inlineStr">
        <is>
          <t>ТРУБЫ АСБЕСТОЦЕМЕНТНЫЕ БЕЗНАПОРНЫЕ, ДИАМЕТР УСЛОВНОГО ПРОХОДА, ММ, 150, ВНУТРЕННИЙ ДИАМЕТР 141 ММ</t>
        </is>
      </c>
      <c r="D459" s="379" t="inlineStr">
        <is>
          <t>М</t>
        </is>
      </c>
      <c r="E459" s="229" t="n">
        <v>0.8</v>
      </c>
      <c r="F459" s="381" t="n">
        <v>24.4</v>
      </c>
      <c r="G459" s="227">
        <f>ROUND(E459*F459,2)</f>
        <v/>
      </c>
      <c r="H459" s="230">
        <f>G459/$G$482</f>
        <v/>
      </c>
      <c r="I459" s="227">
        <f>ROUND(F459*Прил.10!$D$13,2)</f>
        <v/>
      </c>
      <c r="J459" s="227">
        <f>ROUND(I459*E459,2)</f>
        <v/>
      </c>
    </row>
    <row r="460" hidden="1" outlineLevel="1" ht="14.25" customFormat="1" customHeight="1" s="345">
      <c r="A460" s="379" t="n">
        <v>431</v>
      </c>
      <c r="B460" s="313" t="inlineStr">
        <is>
          <t>Прайс из СД ОП</t>
        </is>
      </c>
      <c r="C460" s="378" t="inlineStr">
        <is>
          <t>Коуш для троса 3мм.</t>
        </is>
      </c>
      <c r="D460" s="379" t="inlineStr">
        <is>
          <t>ШТ</t>
        </is>
      </c>
      <c r="E460" s="229" t="n">
        <v>4</v>
      </c>
      <c r="F460" s="381" t="n">
        <v>4.87</v>
      </c>
      <c r="G460" s="227">
        <f>ROUND(E460*F460,2)</f>
        <v/>
      </c>
      <c r="H460" s="230">
        <f>G460/$G$482</f>
        <v/>
      </c>
      <c r="I460" s="227">
        <f>ROUND(F460*Прил.10!$D$13,2)</f>
        <v/>
      </c>
      <c r="J460" s="227">
        <f>ROUND(I460*E460,2)</f>
        <v/>
      </c>
    </row>
    <row r="461" hidden="1" outlineLevel="1" ht="63.75" customFormat="1" customHeight="1" s="345">
      <c r="A461" s="379" t="n">
        <v>432</v>
      </c>
      <c r="B461" s="313" t="inlineStr">
        <is>
          <t>1.3-4-19</t>
        </is>
      </c>
      <c r="C461" s="378" t="inlineStr">
        <is>
          <t>АРМАТУРНЫЕ ЗАГОТОВКИ (СТЕРЖНИ, ХОМУТЫ И Т.П.), НЕ СОБРАННЫЕ В КАРКАСЫ ИЛИ СЕТКИ, АРМАТУРНАЯ СТАЛЬ ПЕРИОДИЧЕСКОГО ПРОФИЛЯ, КЛАСС А-III, ДИАМЕТР 6-7 ММ</t>
        </is>
      </c>
      <c r="D461" s="379" t="inlineStr">
        <is>
          <t>Т</t>
        </is>
      </c>
      <c r="E461" s="229" t="n">
        <v>0.0032</v>
      </c>
      <c r="F461" s="381" t="n">
        <v>5752.41</v>
      </c>
      <c r="G461" s="227">
        <f>ROUND(E461*F461,2)</f>
        <v/>
      </c>
      <c r="H461" s="230">
        <f>G461/$G$482</f>
        <v/>
      </c>
      <c r="I461" s="227">
        <f>ROUND(F461*Прил.10!$D$13,2)</f>
        <v/>
      </c>
      <c r="J461" s="227">
        <f>ROUND(I461*E461,2)</f>
        <v/>
      </c>
    </row>
    <row r="462" hidden="1" outlineLevel="1" ht="14.25" customFormat="1" customHeight="1" s="345">
      <c r="A462" s="379" t="n">
        <v>433</v>
      </c>
      <c r="B462" s="313" t="inlineStr">
        <is>
          <t>1.1-1-769</t>
        </is>
      </c>
      <c r="C462" s="378" t="inlineStr">
        <is>
          <t>ПЕСОК КВАРЦЕВЫЙ</t>
        </is>
      </c>
      <c r="D462" s="379" t="inlineStr">
        <is>
          <t>Т</t>
        </is>
      </c>
      <c r="E462" s="229" t="n">
        <v>0.0512</v>
      </c>
      <c r="F462" s="381" t="n">
        <v>350.71</v>
      </c>
      <c r="G462" s="227">
        <f>ROUND(E462*F462,2)</f>
        <v/>
      </c>
      <c r="H462" s="230">
        <f>G462/$G$482</f>
        <v/>
      </c>
      <c r="I462" s="227">
        <f>ROUND(F462*Прил.10!$D$13,2)</f>
        <v/>
      </c>
      <c r="J462" s="227">
        <f>ROUND(I462*E462,2)</f>
        <v/>
      </c>
    </row>
    <row r="463" hidden="1" outlineLevel="1" ht="14.25" customFormat="1" customHeight="1" s="345">
      <c r="A463" s="379" t="n">
        <v>434</v>
      </c>
      <c r="B463" s="313" t="inlineStr">
        <is>
          <t>1.1-1-105</t>
        </is>
      </c>
      <c r="C463" s="378" t="inlineStr">
        <is>
          <t>БУТИЛКАУЧУК, МАРКА А, Б</t>
        </is>
      </c>
      <c r="D463" s="379" t="inlineStr">
        <is>
          <t>Т</t>
        </is>
      </c>
      <c r="E463" s="229" t="n">
        <v>0.0004</v>
      </c>
      <c r="F463" s="381" t="n">
        <v>37653.5</v>
      </c>
      <c r="G463" s="227">
        <f>ROUND(E463*F463,2)</f>
        <v/>
      </c>
      <c r="H463" s="230">
        <f>G463/$G$482</f>
        <v/>
      </c>
      <c r="I463" s="227">
        <f>ROUND(F463*Прил.10!$D$13,2)</f>
        <v/>
      </c>
      <c r="J463" s="227">
        <f>ROUND(I463*E463,2)</f>
        <v/>
      </c>
    </row>
    <row r="464" hidden="1" outlineLevel="1" ht="63.75" customFormat="1" customHeight="1" s="345">
      <c r="A464" s="379" t="n">
        <v>435</v>
      </c>
      <c r="B464" s="313" t="inlineStr">
        <is>
          <t>1.3-4-128</t>
        </is>
      </c>
      <c r="C464" s="378" t="inlineStr">
        <is>
          <t>АРМАТУРНАЯ СТАЛЬ ДЛЯ ИЗГОТОВЛЕНИЯ АРМАТУРНЫХ ИЗДЕЛИЙ НА СТРОИТЕЛЬНОЙ ПЛОЩАДКЕ, КЛАСС А-1, ДИАМЕТР 12 ММ</t>
        </is>
      </c>
      <c r="D464" s="379" t="inlineStr">
        <is>
          <t>Т</t>
        </is>
      </c>
      <c r="E464" s="229" t="n">
        <v>0.0026</v>
      </c>
      <c r="F464" s="381" t="n">
        <v>4582.2</v>
      </c>
      <c r="G464" s="227">
        <f>ROUND(E464*F464,2)</f>
        <v/>
      </c>
      <c r="H464" s="230">
        <f>G464/$G$482</f>
        <v/>
      </c>
      <c r="I464" s="227">
        <f>ROUND(F464*Прил.10!$D$13,2)</f>
        <v/>
      </c>
      <c r="J464" s="227">
        <f>ROUND(I464*E464,2)</f>
        <v/>
      </c>
    </row>
    <row r="465" hidden="1" outlineLevel="1" ht="25.5" customFormat="1" customHeight="1" s="345">
      <c r="A465" s="379" t="n">
        <v>436</v>
      </c>
      <c r="B465" s="313" t="inlineStr">
        <is>
          <t>1.1-1-1338</t>
        </is>
      </c>
      <c r="C465" s="378" t="inlineStr">
        <is>
          <t>ЦЕМЕНТ ГИПСОГЛИНОЗЕМИСТЫЙ РАСШИРЯЮЩИЙСЯ</t>
        </is>
      </c>
      <c r="D465" s="379" t="inlineStr">
        <is>
          <t>Т</t>
        </is>
      </c>
      <c r="E465" s="229" t="n">
        <v>0.0224</v>
      </c>
      <c r="F465" s="381" t="n">
        <v>483.86</v>
      </c>
      <c r="G465" s="227">
        <f>ROUND(E465*F465,2)</f>
        <v/>
      </c>
      <c r="H465" s="230">
        <f>G465/$G$482</f>
        <v/>
      </c>
      <c r="I465" s="227">
        <f>ROUND(F465*Прил.10!$D$13,2)</f>
        <v/>
      </c>
      <c r="J465" s="227">
        <f>ROUND(I465*E465,2)</f>
        <v/>
      </c>
    </row>
    <row r="466" hidden="1" outlineLevel="1" ht="63.75" customFormat="1" customHeight="1" s="345">
      <c r="A466" s="379" t="n">
        <v>437</v>
      </c>
      <c r="B466" s="313" t="inlineStr">
        <is>
          <t>1.22-6-62</t>
        </is>
      </c>
      <c r="C466" s="378" t="inlineStr">
        <is>
          <t>ЛАМПЫ НАКАЛИВАНИЯ МЕСТНОГО ОСВЕЩЕНИЯ, ЦОКОЛЬ Е27, МАРКА МО 36-25, НАПРЯЖЕНИЕ 36 В, МОЩНОСТЬ 25 ВТ; МО 36-40, НАПРЯЖЕНИЕ 36 В, МОЩНОСТЬ 40 ВТ</t>
        </is>
      </c>
      <c r="D466" s="379" t="inlineStr">
        <is>
          <t>10 ШТ.</t>
        </is>
      </c>
      <c r="E466" s="229" t="n">
        <v>0.5</v>
      </c>
      <c r="F466" s="381" t="n">
        <v>18.11</v>
      </c>
      <c r="G466" s="227">
        <f>ROUND(E466*F466,2)</f>
        <v/>
      </c>
      <c r="H466" s="230">
        <f>G466/$G$482</f>
        <v/>
      </c>
      <c r="I466" s="227">
        <f>ROUND(F466*Прил.10!$D$13,2)</f>
        <v/>
      </c>
      <c r="J466" s="227">
        <f>ROUND(I466*E466,2)</f>
        <v/>
      </c>
    </row>
    <row r="467" hidden="1" outlineLevel="1" ht="38.25" customFormat="1" customHeight="1" s="345">
      <c r="A467" s="379" t="n">
        <v>438</v>
      </c>
      <c r="B467" s="313" t="inlineStr">
        <is>
          <t>1.1-1-81</t>
        </is>
      </c>
      <c r="C467" s="378" t="inlineStr">
        <is>
          <t>БРУСКИ ХВОЙНЫХ ПОРОД ОБРЕЗНЫЕ, ДЛИНА 2-6,5 М, СОРТ IV, ТОЛЩИНА 50-60 ММ</t>
        </is>
      </c>
      <c r="D467" s="379" t="inlineStr">
        <is>
          <t>М3</t>
        </is>
      </c>
      <c r="E467" s="229" t="n">
        <v>0.003</v>
      </c>
      <c r="F467" s="381" t="n">
        <v>2472.13</v>
      </c>
      <c r="G467" s="227">
        <f>ROUND(E467*F467,2)</f>
        <v/>
      </c>
      <c r="H467" s="230">
        <f>G467/$G$482</f>
        <v/>
      </c>
      <c r="I467" s="227">
        <f>ROUND(F467*Прил.10!$D$13,2)</f>
        <v/>
      </c>
      <c r="J467" s="227">
        <f>ROUND(I467*E467,2)</f>
        <v/>
      </c>
    </row>
    <row r="468" hidden="1" outlineLevel="1" ht="25.5" customFormat="1" customHeight="1" s="345">
      <c r="A468" s="379" t="n">
        <v>439</v>
      </c>
      <c r="B468" s="313" t="inlineStr">
        <is>
          <t>1.1-1-1669</t>
        </is>
      </c>
      <c r="C468" s="378" t="inlineStr">
        <is>
          <t>ЭЛЕКТРОДЫ, ТИП Э-42А, ДИАМЕТР 4-6 ММ</t>
        </is>
      </c>
      <c r="D468" s="379" t="inlineStr">
        <is>
          <t>Т</t>
        </is>
      </c>
      <c r="E468" s="229" t="n">
        <v>0.0007</v>
      </c>
      <c r="F468" s="381" t="n">
        <v>8596.85</v>
      </c>
      <c r="G468" s="227">
        <f>ROUND(E468*F468,2)</f>
        <v/>
      </c>
      <c r="H468" s="230">
        <f>G468/$G$482</f>
        <v/>
      </c>
      <c r="I468" s="227">
        <f>ROUND(F468*Прил.10!$D$13,2)</f>
        <v/>
      </c>
      <c r="J468" s="227">
        <f>ROUND(I468*E468,2)</f>
        <v/>
      </c>
    </row>
    <row r="469" hidden="1" outlineLevel="1" ht="25.5" customFormat="1" customHeight="1" s="345">
      <c r="A469" s="379" t="n">
        <v>440</v>
      </c>
      <c r="B469" s="313" t="inlineStr">
        <is>
          <t>Прайс из СД ОП</t>
        </is>
      </c>
      <c r="C469" s="378" t="inlineStr">
        <is>
          <t>Наконечник-гильза E1510 1,5мм2 (красный)</t>
        </is>
      </c>
      <c r="D469" s="379" t="inlineStr">
        <is>
          <t>ШТ</t>
        </is>
      </c>
      <c r="E469" s="229" t="n">
        <v>60</v>
      </c>
      <c r="F469" s="381" t="n">
        <v>0.1</v>
      </c>
      <c r="G469" s="227">
        <f>ROUND(E469*F469,2)</f>
        <v/>
      </c>
      <c r="H469" s="230">
        <f>G469/$G$482</f>
        <v/>
      </c>
      <c r="I469" s="227">
        <f>ROUND(F469*Прил.10!$D$13,2)</f>
        <v/>
      </c>
      <c r="J469" s="227">
        <f>ROUND(I469*E469,2)</f>
        <v/>
      </c>
    </row>
    <row r="470" hidden="1" outlineLevel="1" ht="25.5" customFormat="1" customHeight="1" s="345">
      <c r="A470" s="379" t="n">
        <v>441</v>
      </c>
      <c r="B470" s="313" t="inlineStr">
        <is>
          <t>1.3-2-11</t>
        </is>
      </c>
      <c r="C470" s="378" t="inlineStr">
        <is>
          <t>РАСТВОРЫ ЦЕМЕНТНО-ИЗВЕСТКОВЫЕ, МАРКА 25</t>
        </is>
      </c>
      <c r="D470" s="379" t="inlineStr">
        <is>
          <t>М3</t>
        </is>
      </c>
      <c r="E470" s="229" t="n">
        <v>0.0132</v>
      </c>
      <c r="F470" s="381" t="n">
        <v>441.1</v>
      </c>
      <c r="G470" s="227">
        <f>ROUND(E470*F470,2)</f>
        <v/>
      </c>
      <c r="H470" s="230">
        <f>G470/$G$482</f>
        <v/>
      </c>
      <c r="I470" s="227">
        <f>ROUND(F470*Прил.10!$D$13,2)</f>
        <v/>
      </c>
      <c r="J470" s="227">
        <f>ROUND(I470*E470,2)</f>
        <v/>
      </c>
    </row>
    <row r="471" hidden="1" outlineLevel="1" ht="25.5" customFormat="1" customHeight="1" s="345">
      <c r="A471" s="379" t="n">
        <v>442</v>
      </c>
      <c r="B471" s="313" t="inlineStr">
        <is>
          <t>1.1-1-52</t>
        </is>
      </c>
      <c r="C471" s="378" t="inlineStr">
        <is>
          <t>БИТУМЫ НЕФТЯНЫЕ, СТРОИТЕЛЬНЫЕ МАРКА БН, БНСК</t>
        </is>
      </c>
      <c r="D471" s="379" t="inlineStr">
        <is>
          <t>Т</t>
        </is>
      </c>
      <c r="E471" s="229" t="n">
        <v>0.0015</v>
      </c>
      <c r="F471" s="381" t="n">
        <v>3389.74</v>
      </c>
      <c r="G471" s="227">
        <f>ROUND(E471*F471,2)</f>
        <v/>
      </c>
      <c r="H471" s="230">
        <f>G471/$G$482</f>
        <v/>
      </c>
      <c r="I471" s="227">
        <f>ROUND(F471*Прил.10!$D$13,2)</f>
        <v/>
      </c>
      <c r="J471" s="227">
        <f>ROUND(I471*E471,2)</f>
        <v/>
      </c>
    </row>
    <row r="472" hidden="1" outlineLevel="1" ht="25.5" customFormat="1" customHeight="1" s="345">
      <c r="A472" s="379" t="n">
        <v>443</v>
      </c>
      <c r="B472" s="313" t="inlineStr">
        <is>
          <t>1.21-5-1180</t>
        </is>
      </c>
      <c r="C472" s="378" t="inlineStr">
        <is>
          <t>БИРКИ МАРКИРОВОЧНЫЕ ДЛЯ КАБЕЛЕЙ И ПРОВОДОВ, ТИП У136</t>
        </is>
      </c>
      <c r="D472" s="379" t="inlineStr">
        <is>
          <t>1000 ШТ.</t>
        </is>
      </c>
      <c r="E472" s="229" t="n">
        <v>0.02</v>
      </c>
      <c r="F472" s="381" t="n">
        <v>226.68</v>
      </c>
      <c r="G472" s="227">
        <f>ROUND(E472*F472,2)</f>
        <v/>
      </c>
      <c r="H472" s="230">
        <f>G472/$G$482</f>
        <v/>
      </c>
      <c r="I472" s="227">
        <f>ROUND(F472*Прил.10!$D$13,2)</f>
        <v/>
      </c>
      <c r="J472" s="227">
        <f>ROUND(I472*E472,2)</f>
        <v/>
      </c>
    </row>
    <row r="473" hidden="1" outlineLevel="1" ht="25.5" customFormat="1" customHeight="1" s="345">
      <c r="A473" s="379" t="n">
        <v>444</v>
      </c>
      <c r="B473" s="313" t="inlineStr">
        <is>
          <t>Прайс из СД ОП</t>
        </is>
      </c>
      <c r="C473" s="378" t="inlineStr">
        <is>
          <t>Наконечник-гильза E1510 0,5мм (оранжевый)</t>
        </is>
      </c>
      <c r="D473" s="379" t="inlineStr">
        <is>
          <t>ШТ</t>
        </is>
      </c>
      <c r="E473" s="229" t="n">
        <v>30</v>
      </c>
      <c r="F473" s="381" t="n">
        <v>0.1</v>
      </c>
      <c r="G473" s="227">
        <f>ROUND(E473*F473,2)</f>
        <v/>
      </c>
      <c r="H473" s="230">
        <f>G473/$G$482</f>
        <v/>
      </c>
      <c r="I473" s="227">
        <f>ROUND(F473*Прил.10!$D$13,2)</f>
        <v/>
      </c>
      <c r="J473" s="227">
        <f>ROUND(I473*E473,2)</f>
        <v/>
      </c>
    </row>
    <row r="474" hidden="1" outlineLevel="1" ht="38.25" customFormat="1" customHeight="1" s="345">
      <c r="A474" s="379" t="n">
        <v>445</v>
      </c>
      <c r="B474" s="313" t="inlineStr">
        <is>
          <t>1.7-3-122</t>
        </is>
      </c>
      <c r="C474" s="378" t="inlineStr">
        <is>
          <t>БУР С НАКОНЕЧНИКОМ ИЗ ТВЕРДОГО СПЛАВА, С ХВОСТОВИКОМ SDS-PLUS, ДИАМЕТР 10 ММ, ДЛИНА 260 ММ</t>
        </is>
      </c>
      <c r="D474" s="379" t="inlineStr">
        <is>
          <t>ШТ.</t>
        </is>
      </c>
      <c r="E474" s="229" t="n">
        <v>0.18</v>
      </c>
      <c r="F474" s="381" t="n">
        <v>14.23</v>
      </c>
      <c r="G474" s="227">
        <f>ROUND(E474*F474,2)</f>
        <v/>
      </c>
      <c r="H474" s="230">
        <f>G474/$G$482</f>
        <v/>
      </c>
      <c r="I474" s="227">
        <f>ROUND(F474*Прил.10!$D$13,2)</f>
        <v/>
      </c>
      <c r="J474" s="227">
        <f>ROUND(I474*E474,2)</f>
        <v/>
      </c>
    </row>
    <row r="475" hidden="1" outlineLevel="1" ht="25.5" customFormat="1" customHeight="1" s="345">
      <c r="A475" s="379" t="n">
        <v>446</v>
      </c>
      <c r="B475" s="313" t="inlineStr">
        <is>
          <t>1.1-1-1087</t>
        </is>
      </c>
      <c r="C475" s="378" t="inlineStr">
        <is>
          <t>СТАЛЬ ЛИСТОВАЯ, ОЦИНКОВАННАЯ, ТОЛЩИНА 0,7-0,8 ММ</t>
        </is>
      </c>
      <c r="D475" s="379" t="inlineStr">
        <is>
          <t>Т</t>
        </is>
      </c>
      <c r="E475" s="229" t="n">
        <v>0.0002</v>
      </c>
      <c r="F475" s="381" t="n">
        <v>11791.78</v>
      </c>
      <c r="G475" s="227">
        <f>ROUND(E475*F475,2)</f>
        <v/>
      </c>
      <c r="H475" s="230">
        <f>G475/$G$482</f>
        <v/>
      </c>
      <c r="I475" s="227">
        <f>ROUND(F475*Прил.10!$D$13,2)</f>
        <v/>
      </c>
      <c r="J475" s="227">
        <f>ROUND(I475*E475,2)</f>
        <v/>
      </c>
    </row>
    <row r="476" hidden="1" outlineLevel="1" ht="14.25" customFormat="1" customHeight="1" s="345">
      <c r="A476" s="379" t="n">
        <v>447</v>
      </c>
      <c r="B476" s="313" t="inlineStr">
        <is>
          <t>1.3-2-6</t>
        </is>
      </c>
      <c r="C476" s="378" t="inlineStr">
        <is>
          <t>РАСТВОРЫ ЦЕМЕНТНЫЕ, МАРКА 150</t>
        </is>
      </c>
      <c r="D476" s="379" t="inlineStr">
        <is>
          <t>М3</t>
        </is>
      </c>
      <c r="E476" s="229" t="n">
        <v>0.003</v>
      </c>
      <c r="F476" s="381" t="n">
        <v>478.96</v>
      </c>
      <c r="G476" s="227">
        <f>ROUND(E476*F476,2)</f>
        <v/>
      </c>
      <c r="H476" s="230">
        <f>G476/$G$482</f>
        <v/>
      </c>
      <c r="I476" s="227">
        <f>ROUND(F476*Прил.10!$D$13,2)</f>
        <v/>
      </c>
      <c r="J476" s="227">
        <f>ROUND(I476*E476,2)</f>
        <v/>
      </c>
    </row>
    <row r="477" hidden="1" outlineLevel="1" ht="38.25" customFormat="1" customHeight="1" s="345">
      <c r="A477" s="379" t="n">
        <v>448</v>
      </c>
      <c r="B477" s="313" t="inlineStr">
        <is>
          <t>1.1-1-79</t>
        </is>
      </c>
      <c r="C477" s="378" t="inlineStr">
        <is>
          <t>БРУСКИ ХВОЙНЫХ ПОРОД ОБРЕЗНЫЕ, ДЛИНА 2-6,5 М, СОРТ III, ТОЛЩИНА 50-60 ММ</t>
        </is>
      </c>
      <c r="D477" s="379" t="inlineStr">
        <is>
          <t>М3</t>
        </is>
      </c>
      <c r="E477" s="229" t="n">
        <v>0.0005</v>
      </c>
      <c r="F477" s="381" t="n">
        <v>2472.13</v>
      </c>
      <c r="G477" s="227">
        <f>ROUND(E477*F477,2)</f>
        <v/>
      </c>
      <c r="H477" s="230">
        <f>G477/$G$482</f>
        <v/>
      </c>
      <c r="I477" s="227">
        <f>ROUND(F477*Прил.10!$D$13,2)</f>
        <v/>
      </c>
      <c r="J477" s="227">
        <f>ROUND(I477*E477,2)</f>
        <v/>
      </c>
    </row>
    <row r="478" hidden="1" outlineLevel="1" ht="14.25" customFormat="1" customHeight="1" s="345">
      <c r="A478" s="379" t="n">
        <v>449</v>
      </c>
      <c r="B478" s="313" t="inlineStr">
        <is>
          <t>1.3-2-4</t>
        </is>
      </c>
      <c r="C478" s="378" t="inlineStr">
        <is>
          <t>РАСТВОРЫ ЦЕМЕНТНЫЕ, МАРКА 75</t>
        </is>
      </c>
      <c r="D478" s="379" t="inlineStr">
        <is>
          <t>М3</t>
        </is>
      </c>
      <c r="E478" s="229" t="n">
        <v>0.0018</v>
      </c>
      <c r="F478" s="381" t="n">
        <v>396.06</v>
      </c>
      <c r="G478" s="227">
        <f>ROUND(E478*F478,2)</f>
        <v/>
      </c>
      <c r="H478" s="230">
        <f>G478/$G$482</f>
        <v/>
      </c>
      <c r="I478" s="227">
        <f>ROUND(F478*Прил.10!$D$13,2)</f>
        <v/>
      </c>
      <c r="J478" s="227">
        <f>ROUND(I478*E478,2)</f>
        <v/>
      </c>
    </row>
    <row r="479" hidden="1" outlineLevel="1" ht="14.25" customFormat="1" customHeight="1" s="345">
      <c r="A479" s="379" t="n">
        <v>450</v>
      </c>
      <c r="B479" s="313" t="inlineStr">
        <is>
          <t>1.1-1-758</t>
        </is>
      </c>
      <c r="C479" s="378" t="inlineStr">
        <is>
          <t>ПЕМЗА ШЛАКОВАЯ</t>
        </is>
      </c>
      <c r="D479" s="379" t="inlineStr">
        <is>
          <t>Т</t>
        </is>
      </c>
      <c r="E479" s="229" t="n">
        <v>0.0014</v>
      </c>
      <c r="F479" s="381" t="n">
        <v>176.5</v>
      </c>
      <c r="G479" s="227">
        <f>ROUND(E479*F479,2)</f>
        <v/>
      </c>
      <c r="H479" s="230">
        <f>G479/$G$482</f>
        <v/>
      </c>
      <c r="I479" s="227">
        <f>ROUND(F479*Прил.10!$D$13,2)</f>
        <v/>
      </c>
      <c r="J479" s="227">
        <f>ROUND(I479*E479,2)</f>
        <v/>
      </c>
    </row>
    <row r="480" hidden="1" outlineLevel="1" ht="38.25" customFormat="1" customHeight="1" s="345">
      <c r="A480" s="379" t="n">
        <v>451</v>
      </c>
      <c r="B480" s="313" t="inlineStr">
        <is>
          <t>1.1-1-1265</t>
        </is>
      </c>
      <c r="C480" s="378" t="inlineStr">
        <is>
          <t>МАТЕРИАЛ РУЛОННЫЙ КРОВЕЛЬНЫЙ И ГИДРОИЗОЛЯЦИОННЫЙ, ТОЛЬ, МАРКА ТГ-350</t>
        </is>
      </c>
      <c r="D480" s="379" t="inlineStr">
        <is>
          <t>М2</t>
        </is>
      </c>
      <c r="E480" s="229" t="n">
        <v>0.008800000000000001</v>
      </c>
      <c r="F480" s="381" t="n">
        <v>5.76</v>
      </c>
      <c r="G480" s="227">
        <f>ROUND(E480*F480,2)</f>
        <v/>
      </c>
      <c r="H480" s="230">
        <f>G480/$G$482</f>
        <v/>
      </c>
      <c r="I480" s="227">
        <f>ROUND(F480*Прил.10!$D$13,2)</f>
        <v/>
      </c>
      <c r="J480" s="227">
        <f>ROUND(I480*E480,2)</f>
        <v/>
      </c>
    </row>
    <row r="481" collapsed="1" ht="14.25" customFormat="1" customHeight="1" s="345">
      <c r="A481" s="379" t="n"/>
      <c r="B481" s="379" t="n"/>
      <c r="C481" s="378" t="inlineStr">
        <is>
          <t>Итого прочие материалы</t>
        </is>
      </c>
      <c r="D481" s="379" t="n"/>
      <c r="E481" s="380" t="n"/>
      <c r="F481" s="381" t="n"/>
      <c r="G481" s="240">
        <f>SUM(G212:G480)</f>
        <v/>
      </c>
      <c r="H481" s="230">
        <f>G481/$G$482</f>
        <v/>
      </c>
      <c r="I481" s="227" t="n"/>
      <c r="J481" s="240">
        <f>SUM(J212:J480)</f>
        <v/>
      </c>
    </row>
    <row r="482" ht="14.25" customFormat="1" customHeight="1" s="345">
      <c r="A482" s="379" t="n"/>
      <c r="B482" s="379" t="n"/>
      <c r="C482" s="366" t="inlineStr">
        <is>
          <t>Итого по разделу «Материалы»</t>
        </is>
      </c>
      <c r="D482" s="379" t="n"/>
      <c r="E482" s="380" t="n"/>
      <c r="F482" s="381" t="n"/>
      <c r="G482" s="227">
        <f>G211+G481</f>
        <v/>
      </c>
      <c r="H482" s="230">
        <f>G482/$G$482</f>
        <v/>
      </c>
      <c r="I482" s="227" t="n"/>
      <c r="J482" s="227">
        <f>J211+J481</f>
        <v/>
      </c>
      <c r="L482" s="332" t="n"/>
    </row>
    <row r="483" ht="14.25" customFormat="1" customHeight="1" s="345">
      <c r="A483" s="379" t="n"/>
      <c r="B483" s="379" t="n"/>
      <c r="C483" s="378" t="inlineStr">
        <is>
          <t>ИТОГО ПО РМ</t>
        </is>
      </c>
      <c r="D483" s="379" t="n"/>
      <c r="E483" s="380" t="n"/>
      <c r="F483" s="381" t="n"/>
      <c r="G483" s="227">
        <f>G14+G77+G482</f>
        <v/>
      </c>
      <c r="H483" s="382" t="n"/>
      <c r="I483" s="227" t="n"/>
      <c r="J483" s="227">
        <f>J14+J77+J482</f>
        <v/>
      </c>
    </row>
    <row r="484" ht="14.25" customFormat="1" customHeight="1" s="345">
      <c r="A484" s="379" t="n"/>
      <c r="B484" s="379" t="n"/>
      <c r="C484" s="378" t="inlineStr">
        <is>
          <t>Накладные расходы</t>
        </is>
      </c>
      <c r="D484" s="221">
        <f>ROUND(G484/(G$16+$G$14),2)</f>
        <v/>
      </c>
      <c r="E484" s="380" t="n"/>
      <c r="F484" s="381" t="n"/>
      <c r="G484" s="227" t="n">
        <v>217260.37</v>
      </c>
      <c r="H484" s="382" t="n"/>
      <c r="I484" s="227" t="n"/>
      <c r="J484" s="227">
        <f>ROUND(D484*(J14+J16),2)</f>
        <v/>
      </c>
    </row>
    <row r="485" ht="14.25" customFormat="1" customHeight="1" s="345">
      <c r="A485" s="379" t="n"/>
      <c r="B485" s="379" t="n"/>
      <c r="C485" s="378" t="inlineStr">
        <is>
          <t>Сметная прибыль</t>
        </is>
      </c>
      <c r="D485" s="221">
        <f>ROUND(G485/(G$14+G$16),2)</f>
        <v/>
      </c>
      <c r="E485" s="380" t="n"/>
      <c r="F485" s="381" t="n"/>
      <c r="G485" s="227" t="n">
        <v>158253.71</v>
      </c>
      <c r="H485" s="382" t="n"/>
      <c r="I485" s="227" t="n"/>
      <c r="J485" s="227">
        <f>ROUND(D485*(J14+J16),2)</f>
        <v/>
      </c>
    </row>
    <row r="486" ht="14.25" customFormat="1" customHeight="1" s="345">
      <c r="A486" s="379" t="n"/>
      <c r="B486" s="379" t="n"/>
      <c r="C486" s="378" t="inlineStr">
        <is>
          <t>Итого СМР (с НР и СП)</t>
        </is>
      </c>
      <c r="D486" s="379" t="n"/>
      <c r="E486" s="380" t="n"/>
      <c r="F486" s="381" t="n"/>
      <c r="G486" s="227">
        <f>ROUND((G14+G77+G482+G484+G485),2)</f>
        <v/>
      </c>
      <c r="H486" s="382" t="n"/>
      <c r="I486" s="227" t="n"/>
      <c r="J486" s="227">
        <f>ROUND((J14+J77+J482+J484+J485),2)</f>
        <v/>
      </c>
    </row>
    <row r="487" ht="14.25" customFormat="1" customHeight="1" s="345">
      <c r="A487" s="379" t="n"/>
      <c r="B487" s="379" t="n"/>
      <c r="C487" s="378" t="inlineStr">
        <is>
          <t>ВСЕГО СМР + ОБОРУДОВАНИЕ</t>
        </is>
      </c>
      <c r="D487" s="379" t="n"/>
      <c r="E487" s="380" t="n"/>
      <c r="F487" s="381" t="n"/>
      <c r="G487" s="227">
        <f>G486+G155</f>
        <v/>
      </c>
      <c r="H487" s="382" t="n"/>
      <c r="I487" s="227" t="n"/>
      <c r="J487" s="227">
        <f>J486+J155</f>
        <v/>
      </c>
    </row>
    <row r="488" ht="14.25" customFormat="1" customHeight="1" s="345">
      <c r="A488" s="379" t="n"/>
      <c r="B488" s="379" t="n"/>
      <c r="C488" s="378" t="inlineStr">
        <is>
          <t>ИТОГО ПОКАЗАТЕЛЬ НА ЕД. ИЗМ.</t>
        </is>
      </c>
      <c r="D488" s="379" t="inlineStr">
        <is>
          <t>ед.</t>
        </is>
      </c>
      <c r="E488" s="380" t="n">
        <v>2</v>
      </c>
      <c r="F488" s="381" t="n"/>
      <c r="G488" s="227">
        <f>G487/E488</f>
        <v/>
      </c>
      <c r="H488" s="382" t="n"/>
      <c r="I488" s="227" t="n"/>
      <c r="J488" s="227">
        <f>J487/E488</f>
        <v/>
      </c>
    </row>
    <row r="490" ht="14.25" customFormat="1" customHeight="1" s="345">
      <c r="A490" s="335" t="inlineStr">
        <is>
          <t>Составил ______________________     Е. М. Добровольская</t>
        </is>
      </c>
    </row>
    <row r="491" ht="14.25" customFormat="1" customHeight="1" s="345">
      <c r="A491" s="346" t="inlineStr">
        <is>
          <t xml:space="preserve">                         (подпись, инициалы, фамилия)</t>
        </is>
      </c>
    </row>
    <row r="492" ht="14.25" customFormat="1" customHeight="1" s="345">
      <c r="A492" s="335" t="n"/>
    </row>
    <row r="493" ht="14.25" customFormat="1" customHeight="1" s="345">
      <c r="A493" s="335" t="inlineStr">
        <is>
          <t>Проверил ______________________        А.В. Костянецкая</t>
        </is>
      </c>
    </row>
    <row r="494" ht="14.25" customFormat="1" customHeight="1" s="345">
      <c r="A494" s="346" t="inlineStr">
        <is>
          <t xml:space="preserve">                        (подпись, инициалы, фамилия)</t>
        </is>
      </c>
    </row>
  </sheetData>
  <mergeCells count="21">
    <mergeCell ref="H9:H10"/>
    <mergeCell ref="B158:H158"/>
    <mergeCell ref="A4:J4"/>
    <mergeCell ref="B15:H15"/>
    <mergeCell ref="H2:J2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57:H157"/>
    <mergeCell ref="A9:A10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92"/>
  <sheetViews>
    <sheetView tabSelected="1" view="pageBreakPreview" zoomScale="85" zoomScaleSheetLayoutView="85" workbookViewId="0">
      <selection activeCell="M12" sqref="M12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391" t="inlineStr">
        <is>
          <t>Приложение №6</t>
        </is>
      </c>
    </row>
    <row r="2">
      <c r="A2" s="391" t="n"/>
      <c r="B2" s="391" t="n"/>
      <c r="C2" s="391" t="n"/>
      <c r="D2" s="391" t="n"/>
      <c r="E2" s="391" t="n"/>
      <c r="F2" s="391" t="n"/>
      <c r="G2" s="391" t="n"/>
    </row>
    <row r="3">
      <c r="A3" s="347" t="inlineStr">
        <is>
          <t>Расчет стоимости оборудования</t>
        </is>
      </c>
    </row>
    <row r="4">
      <c r="A4" s="350" t="inlineStr">
        <is>
          <t>Наименование разрабатываемого показателя УНЦ — Переходные пункты ВЛ-КЛ. Переходные пункты ВЛ-КЛ. Закрытый 110 кВ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9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2" t="n"/>
    </row>
    <row r="7" ht="30" customHeight="1" s="334">
      <c r="A7" s="444" t="n"/>
      <c r="B7" s="444" t="n"/>
      <c r="C7" s="444" t="n"/>
      <c r="D7" s="444" t="n"/>
      <c r="E7" s="444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>
      <c r="A9" s="266" t="n"/>
      <c r="B9" s="378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38.25" customHeight="1" s="334">
      <c r="A10" s="379" t="n">
        <v>1</v>
      </c>
      <c r="B10" s="378">
        <f>'Прил.5 Расчет СМР и ОБ'!B82</f>
        <v/>
      </c>
      <c r="C10" s="378">
        <f>'Прил.5 Расчет СМР и ОБ'!C82</f>
        <v/>
      </c>
      <c r="D10" s="378">
        <f>'Прил.5 Расчет СМР и ОБ'!D82</f>
        <v/>
      </c>
      <c r="E10" s="229">
        <f>'Прил.5 Расчет СМР и ОБ'!E82</f>
        <v/>
      </c>
      <c r="F10" s="227">
        <f>'Прил.5 Расчет СМР и ОБ'!F82</f>
        <v/>
      </c>
      <c r="G10" s="227">
        <f>ROUND(E10*F10,2)</f>
        <v/>
      </c>
    </row>
    <row r="11" ht="51" customHeight="1" s="334">
      <c r="A11" s="379" t="n">
        <v>2</v>
      </c>
      <c r="B11" s="378">
        <f>'Прил.5 Расчет СМР и ОБ'!B86</f>
        <v/>
      </c>
      <c r="C11" s="378">
        <f>'Прил.5 Расчет СМР и ОБ'!C86</f>
        <v/>
      </c>
      <c r="D11" s="378">
        <f>'Прил.5 Расчет СМР и ОБ'!D86</f>
        <v/>
      </c>
      <c r="E11" s="229">
        <f>'Прил.5 Расчет СМР и ОБ'!E86</f>
        <v/>
      </c>
      <c r="F11" s="227">
        <f>'Прил.5 Расчет СМР и ОБ'!F86</f>
        <v/>
      </c>
      <c r="G11" s="227">
        <f>ROUND(E11*F11,2)</f>
        <v/>
      </c>
    </row>
    <row r="12" ht="51" customHeight="1" s="334">
      <c r="A12" s="379" t="n">
        <v>3</v>
      </c>
      <c r="B12" s="378">
        <f>'Прил.5 Расчет СМР и ОБ'!B87</f>
        <v/>
      </c>
      <c r="C12" s="378">
        <f>'Прил.5 Расчет СМР и ОБ'!C87</f>
        <v/>
      </c>
      <c r="D12" s="378">
        <f>'Прил.5 Расчет СМР и ОБ'!D87</f>
        <v/>
      </c>
      <c r="E12" s="229">
        <f>'Прил.5 Расчет СМР и ОБ'!E87</f>
        <v/>
      </c>
      <c r="F12" s="227">
        <f>'Прил.5 Расчет СМР и ОБ'!F87</f>
        <v/>
      </c>
      <c r="G12" s="227">
        <f>ROUND(E12*F12,2)</f>
        <v/>
      </c>
    </row>
    <row r="13" ht="25.5" customHeight="1" s="334">
      <c r="A13" s="379" t="n">
        <v>4</v>
      </c>
      <c r="B13" s="378">
        <f>'Прил.5 Расчет СМР и ОБ'!B88</f>
        <v/>
      </c>
      <c r="C13" s="378">
        <f>'Прил.5 Расчет СМР и ОБ'!C88</f>
        <v/>
      </c>
      <c r="D13" s="378">
        <f>'Прил.5 Расчет СМР и ОБ'!D88</f>
        <v/>
      </c>
      <c r="E13" s="229">
        <f>'Прил.5 Расчет СМР и ОБ'!E88</f>
        <v/>
      </c>
      <c r="F13" s="227">
        <f>'Прил.5 Расчет СМР и ОБ'!F88</f>
        <v/>
      </c>
      <c r="G13" s="227">
        <f>ROUND(E13*F13,2)</f>
        <v/>
      </c>
    </row>
    <row r="14" ht="25.5" customHeight="1" s="334">
      <c r="A14" s="379" t="n">
        <v>5</v>
      </c>
      <c r="B14" s="378">
        <f>'Прил.5 Расчет СМР и ОБ'!B89</f>
        <v/>
      </c>
      <c r="C14" s="378">
        <f>'Прил.5 Расчет СМР и ОБ'!C89</f>
        <v/>
      </c>
      <c r="D14" s="378">
        <f>'Прил.5 Расчет СМР и ОБ'!D89</f>
        <v/>
      </c>
      <c r="E14" s="229">
        <f>'Прил.5 Расчет СМР и ОБ'!E89</f>
        <v/>
      </c>
      <c r="F14" s="227">
        <f>'Прил.5 Расчет СМР и ОБ'!F89</f>
        <v/>
      </c>
      <c r="G14" s="227">
        <f>ROUND(E14*F14,2)</f>
        <v/>
      </c>
    </row>
    <row r="15" ht="25.5" customHeight="1" s="334">
      <c r="A15" s="379" t="n">
        <v>6</v>
      </c>
      <c r="B15" s="378">
        <f>'Прил.5 Расчет СМР и ОБ'!B90</f>
        <v/>
      </c>
      <c r="C15" s="378">
        <f>'Прил.5 Расчет СМР и ОБ'!C90</f>
        <v/>
      </c>
      <c r="D15" s="378">
        <f>'Прил.5 Расчет СМР и ОБ'!D90</f>
        <v/>
      </c>
      <c r="E15" s="229">
        <f>'Прил.5 Расчет СМР и ОБ'!E90</f>
        <v/>
      </c>
      <c r="F15" s="227">
        <f>'Прил.5 Расчет СМР и ОБ'!F90</f>
        <v/>
      </c>
      <c r="G15" s="227">
        <f>ROUND(E15*F15,2)</f>
        <v/>
      </c>
    </row>
    <row r="16" ht="25.5" customHeight="1" s="334">
      <c r="A16" s="379" t="n">
        <v>7</v>
      </c>
      <c r="B16" s="378">
        <f>'Прил.5 Расчет СМР и ОБ'!B91</f>
        <v/>
      </c>
      <c r="C16" s="378">
        <f>'Прил.5 Расчет СМР и ОБ'!C91</f>
        <v/>
      </c>
      <c r="D16" s="378">
        <f>'Прил.5 Расчет СМР и ОБ'!D91</f>
        <v/>
      </c>
      <c r="E16" s="229">
        <f>'Прил.5 Расчет СМР и ОБ'!E91</f>
        <v/>
      </c>
      <c r="F16" s="227">
        <f>'Прил.5 Расчет СМР и ОБ'!F91</f>
        <v/>
      </c>
      <c r="G16" s="227">
        <f>ROUND(E16*F16,2)</f>
        <v/>
      </c>
    </row>
    <row r="17">
      <c r="A17" s="379" t="n">
        <v>8</v>
      </c>
      <c r="B17" s="378">
        <f>'Прил.5 Расчет СМР и ОБ'!B92</f>
        <v/>
      </c>
      <c r="C17" s="378">
        <f>'Прил.5 Расчет СМР и ОБ'!C92</f>
        <v/>
      </c>
      <c r="D17" s="378">
        <f>'Прил.5 Расчет СМР и ОБ'!D92</f>
        <v/>
      </c>
      <c r="E17" s="229">
        <f>'Прил.5 Расчет СМР и ОБ'!E92</f>
        <v/>
      </c>
      <c r="F17" s="227">
        <f>'Прил.5 Расчет СМР и ОБ'!F92</f>
        <v/>
      </c>
      <c r="G17" s="227">
        <f>ROUND(E17*F17,2)</f>
        <v/>
      </c>
    </row>
    <row r="18" ht="38.25" customHeight="1" s="334">
      <c r="A18" s="379" t="n">
        <v>9</v>
      </c>
      <c r="B18" s="378">
        <f>'Прил.5 Расчет СМР и ОБ'!B93</f>
        <v/>
      </c>
      <c r="C18" s="378">
        <f>'Прил.5 Расчет СМР и ОБ'!C93</f>
        <v/>
      </c>
      <c r="D18" s="378">
        <f>'Прил.5 Расчет СМР и ОБ'!D93</f>
        <v/>
      </c>
      <c r="E18" s="229">
        <f>'Прил.5 Расчет СМР и ОБ'!E93</f>
        <v/>
      </c>
      <c r="F18" s="227">
        <f>'Прил.5 Расчет СМР и ОБ'!F93</f>
        <v/>
      </c>
      <c r="G18" s="227">
        <f>ROUND(E18*F18,2)</f>
        <v/>
      </c>
    </row>
    <row r="19" ht="76.5" customHeight="1" s="334">
      <c r="A19" s="379" t="n">
        <v>10</v>
      </c>
      <c r="B19" s="378">
        <f>'Прил.5 Расчет СМР и ОБ'!B94</f>
        <v/>
      </c>
      <c r="C19" s="378">
        <f>'Прил.5 Расчет СМР и ОБ'!C94</f>
        <v/>
      </c>
      <c r="D19" s="378">
        <f>'Прил.5 Расчет СМР и ОБ'!D94</f>
        <v/>
      </c>
      <c r="E19" s="229">
        <f>'Прил.5 Расчет СМР и ОБ'!E94</f>
        <v/>
      </c>
      <c r="F19" s="227">
        <f>'Прил.5 Расчет СМР и ОБ'!F94</f>
        <v/>
      </c>
      <c r="G19" s="227">
        <f>ROUND(E19*F19,2)</f>
        <v/>
      </c>
    </row>
    <row r="20" ht="25.5" customHeight="1" s="334">
      <c r="A20" s="379" t="n">
        <v>11</v>
      </c>
      <c r="B20" s="378">
        <f>'Прил.5 Расчет СМР и ОБ'!B95</f>
        <v/>
      </c>
      <c r="C20" s="378">
        <f>'Прил.5 Расчет СМР и ОБ'!C95</f>
        <v/>
      </c>
      <c r="D20" s="378">
        <f>'Прил.5 Расчет СМР и ОБ'!D95</f>
        <v/>
      </c>
      <c r="E20" s="229">
        <f>'Прил.5 Расчет СМР и ОБ'!E95</f>
        <v/>
      </c>
      <c r="F20" s="227">
        <f>'Прил.5 Расчет СМР и ОБ'!F95</f>
        <v/>
      </c>
      <c r="G20" s="227">
        <f>ROUND(E20*F20,2)</f>
        <v/>
      </c>
    </row>
    <row r="21">
      <c r="A21" s="379" t="n">
        <v>12</v>
      </c>
      <c r="B21" s="378">
        <f>'Прил.5 Расчет СМР и ОБ'!B96</f>
        <v/>
      </c>
      <c r="C21" s="378">
        <f>'Прил.5 Расчет СМР и ОБ'!C96</f>
        <v/>
      </c>
      <c r="D21" s="378">
        <f>'Прил.5 Расчет СМР и ОБ'!D96</f>
        <v/>
      </c>
      <c r="E21" s="229">
        <f>'Прил.5 Расчет СМР и ОБ'!E96</f>
        <v/>
      </c>
      <c r="F21" s="227">
        <f>'Прил.5 Расчет СМР и ОБ'!F96</f>
        <v/>
      </c>
      <c r="G21" s="227">
        <f>ROUND(E21*F21,2)</f>
        <v/>
      </c>
    </row>
    <row r="22" ht="38.25" customHeight="1" s="334">
      <c r="A22" s="379" t="n">
        <v>13</v>
      </c>
      <c r="B22" s="378">
        <f>'Прил.5 Расчет СМР и ОБ'!B97</f>
        <v/>
      </c>
      <c r="C22" s="378">
        <f>'Прил.5 Расчет СМР и ОБ'!C97</f>
        <v/>
      </c>
      <c r="D22" s="378">
        <f>'Прил.5 Расчет СМР и ОБ'!D97</f>
        <v/>
      </c>
      <c r="E22" s="229">
        <f>'Прил.5 Расчет СМР и ОБ'!E97</f>
        <v/>
      </c>
      <c r="F22" s="227">
        <f>'Прил.5 Расчет СМР и ОБ'!F97</f>
        <v/>
      </c>
      <c r="G22" s="227">
        <f>ROUND(E22*F22,2)</f>
        <v/>
      </c>
    </row>
    <row r="23" ht="38.25" customHeight="1" s="334">
      <c r="A23" s="379" t="n">
        <v>14</v>
      </c>
      <c r="B23" s="378">
        <f>'Прил.5 Расчет СМР и ОБ'!B98</f>
        <v/>
      </c>
      <c r="C23" s="378">
        <f>'Прил.5 Расчет СМР и ОБ'!C98</f>
        <v/>
      </c>
      <c r="D23" s="378">
        <f>'Прил.5 Расчет СМР и ОБ'!D98</f>
        <v/>
      </c>
      <c r="E23" s="229">
        <f>'Прил.5 Расчет СМР и ОБ'!E98</f>
        <v/>
      </c>
      <c r="F23" s="227">
        <f>'Прил.5 Расчет СМР и ОБ'!F98</f>
        <v/>
      </c>
      <c r="G23" s="227">
        <f>ROUND(E23*F23,2)</f>
        <v/>
      </c>
    </row>
    <row r="24" ht="76.5" customHeight="1" s="334">
      <c r="A24" s="379" t="n">
        <v>15</v>
      </c>
      <c r="B24" s="378">
        <f>'Прил.5 Расчет СМР и ОБ'!B99</f>
        <v/>
      </c>
      <c r="C24" s="378">
        <f>'Прил.5 Расчет СМР и ОБ'!C99</f>
        <v/>
      </c>
      <c r="D24" s="378">
        <f>'Прил.5 Расчет СМР и ОБ'!D99</f>
        <v/>
      </c>
      <c r="E24" s="229">
        <f>'Прил.5 Расчет СМР и ОБ'!E99</f>
        <v/>
      </c>
      <c r="F24" s="227">
        <f>'Прил.5 Расчет СМР и ОБ'!F99</f>
        <v/>
      </c>
      <c r="G24" s="227">
        <f>ROUND(E24*F24,2)</f>
        <v/>
      </c>
    </row>
    <row r="25" ht="76.5" customHeight="1" s="334">
      <c r="A25" s="379" t="n">
        <v>16</v>
      </c>
      <c r="B25" s="378">
        <f>'Прил.5 Расчет СМР и ОБ'!B100</f>
        <v/>
      </c>
      <c r="C25" s="378">
        <f>'Прил.5 Расчет СМР и ОБ'!C100</f>
        <v/>
      </c>
      <c r="D25" s="378">
        <f>'Прил.5 Расчет СМР и ОБ'!D100</f>
        <v/>
      </c>
      <c r="E25" s="229">
        <f>'Прил.5 Расчет СМР и ОБ'!E100</f>
        <v/>
      </c>
      <c r="F25" s="227">
        <f>'Прил.5 Расчет СМР и ОБ'!F100</f>
        <v/>
      </c>
      <c r="G25" s="227">
        <f>ROUND(E25*F25,2)</f>
        <v/>
      </c>
    </row>
    <row r="26" ht="76.5" customHeight="1" s="334">
      <c r="A26" s="379" t="n">
        <v>17</v>
      </c>
      <c r="B26" s="378">
        <f>'Прил.5 Расчет СМР и ОБ'!B101</f>
        <v/>
      </c>
      <c r="C26" s="378">
        <f>'Прил.5 Расчет СМР и ОБ'!C101</f>
        <v/>
      </c>
      <c r="D26" s="378">
        <f>'Прил.5 Расчет СМР и ОБ'!D101</f>
        <v/>
      </c>
      <c r="E26" s="229">
        <f>'Прил.5 Расчет СМР и ОБ'!E101</f>
        <v/>
      </c>
      <c r="F26" s="227">
        <f>'Прил.5 Расчет СМР и ОБ'!F101</f>
        <v/>
      </c>
      <c r="G26" s="227">
        <f>ROUND(E26*F26,2)</f>
        <v/>
      </c>
    </row>
    <row r="27" ht="38.25" customHeight="1" s="334">
      <c r="A27" s="379" t="n">
        <v>18</v>
      </c>
      <c r="B27" s="378">
        <f>'Прил.5 Расчет СМР и ОБ'!B102</f>
        <v/>
      </c>
      <c r="C27" s="378">
        <f>'Прил.5 Расчет СМР и ОБ'!C102</f>
        <v/>
      </c>
      <c r="D27" s="378">
        <f>'Прил.5 Расчет СМР и ОБ'!D102</f>
        <v/>
      </c>
      <c r="E27" s="229">
        <f>'Прил.5 Расчет СМР и ОБ'!E102</f>
        <v/>
      </c>
      <c r="F27" s="227">
        <f>'Прил.5 Расчет СМР и ОБ'!F102</f>
        <v/>
      </c>
      <c r="G27" s="227">
        <f>ROUND(E27*F27,2)</f>
        <v/>
      </c>
    </row>
    <row r="28">
      <c r="A28" s="379" t="n">
        <v>19</v>
      </c>
      <c r="B28" s="378">
        <f>'Прил.5 Расчет СМР и ОБ'!B103</f>
        <v/>
      </c>
      <c r="C28" s="378">
        <f>'Прил.5 Расчет СМР и ОБ'!C103</f>
        <v/>
      </c>
      <c r="D28" s="378">
        <f>'Прил.5 Расчет СМР и ОБ'!D103</f>
        <v/>
      </c>
      <c r="E28" s="229">
        <f>'Прил.5 Расчет СМР и ОБ'!E103</f>
        <v/>
      </c>
      <c r="F28" s="227">
        <f>'Прил.5 Расчет СМР и ОБ'!F103</f>
        <v/>
      </c>
      <c r="G28" s="227">
        <f>ROUND(E28*F28,2)</f>
        <v/>
      </c>
    </row>
    <row r="29" ht="25.5" customHeight="1" s="334">
      <c r="A29" s="379" t="n">
        <v>20</v>
      </c>
      <c r="B29" s="378">
        <f>'Прил.5 Расчет СМР и ОБ'!B104</f>
        <v/>
      </c>
      <c r="C29" s="378">
        <f>'Прил.5 Расчет СМР и ОБ'!C104</f>
        <v/>
      </c>
      <c r="D29" s="378">
        <f>'Прил.5 Расчет СМР и ОБ'!D104</f>
        <v/>
      </c>
      <c r="E29" s="229">
        <f>'Прил.5 Расчет СМР и ОБ'!E104</f>
        <v/>
      </c>
      <c r="F29" s="227">
        <f>'Прил.5 Расчет СМР и ОБ'!F104</f>
        <v/>
      </c>
      <c r="G29" s="227">
        <f>ROUND(E29*F29,2)</f>
        <v/>
      </c>
    </row>
    <row r="30" ht="51" customHeight="1" s="334">
      <c r="A30" s="379" t="n">
        <v>21</v>
      </c>
      <c r="B30" s="378">
        <f>'Прил.5 Расчет СМР и ОБ'!B105</f>
        <v/>
      </c>
      <c r="C30" s="378">
        <f>'Прил.5 Расчет СМР и ОБ'!C105</f>
        <v/>
      </c>
      <c r="D30" s="378">
        <f>'Прил.5 Расчет СМР и ОБ'!D105</f>
        <v/>
      </c>
      <c r="E30" s="229">
        <f>'Прил.5 Расчет СМР и ОБ'!E105</f>
        <v/>
      </c>
      <c r="F30" s="227">
        <f>'Прил.5 Расчет СМР и ОБ'!F105</f>
        <v/>
      </c>
      <c r="G30" s="227">
        <f>ROUND(E30*F30,2)</f>
        <v/>
      </c>
    </row>
    <row r="31" ht="38.25" customHeight="1" s="334">
      <c r="A31" s="379" t="n">
        <v>22</v>
      </c>
      <c r="B31" s="378">
        <f>'Прил.5 Расчет СМР и ОБ'!B106</f>
        <v/>
      </c>
      <c r="C31" s="378">
        <f>'Прил.5 Расчет СМР и ОБ'!C106</f>
        <v/>
      </c>
      <c r="D31" s="378">
        <f>'Прил.5 Расчет СМР и ОБ'!D106</f>
        <v/>
      </c>
      <c r="E31" s="229">
        <f>'Прил.5 Расчет СМР и ОБ'!E106</f>
        <v/>
      </c>
      <c r="F31" s="227">
        <f>'Прил.5 Расчет СМР и ОБ'!F106</f>
        <v/>
      </c>
      <c r="G31" s="227">
        <f>ROUND(E31*F31,2)</f>
        <v/>
      </c>
    </row>
    <row r="32" ht="38.25" customHeight="1" s="334">
      <c r="A32" s="379" t="n">
        <v>23</v>
      </c>
      <c r="B32" s="378">
        <f>'Прил.5 Расчет СМР и ОБ'!B107</f>
        <v/>
      </c>
      <c r="C32" s="378">
        <f>'Прил.5 Расчет СМР и ОБ'!C107</f>
        <v/>
      </c>
      <c r="D32" s="378">
        <f>'Прил.5 Расчет СМР и ОБ'!D107</f>
        <v/>
      </c>
      <c r="E32" s="229">
        <f>'Прил.5 Расчет СМР и ОБ'!E107</f>
        <v/>
      </c>
      <c r="F32" s="227">
        <f>'Прил.5 Расчет СМР и ОБ'!F107</f>
        <v/>
      </c>
      <c r="G32" s="227">
        <f>ROUND(E32*F32,2)</f>
        <v/>
      </c>
    </row>
    <row r="33" ht="25.5" customHeight="1" s="334">
      <c r="A33" s="379" t="n">
        <v>24</v>
      </c>
      <c r="B33" s="378">
        <f>'Прил.5 Расчет СМР и ОБ'!B108</f>
        <v/>
      </c>
      <c r="C33" s="378">
        <f>'Прил.5 Расчет СМР и ОБ'!C108</f>
        <v/>
      </c>
      <c r="D33" s="378">
        <f>'Прил.5 Расчет СМР и ОБ'!D108</f>
        <v/>
      </c>
      <c r="E33" s="229">
        <f>'Прил.5 Расчет СМР и ОБ'!E108</f>
        <v/>
      </c>
      <c r="F33" s="227">
        <f>'Прил.5 Расчет СМР и ОБ'!F108</f>
        <v/>
      </c>
      <c r="G33" s="227">
        <f>ROUND(E33*F33,2)</f>
        <v/>
      </c>
    </row>
    <row r="34" ht="25.5" customHeight="1" s="334">
      <c r="A34" s="379" t="n">
        <v>25</v>
      </c>
      <c r="B34" s="378">
        <f>'Прил.5 Расчет СМР и ОБ'!B109</f>
        <v/>
      </c>
      <c r="C34" s="378">
        <f>'Прил.5 Расчет СМР и ОБ'!C109</f>
        <v/>
      </c>
      <c r="D34" s="378">
        <f>'Прил.5 Расчет СМР и ОБ'!D109</f>
        <v/>
      </c>
      <c r="E34" s="229">
        <f>'Прил.5 Расчет СМР и ОБ'!E109</f>
        <v/>
      </c>
      <c r="F34" s="227">
        <f>'Прил.5 Расчет СМР и ОБ'!F109</f>
        <v/>
      </c>
      <c r="G34" s="227">
        <f>ROUND(E34*F34,2)</f>
        <v/>
      </c>
    </row>
    <row r="35" ht="38.25" customHeight="1" s="334">
      <c r="A35" s="379" t="n">
        <v>26</v>
      </c>
      <c r="B35" s="378">
        <f>'Прил.5 Расчет СМР и ОБ'!B110</f>
        <v/>
      </c>
      <c r="C35" s="378">
        <f>'Прил.5 Расчет СМР и ОБ'!C110</f>
        <v/>
      </c>
      <c r="D35" s="378">
        <f>'Прил.5 Расчет СМР и ОБ'!D110</f>
        <v/>
      </c>
      <c r="E35" s="229">
        <f>'Прил.5 Расчет СМР и ОБ'!E110</f>
        <v/>
      </c>
      <c r="F35" s="227">
        <f>'Прил.5 Расчет СМР и ОБ'!F110</f>
        <v/>
      </c>
      <c r="G35" s="227">
        <f>ROUND(E35*F35,2)</f>
        <v/>
      </c>
    </row>
    <row r="36" ht="38.25" customHeight="1" s="334">
      <c r="A36" s="379" t="n">
        <v>27</v>
      </c>
      <c r="B36" s="378">
        <f>'Прил.5 Расчет СМР и ОБ'!B111</f>
        <v/>
      </c>
      <c r="C36" s="378">
        <f>'Прил.5 Расчет СМР и ОБ'!C111</f>
        <v/>
      </c>
      <c r="D36" s="378">
        <f>'Прил.5 Расчет СМР и ОБ'!D111</f>
        <v/>
      </c>
      <c r="E36" s="229">
        <f>'Прил.5 Расчет СМР и ОБ'!E111</f>
        <v/>
      </c>
      <c r="F36" s="227">
        <f>'Прил.5 Расчет СМР и ОБ'!F111</f>
        <v/>
      </c>
      <c r="G36" s="227">
        <f>ROUND(E36*F36,2)</f>
        <v/>
      </c>
    </row>
    <row r="37">
      <c r="A37" s="379" t="n">
        <v>28</v>
      </c>
      <c r="B37" s="378">
        <f>'Прил.5 Расчет СМР и ОБ'!B112</f>
        <v/>
      </c>
      <c r="C37" s="378">
        <f>'Прил.5 Расчет СМР и ОБ'!C112</f>
        <v/>
      </c>
      <c r="D37" s="378">
        <f>'Прил.5 Расчет СМР и ОБ'!D112</f>
        <v/>
      </c>
      <c r="E37" s="229">
        <f>'Прил.5 Расчет СМР и ОБ'!E112</f>
        <v/>
      </c>
      <c r="F37" s="227">
        <f>'Прил.5 Расчет СМР и ОБ'!F112</f>
        <v/>
      </c>
      <c r="G37" s="227">
        <f>ROUND(E37*F37,2)</f>
        <v/>
      </c>
    </row>
    <row r="38" ht="38.25" customHeight="1" s="334">
      <c r="A38" s="379" t="n">
        <v>29</v>
      </c>
      <c r="B38" s="378">
        <f>'Прил.5 Расчет СМР и ОБ'!B113</f>
        <v/>
      </c>
      <c r="C38" s="378">
        <f>'Прил.5 Расчет СМР и ОБ'!C113</f>
        <v/>
      </c>
      <c r="D38" s="378">
        <f>'Прил.5 Расчет СМР и ОБ'!D113</f>
        <v/>
      </c>
      <c r="E38" s="229">
        <f>'Прил.5 Расчет СМР и ОБ'!E113</f>
        <v/>
      </c>
      <c r="F38" s="227">
        <f>'Прил.5 Расчет СМР и ОБ'!F113</f>
        <v/>
      </c>
      <c r="G38" s="227">
        <f>ROUND(E38*F38,2)</f>
        <v/>
      </c>
    </row>
    <row r="39">
      <c r="A39" s="379" t="n">
        <v>30</v>
      </c>
      <c r="B39" s="378">
        <f>'Прил.5 Расчет СМР и ОБ'!B114</f>
        <v/>
      </c>
      <c r="C39" s="378">
        <f>'Прил.5 Расчет СМР и ОБ'!C114</f>
        <v/>
      </c>
      <c r="D39" s="378">
        <f>'Прил.5 Расчет СМР и ОБ'!D114</f>
        <v/>
      </c>
      <c r="E39" s="229">
        <f>'Прил.5 Расчет СМР и ОБ'!E114</f>
        <v/>
      </c>
      <c r="F39" s="227">
        <f>'Прил.5 Расчет СМР и ОБ'!F114</f>
        <v/>
      </c>
      <c r="G39" s="227">
        <f>ROUND(E39*F39,2)</f>
        <v/>
      </c>
    </row>
    <row r="40" ht="25.5" customHeight="1" s="334">
      <c r="A40" s="379" t="n">
        <v>31</v>
      </c>
      <c r="B40" s="378">
        <f>'Прил.5 Расчет СМР и ОБ'!B115</f>
        <v/>
      </c>
      <c r="C40" s="378">
        <f>'Прил.5 Расчет СМР и ОБ'!C115</f>
        <v/>
      </c>
      <c r="D40" s="378">
        <f>'Прил.5 Расчет СМР и ОБ'!D115</f>
        <v/>
      </c>
      <c r="E40" s="229">
        <f>'Прил.5 Расчет СМР и ОБ'!E115</f>
        <v/>
      </c>
      <c r="F40" s="227">
        <f>'Прил.5 Расчет СМР и ОБ'!F115</f>
        <v/>
      </c>
      <c r="G40" s="227">
        <f>ROUND(E40*F40,2)</f>
        <v/>
      </c>
    </row>
    <row r="41" ht="25.5" customHeight="1" s="334">
      <c r="A41" s="379" t="n">
        <v>32</v>
      </c>
      <c r="B41" s="378">
        <f>'Прил.5 Расчет СМР и ОБ'!B116</f>
        <v/>
      </c>
      <c r="C41" s="378">
        <f>'Прил.5 Расчет СМР и ОБ'!C116</f>
        <v/>
      </c>
      <c r="D41" s="378">
        <f>'Прил.5 Расчет СМР и ОБ'!D116</f>
        <v/>
      </c>
      <c r="E41" s="229">
        <f>'Прил.5 Расчет СМР и ОБ'!E116</f>
        <v/>
      </c>
      <c r="F41" s="227">
        <f>'Прил.5 Расчет СМР и ОБ'!F116</f>
        <v/>
      </c>
      <c r="G41" s="227">
        <f>ROUND(E41*F41,2)</f>
        <v/>
      </c>
    </row>
    <row r="42" ht="25.5" customHeight="1" s="334">
      <c r="A42" s="379" t="n">
        <v>33</v>
      </c>
      <c r="B42" s="378">
        <f>'Прил.5 Расчет СМР и ОБ'!B117</f>
        <v/>
      </c>
      <c r="C42" s="378">
        <f>'Прил.5 Расчет СМР и ОБ'!C117</f>
        <v/>
      </c>
      <c r="D42" s="378">
        <f>'Прил.5 Расчет СМР и ОБ'!D117</f>
        <v/>
      </c>
      <c r="E42" s="229">
        <f>'Прил.5 Расчет СМР и ОБ'!E117</f>
        <v/>
      </c>
      <c r="F42" s="227">
        <f>'Прил.5 Расчет СМР и ОБ'!F117</f>
        <v/>
      </c>
      <c r="G42" s="227">
        <f>ROUND(E42*F42,2)</f>
        <v/>
      </c>
    </row>
    <row r="43" ht="38.25" customHeight="1" s="334">
      <c r="A43" s="379" t="n">
        <v>34</v>
      </c>
      <c r="B43" s="378">
        <f>'Прил.5 Расчет СМР и ОБ'!B118</f>
        <v/>
      </c>
      <c r="C43" s="378">
        <f>'Прил.5 Расчет СМР и ОБ'!C118</f>
        <v/>
      </c>
      <c r="D43" s="378">
        <f>'Прил.5 Расчет СМР и ОБ'!D118</f>
        <v/>
      </c>
      <c r="E43" s="229">
        <f>'Прил.5 Расчет СМР и ОБ'!E118</f>
        <v/>
      </c>
      <c r="F43" s="227">
        <f>'Прил.5 Расчет СМР и ОБ'!F118</f>
        <v/>
      </c>
      <c r="G43" s="227">
        <f>ROUND(E43*F43,2)</f>
        <v/>
      </c>
    </row>
    <row r="44">
      <c r="A44" s="379" t="n">
        <v>35</v>
      </c>
      <c r="B44" s="378">
        <f>'Прил.5 Расчет СМР и ОБ'!B119</f>
        <v/>
      </c>
      <c r="C44" s="378">
        <f>'Прил.5 Расчет СМР и ОБ'!C119</f>
        <v/>
      </c>
      <c r="D44" s="378">
        <f>'Прил.5 Расчет СМР и ОБ'!D119</f>
        <v/>
      </c>
      <c r="E44" s="229">
        <f>'Прил.5 Расчет СМР и ОБ'!E119</f>
        <v/>
      </c>
      <c r="F44" s="227">
        <f>'Прил.5 Расчет СМР и ОБ'!F119</f>
        <v/>
      </c>
      <c r="G44" s="227">
        <f>ROUND(E44*F44,2)</f>
        <v/>
      </c>
    </row>
    <row r="45" ht="38.25" customHeight="1" s="334">
      <c r="A45" s="379" t="n">
        <v>36</v>
      </c>
      <c r="B45" s="378">
        <f>'Прил.5 Расчет СМР и ОБ'!B120</f>
        <v/>
      </c>
      <c r="C45" s="378">
        <f>'Прил.5 Расчет СМР и ОБ'!C120</f>
        <v/>
      </c>
      <c r="D45" s="378">
        <f>'Прил.5 Расчет СМР и ОБ'!D120</f>
        <v/>
      </c>
      <c r="E45" s="229">
        <f>'Прил.5 Расчет СМР и ОБ'!E120</f>
        <v/>
      </c>
      <c r="F45" s="227">
        <f>'Прил.5 Расчет СМР и ОБ'!F120</f>
        <v/>
      </c>
      <c r="G45" s="227">
        <f>ROUND(E45*F45,2)</f>
        <v/>
      </c>
    </row>
    <row r="46" ht="51" customHeight="1" s="334">
      <c r="A46" s="379" t="n">
        <v>37</v>
      </c>
      <c r="B46" s="378">
        <f>'Прил.5 Расчет СМР и ОБ'!B121</f>
        <v/>
      </c>
      <c r="C46" s="378">
        <f>'Прил.5 Расчет СМР и ОБ'!C121</f>
        <v/>
      </c>
      <c r="D46" s="378">
        <f>'Прил.5 Расчет СМР и ОБ'!D121</f>
        <v/>
      </c>
      <c r="E46" s="229">
        <f>'Прил.5 Расчет СМР и ОБ'!E121</f>
        <v/>
      </c>
      <c r="F46" s="227">
        <f>'Прил.5 Расчет СМР и ОБ'!F121</f>
        <v/>
      </c>
      <c r="G46" s="227">
        <f>ROUND(E46*F46,2)</f>
        <v/>
      </c>
    </row>
    <row r="47" ht="38.25" customHeight="1" s="334">
      <c r="A47" s="379" t="n">
        <v>38</v>
      </c>
      <c r="B47" s="378">
        <f>'Прил.5 Расчет СМР и ОБ'!B122</f>
        <v/>
      </c>
      <c r="C47" s="378">
        <f>'Прил.5 Расчет СМР и ОБ'!C122</f>
        <v/>
      </c>
      <c r="D47" s="378">
        <f>'Прил.5 Расчет СМР и ОБ'!D122</f>
        <v/>
      </c>
      <c r="E47" s="229">
        <f>'Прил.5 Расчет СМР и ОБ'!E122</f>
        <v/>
      </c>
      <c r="F47" s="227">
        <f>'Прил.5 Расчет СМР и ОБ'!F122</f>
        <v/>
      </c>
      <c r="G47" s="227">
        <f>ROUND(E47*F47,2)</f>
        <v/>
      </c>
    </row>
    <row r="48" ht="25.5" customHeight="1" s="334">
      <c r="A48" s="379" t="n">
        <v>39</v>
      </c>
      <c r="B48" s="378">
        <f>'Прил.5 Расчет СМР и ОБ'!B123</f>
        <v/>
      </c>
      <c r="C48" s="378">
        <f>'Прил.5 Расчет СМР и ОБ'!C123</f>
        <v/>
      </c>
      <c r="D48" s="378">
        <f>'Прил.5 Расчет СМР и ОБ'!D123</f>
        <v/>
      </c>
      <c r="E48" s="229">
        <f>'Прил.5 Расчет СМР и ОБ'!E123</f>
        <v/>
      </c>
      <c r="F48" s="227">
        <f>'Прил.5 Расчет СМР и ОБ'!F123</f>
        <v/>
      </c>
      <c r="G48" s="227">
        <f>ROUND(E48*F48,2)</f>
        <v/>
      </c>
    </row>
    <row r="49" ht="25.5" customHeight="1" s="334">
      <c r="A49" s="379" t="n">
        <v>40</v>
      </c>
      <c r="B49" s="378">
        <f>'Прил.5 Расчет СМР и ОБ'!B124</f>
        <v/>
      </c>
      <c r="C49" s="378">
        <f>'Прил.5 Расчет СМР и ОБ'!C124</f>
        <v/>
      </c>
      <c r="D49" s="378">
        <f>'Прил.5 Расчет СМР и ОБ'!D124</f>
        <v/>
      </c>
      <c r="E49" s="229">
        <f>'Прил.5 Расчет СМР и ОБ'!E124</f>
        <v/>
      </c>
      <c r="F49" s="227">
        <f>'Прил.5 Расчет СМР и ОБ'!F124</f>
        <v/>
      </c>
      <c r="G49" s="227">
        <f>ROUND(E49*F49,2)</f>
        <v/>
      </c>
    </row>
    <row r="50" ht="38.25" customHeight="1" s="334">
      <c r="A50" s="379" t="n">
        <v>41</v>
      </c>
      <c r="B50" s="378">
        <f>'Прил.5 Расчет СМР и ОБ'!B125</f>
        <v/>
      </c>
      <c r="C50" s="378">
        <f>'Прил.5 Расчет СМР и ОБ'!C125</f>
        <v/>
      </c>
      <c r="D50" s="378">
        <f>'Прил.5 Расчет СМР и ОБ'!D125</f>
        <v/>
      </c>
      <c r="E50" s="229">
        <f>'Прил.5 Расчет СМР и ОБ'!E125</f>
        <v/>
      </c>
      <c r="F50" s="227">
        <f>'Прил.5 Расчет СМР и ОБ'!F125</f>
        <v/>
      </c>
      <c r="G50" s="227">
        <f>ROUND(E50*F50,2)</f>
        <v/>
      </c>
    </row>
    <row r="51" ht="25.5" customHeight="1" s="334">
      <c r="A51" s="379" t="n">
        <v>42</v>
      </c>
      <c r="B51" s="378">
        <f>'Прил.5 Расчет СМР и ОБ'!B126</f>
        <v/>
      </c>
      <c r="C51" s="378">
        <f>'Прил.5 Расчет СМР и ОБ'!C126</f>
        <v/>
      </c>
      <c r="D51" s="378">
        <f>'Прил.5 Расчет СМР и ОБ'!D126</f>
        <v/>
      </c>
      <c r="E51" s="229">
        <f>'Прил.5 Расчет СМР и ОБ'!E126</f>
        <v/>
      </c>
      <c r="F51" s="227">
        <f>'Прил.5 Расчет СМР и ОБ'!F126</f>
        <v/>
      </c>
      <c r="G51" s="227">
        <f>ROUND(E51*F51,2)</f>
        <v/>
      </c>
    </row>
    <row r="52" ht="25.5" customHeight="1" s="334">
      <c r="A52" s="379" t="n">
        <v>43</v>
      </c>
      <c r="B52" s="378">
        <f>'Прил.5 Расчет СМР и ОБ'!B127</f>
        <v/>
      </c>
      <c r="C52" s="378">
        <f>'Прил.5 Расчет СМР и ОБ'!C127</f>
        <v/>
      </c>
      <c r="D52" s="378">
        <f>'Прил.5 Расчет СМР и ОБ'!D127</f>
        <v/>
      </c>
      <c r="E52" s="229">
        <f>'Прил.5 Расчет СМР и ОБ'!E127</f>
        <v/>
      </c>
      <c r="F52" s="227">
        <f>'Прил.5 Расчет СМР и ОБ'!F127</f>
        <v/>
      </c>
      <c r="G52" s="227">
        <f>ROUND(E52*F52,2)</f>
        <v/>
      </c>
    </row>
    <row r="53" ht="51" customHeight="1" s="334">
      <c r="A53" s="379" t="n">
        <v>44</v>
      </c>
      <c r="B53" s="378">
        <f>'Прил.5 Расчет СМР и ОБ'!B128</f>
        <v/>
      </c>
      <c r="C53" s="378">
        <f>'Прил.5 Расчет СМР и ОБ'!C128</f>
        <v/>
      </c>
      <c r="D53" s="378">
        <f>'Прил.5 Расчет СМР и ОБ'!D128</f>
        <v/>
      </c>
      <c r="E53" s="229">
        <f>'Прил.5 Расчет СМР и ОБ'!E128</f>
        <v/>
      </c>
      <c r="F53" s="227">
        <f>'Прил.5 Расчет СМР и ОБ'!F128</f>
        <v/>
      </c>
      <c r="G53" s="227">
        <f>ROUND(E53*F53,2)</f>
        <v/>
      </c>
    </row>
    <row r="54" ht="25.5" customHeight="1" s="334">
      <c r="A54" s="379" t="n">
        <v>45</v>
      </c>
      <c r="B54" s="378">
        <f>'Прил.5 Расчет СМР и ОБ'!B129</f>
        <v/>
      </c>
      <c r="C54" s="378">
        <f>'Прил.5 Расчет СМР и ОБ'!C129</f>
        <v/>
      </c>
      <c r="D54" s="378">
        <f>'Прил.5 Расчет СМР и ОБ'!D129</f>
        <v/>
      </c>
      <c r="E54" s="229">
        <f>'Прил.5 Расчет СМР и ОБ'!E129</f>
        <v/>
      </c>
      <c r="F54" s="227">
        <f>'Прил.5 Расчет СМР и ОБ'!F129</f>
        <v/>
      </c>
      <c r="G54" s="227">
        <f>ROUND(E54*F54,2)</f>
        <v/>
      </c>
    </row>
    <row r="55" ht="38.25" customHeight="1" s="334">
      <c r="A55" s="379" t="n">
        <v>46</v>
      </c>
      <c r="B55" s="378">
        <f>'Прил.5 Расчет СМР и ОБ'!B130</f>
        <v/>
      </c>
      <c r="C55" s="378">
        <f>'Прил.5 Расчет СМР и ОБ'!C130</f>
        <v/>
      </c>
      <c r="D55" s="378">
        <f>'Прил.5 Расчет СМР и ОБ'!D130</f>
        <v/>
      </c>
      <c r="E55" s="229">
        <f>'Прил.5 Расчет СМР и ОБ'!E130</f>
        <v/>
      </c>
      <c r="F55" s="227">
        <f>'Прил.5 Расчет СМР и ОБ'!F130</f>
        <v/>
      </c>
      <c r="G55" s="227">
        <f>ROUND(E55*F55,2)</f>
        <v/>
      </c>
    </row>
    <row r="56" ht="25.5" customHeight="1" s="334">
      <c r="A56" s="379" t="n">
        <v>47</v>
      </c>
      <c r="B56" s="378">
        <f>'Прил.5 Расчет СМР и ОБ'!B131</f>
        <v/>
      </c>
      <c r="C56" s="378">
        <f>'Прил.5 Расчет СМР и ОБ'!C131</f>
        <v/>
      </c>
      <c r="D56" s="378">
        <f>'Прил.5 Расчет СМР и ОБ'!D131</f>
        <v/>
      </c>
      <c r="E56" s="229">
        <f>'Прил.5 Расчет СМР и ОБ'!E131</f>
        <v/>
      </c>
      <c r="F56" s="227">
        <f>'Прил.5 Расчет СМР и ОБ'!F131</f>
        <v/>
      </c>
      <c r="G56" s="227">
        <f>ROUND(E56*F56,2)</f>
        <v/>
      </c>
    </row>
    <row r="57" ht="25.5" customHeight="1" s="334">
      <c r="A57" s="379" t="n">
        <v>48</v>
      </c>
      <c r="B57" s="378">
        <f>'Прил.5 Расчет СМР и ОБ'!B132</f>
        <v/>
      </c>
      <c r="C57" s="378">
        <f>'Прил.5 Расчет СМР и ОБ'!C132</f>
        <v/>
      </c>
      <c r="D57" s="378">
        <f>'Прил.5 Расчет СМР и ОБ'!D132</f>
        <v/>
      </c>
      <c r="E57" s="229">
        <f>'Прил.5 Расчет СМР и ОБ'!E132</f>
        <v/>
      </c>
      <c r="F57" s="227">
        <f>'Прил.5 Расчет СМР и ОБ'!F132</f>
        <v/>
      </c>
      <c r="G57" s="227">
        <f>ROUND(E57*F57,2)</f>
        <v/>
      </c>
    </row>
    <row r="58">
      <c r="A58" s="379" t="n">
        <v>49</v>
      </c>
      <c r="B58" s="378">
        <f>'Прил.5 Расчет СМР и ОБ'!B133</f>
        <v/>
      </c>
      <c r="C58" s="378">
        <f>'Прил.5 Расчет СМР и ОБ'!C133</f>
        <v/>
      </c>
      <c r="D58" s="378">
        <f>'Прил.5 Расчет СМР и ОБ'!D133</f>
        <v/>
      </c>
      <c r="E58" s="229">
        <f>'Прил.5 Расчет СМР и ОБ'!E133</f>
        <v/>
      </c>
      <c r="F58" s="227">
        <f>'Прил.5 Расчет СМР и ОБ'!F133</f>
        <v/>
      </c>
      <c r="G58" s="227">
        <f>ROUND(E58*F58,2)</f>
        <v/>
      </c>
    </row>
    <row r="59" ht="38.25" customHeight="1" s="334">
      <c r="A59" s="379" t="n">
        <v>50</v>
      </c>
      <c r="B59" s="378">
        <f>'Прил.5 Расчет СМР и ОБ'!B134</f>
        <v/>
      </c>
      <c r="C59" s="378">
        <f>'Прил.5 Расчет СМР и ОБ'!C134</f>
        <v/>
      </c>
      <c r="D59" s="378">
        <f>'Прил.5 Расчет СМР и ОБ'!D134</f>
        <v/>
      </c>
      <c r="E59" s="229">
        <f>'Прил.5 Расчет СМР и ОБ'!E134</f>
        <v/>
      </c>
      <c r="F59" s="227">
        <f>'Прил.5 Расчет СМР и ОБ'!F134</f>
        <v/>
      </c>
      <c r="G59" s="227">
        <f>ROUND(E59*F59,2)</f>
        <v/>
      </c>
    </row>
    <row r="60" ht="38.25" customHeight="1" s="334">
      <c r="A60" s="379" t="n">
        <v>51</v>
      </c>
      <c r="B60" s="378">
        <f>'Прил.5 Расчет СМР и ОБ'!B136</f>
        <v/>
      </c>
      <c r="C60" s="378">
        <f>'Прил.5 Расчет СМР и ОБ'!C136</f>
        <v/>
      </c>
      <c r="D60" s="378">
        <f>'Прил.5 Расчет СМР и ОБ'!D136</f>
        <v/>
      </c>
      <c r="E60" s="229">
        <f>'Прил.5 Расчет СМР и ОБ'!E136</f>
        <v/>
      </c>
      <c r="F60" s="227">
        <f>'Прил.5 Расчет СМР и ОБ'!F136</f>
        <v/>
      </c>
      <c r="G60" s="227">
        <f>ROUND(E60*F60,2)</f>
        <v/>
      </c>
    </row>
    <row r="61" ht="25.5" customHeight="1" s="334">
      <c r="A61" s="379" t="n">
        <v>52</v>
      </c>
      <c r="B61" s="378">
        <f>'Прил.5 Расчет СМР и ОБ'!B137</f>
        <v/>
      </c>
      <c r="C61" s="378">
        <f>'Прил.5 Расчет СМР и ОБ'!C137</f>
        <v/>
      </c>
      <c r="D61" s="378">
        <f>'Прил.5 Расчет СМР и ОБ'!D137</f>
        <v/>
      </c>
      <c r="E61" s="229">
        <f>'Прил.5 Расчет СМР и ОБ'!E137</f>
        <v/>
      </c>
      <c r="F61" s="227">
        <f>'Прил.5 Расчет СМР и ОБ'!F137</f>
        <v/>
      </c>
      <c r="G61" s="227">
        <f>ROUND(E61*F61,2)</f>
        <v/>
      </c>
    </row>
    <row r="62" ht="25.5" customHeight="1" s="334">
      <c r="A62" s="379" t="n">
        <v>53</v>
      </c>
      <c r="B62" s="378">
        <f>'Прил.5 Расчет СМР и ОБ'!B138</f>
        <v/>
      </c>
      <c r="C62" s="378">
        <f>'Прил.5 Расчет СМР и ОБ'!C138</f>
        <v/>
      </c>
      <c r="D62" s="378">
        <f>'Прил.5 Расчет СМР и ОБ'!D138</f>
        <v/>
      </c>
      <c r="E62" s="229">
        <f>'Прил.5 Расчет СМР и ОБ'!E138</f>
        <v/>
      </c>
      <c r="F62" s="227">
        <f>'Прил.5 Расчет СМР и ОБ'!F138</f>
        <v/>
      </c>
      <c r="G62" s="227">
        <f>ROUND(E62*F62,2)</f>
        <v/>
      </c>
    </row>
    <row r="63" ht="25.5" customHeight="1" s="334">
      <c r="A63" s="379" t="n">
        <v>54</v>
      </c>
      <c r="B63" s="378">
        <f>'Прил.5 Расчет СМР и ОБ'!B139</f>
        <v/>
      </c>
      <c r="C63" s="378">
        <f>'Прил.5 Расчет СМР и ОБ'!C139</f>
        <v/>
      </c>
      <c r="D63" s="378">
        <f>'Прил.5 Расчет СМР и ОБ'!D139</f>
        <v/>
      </c>
      <c r="E63" s="229">
        <f>'Прил.5 Расчет СМР и ОБ'!E139</f>
        <v/>
      </c>
      <c r="F63" s="227">
        <f>'Прил.5 Расчет СМР и ОБ'!F139</f>
        <v/>
      </c>
      <c r="G63" s="227">
        <f>ROUND(E63*F63,2)</f>
        <v/>
      </c>
    </row>
    <row r="64">
      <c r="A64" s="379" t="n">
        <v>55</v>
      </c>
      <c r="B64" s="378">
        <f>'Прил.5 Расчет СМР и ОБ'!B140</f>
        <v/>
      </c>
      <c r="C64" s="378">
        <f>'Прил.5 Расчет СМР и ОБ'!C140</f>
        <v/>
      </c>
      <c r="D64" s="378">
        <f>'Прил.5 Расчет СМР и ОБ'!D140</f>
        <v/>
      </c>
      <c r="E64" s="229">
        <f>'Прил.5 Расчет СМР и ОБ'!E140</f>
        <v/>
      </c>
      <c r="F64" s="227">
        <f>'Прил.5 Расчет СМР и ОБ'!F140</f>
        <v/>
      </c>
      <c r="G64" s="227">
        <f>ROUND(E64*F64,2)</f>
        <v/>
      </c>
    </row>
    <row r="65" ht="38.25" customHeight="1" s="334">
      <c r="A65" s="379" t="n">
        <v>56</v>
      </c>
      <c r="B65" s="378">
        <f>'Прил.5 Расчет СМР и ОБ'!B141</f>
        <v/>
      </c>
      <c r="C65" s="378">
        <f>'Прил.5 Расчет СМР и ОБ'!C141</f>
        <v/>
      </c>
      <c r="D65" s="378">
        <f>'Прил.5 Расчет СМР и ОБ'!D141</f>
        <v/>
      </c>
      <c r="E65" s="229">
        <f>'Прил.5 Расчет СМР и ОБ'!E141</f>
        <v/>
      </c>
      <c r="F65" s="227">
        <f>'Прил.5 Расчет СМР и ОБ'!F141</f>
        <v/>
      </c>
      <c r="G65" s="227">
        <f>ROUND(E65*F65,2)</f>
        <v/>
      </c>
    </row>
    <row r="66" ht="38.25" customHeight="1" s="334">
      <c r="A66" s="379" t="n">
        <v>57</v>
      </c>
      <c r="B66" s="378">
        <f>'Прил.5 Расчет СМР и ОБ'!B142</f>
        <v/>
      </c>
      <c r="C66" s="378">
        <f>'Прил.5 Расчет СМР и ОБ'!C142</f>
        <v/>
      </c>
      <c r="D66" s="378">
        <f>'Прил.5 Расчет СМР и ОБ'!D142</f>
        <v/>
      </c>
      <c r="E66" s="229">
        <f>'Прил.5 Расчет СМР и ОБ'!E142</f>
        <v/>
      </c>
      <c r="F66" s="227">
        <f>'Прил.5 Расчет СМР и ОБ'!F142</f>
        <v/>
      </c>
      <c r="G66" s="227">
        <f>ROUND(E66*F66,2)</f>
        <v/>
      </c>
    </row>
    <row r="67" ht="38.25" customHeight="1" s="334">
      <c r="A67" s="379" t="n">
        <v>58</v>
      </c>
      <c r="B67" s="378">
        <f>'Прил.5 Расчет СМР и ОБ'!B143</f>
        <v/>
      </c>
      <c r="C67" s="378">
        <f>'Прил.5 Расчет СМР и ОБ'!C143</f>
        <v/>
      </c>
      <c r="D67" s="378">
        <f>'Прил.5 Расчет СМР и ОБ'!D143</f>
        <v/>
      </c>
      <c r="E67" s="229">
        <f>'Прил.5 Расчет СМР и ОБ'!E143</f>
        <v/>
      </c>
      <c r="F67" s="227">
        <f>'Прил.5 Расчет СМР и ОБ'!F143</f>
        <v/>
      </c>
      <c r="G67" s="227">
        <f>ROUND(E67*F67,2)</f>
        <v/>
      </c>
    </row>
    <row r="68">
      <c r="A68" s="379" t="n">
        <v>59</v>
      </c>
      <c r="B68" s="378">
        <f>'Прил.5 Расчет СМР и ОБ'!B144</f>
        <v/>
      </c>
      <c r="C68" s="378">
        <f>'Прил.5 Расчет СМР и ОБ'!C144</f>
        <v/>
      </c>
      <c r="D68" s="378">
        <f>'Прил.5 Расчет СМР и ОБ'!D144</f>
        <v/>
      </c>
      <c r="E68" s="229">
        <f>'Прил.5 Расчет СМР и ОБ'!E144</f>
        <v/>
      </c>
      <c r="F68" s="227">
        <f>'Прил.5 Расчет СМР и ОБ'!F144</f>
        <v/>
      </c>
      <c r="G68" s="227">
        <f>ROUND(E68*F68,2)</f>
        <v/>
      </c>
    </row>
    <row r="69" ht="25.5" customHeight="1" s="334">
      <c r="A69" s="379" t="n">
        <v>60</v>
      </c>
      <c r="B69" s="378">
        <f>'Прил.5 Расчет СМР и ОБ'!B145</f>
        <v/>
      </c>
      <c r="C69" s="378">
        <f>'Прил.5 Расчет СМР и ОБ'!C145</f>
        <v/>
      </c>
      <c r="D69" s="378">
        <f>'Прил.5 Расчет СМР и ОБ'!D145</f>
        <v/>
      </c>
      <c r="E69" s="229">
        <f>'Прил.5 Расчет СМР и ОБ'!E145</f>
        <v/>
      </c>
      <c r="F69" s="227">
        <f>'Прил.5 Расчет СМР и ОБ'!F145</f>
        <v/>
      </c>
      <c r="G69" s="227">
        <f>ROUND(E69*F69,2)</f>
        <v/>
      </c>
    </row>
    <row r="70" ht="25.5" customHeight="1" s="334">
      <c r="A70" s="379" t="n">
        <v>61</v>
      </c>
      <c r="B70" s="378">
        <f>'Прил.5 Расчет СМР и ОБ'!B146</f>
        <v/>
      </c>
      <c r="C70" s="378">
        <f>'Прил.5 Расчет СМР и ОБ'!C146</f>
        <v/>
      </c>
      <c r="D70" s="378">
        <f>'Прил.5 Расчет СМР и ОБ'!D146</f>
        <v/>
      </c>
      <c r="E70" s="229">
        <f>'Прил.5 Расчет СМР и ОБ'!E146</f>
        <v/>
      </c>
      <c r="F70" s="227">
        <f>'Прил.5 Расчет СМР и ОБ'!F146</f>
        <v/>
      </c>
      <c r="G70" s="227">
        <f>ROUND(E70*F70,2)</f>
        <v/>
      </c>
    </row>
    <row r="71" ht="25.5" customHeight="1" s="334">
      <c r="A71" s="379" t="n">
        <v>62</v>
      </c>
      <c r="B71" s="378">
        <f>'Прил.5 Расчет СМР и ОБ'!B147</f>
        <v/>
      </c>
      <c r="C71" s="378">
        <f>'Прил.5 Расчет СМР и ОБ'!C147</f>
        <v/>
      </c>
      <c r="D71" s="378">
        <f>'Прил.5 Расчет СМР и ОБ'!D147</f>
        <v/>
      </c>
      <c r="E71" s="229">
        <f>'Прил.5 Расчет СМР и ОБ'!E147</f>
        <v/>
      </c>
      <c r="F71" s="227">
        <f>'Прил.5 Расчет СМР и ОБ'!F147</f>
        <v/>
      </c>
      <c r="G71" s="227">
        <f>ROUND(E71*F71,2)</f>
        <v/>
      </c>
    </row>
    <row r="72" ht="38.25" customHeight="1" s="334">
      <c r="A72" s="379" t="n">
        <v>63</v>
      </c>
      <c r="B72" s="378">
        <f>'Прил.5 Расчет СМР и ОБ'!B148</f>
        <v/>
      </c>
      <c r="C72" s="378">
        <f>'Прил.5 Расчет СМР и ОБ'!C148</f>
        <v/>
      </c>
      <c r="D72" s="378">
        <f>'Прил.5 Расчет СМР и ОБ'!D148</f>
        <v/>
      </c>
      <c r="E72" s="229">
        <f>'Прил.5 Расчет СМР и ОБ'!E148</f>
        <v/>
      </c>
      <c r="F72" s="227">
        <f>'Прил.5 Расчет СМР и ОБ'!F148</f>
        <v/>
      </c>
      <c r="G72" s="227">
        <f>ROUND(E72*F72,2)</f>
        <v/>
      </c>
    </row>
    <row r="73" ht="25.5" customHeight="1" s="334">
      <c r="A73" s="379" t="n">
        <v>64</v>
      </c>
      <c r="B73" s="378">
        <f>'Прил.5 Расчет СМР и ОБ'!B149</f>
        <v/>
      </c>
      <c r="C73" s="378">
        <f>'Прил.5 Расчет СМР и ОБ'!C149</f>
        <v/>
      </c>
      <c r="D73" s="378">
        <f>'Прил.5 Расчет СМР и ОБ'!D149</f>
        <v/>
      </c>
      <c r="E73" s="229">
        <f>'Прил.5 Расчет СМР и ОБ'!E149</f>
        <v/>
      </c>
      <c r="F73" s="227">
        <f>'Прил.5 Расчет СМР и ОБ'!F149</f>
        <v/>
      </c>
      <c r="G73" s="227">
        <f>ROUND(E73*F73,2)</f>
        <v/>
      </c>
    </row>
    <row r="74" ht="38.25" customHeight="1" s="334">
      <c r="A74" s="379" t="n">
        <v>65</v>
      </c>
      <c r="B74" s="378">
        <f>'Прил.5 Расчет СМР и ОБ'!B150</f>
        <v/>
      </c>
      <c r="C74" s="378">
        <f>'Прил.5 Расчет СМР и ОБ'!C150</f>
        <v/>
      </c>
      <c r="D74" s="378">
        <f>'Прил.5 Расчет СМР и ОБ'!D150</f>
        <v/>
      </c>
      <c r="E74" s="229">
        <f>'Прил.5 Расчет СМР и ОБ'!E150</f>
        <v/>
      </c>
      <c r="F74" s="227">
        <f>'Прил.5 Расчет СМР и ОБ'!F150</f>
        <v/>
      </c>
      <c r="G74" s="227">
        <f>ROUND(E74*F74,2)</f>
        <v/>
      </c>
    </row>
    <row r="75" ht="25.5" customHeight="1" s="334">
      <c r="A75" s="379" t="n">
        <v>66</v>
      </c>
      <c r="B75" s="378">
        <f>'Прил.5 Расчет СМР и ОБ'!B151</f>
        <v/>
      </c>
      <c r="C75" s="378">
        <f>'Прил.5 Расчет СМР и ОБ'!C151</f>
        <v/>
      </c>
      <c r="D75" s="378">
        <f>'Прил.5 Расчет СМР и ОБ'!D151</f>
        <v/>
      </c>
      <c r="E75" s="229">
        <f>'Прил.5 Расчет СМР и ОБ'!E151</f>
        <v/>
      </c>
      <c r="F75" s="227">
        <f>'Прил.5 Расчет СМР и ОБ'!F151</f>
        <v/>
      </c>
      <c r="G75" s="227">
        <f>ROUND(E75*F75,2)</f>
        <v/>
      </c>
    </row>
    <row r="76" ht="38.25" customHeight="1" s="334">
      <c r="A76" s="379" t="n">
        <v>67</v>
      </c>
      <c r="B76" s="378">
        <f>'Прил.5 Расчет СМР и ОБ'!B152</f>
        <v/>
      </c>
      <c r="C76" s="378">
        <f>'Прил.5 Расчет СМР и ОБ'!C152</f>
        <v/>
      </c>
      <c r="D76" s="378">
        <f>'Прил.5 Расчет СМР и ОБ'!D152</f>
        <v/>
      </c>
      <c r="E76" s="229">
        <f>'Прил.5 Расчет СМР и ОБ'!E152</f>
        <v/>
      </c>
      <c r="F76" s="227">
        <f>'Прил.5 Расчет СМР и ОБ'!F152</f>
        <v/>
      </c>
      <c r="G76" s="227">
        <f>ROUND(E76*F76,2)</f>
        <v/>
      </c>
    </row>
    <row r="77" ht="25.5" customHeight="1" s="334">
      <c r="A77" s="379" t="n">
        <v>68</v>
      </c>
      <c r="B77" s="378">
        <f>'Прил.5 Расчет СМР и ОБ'!B153</f>
        <v/>
      </c>
      <c r="C77" s="378">
        <f>'Прил.5 Расчет СМР и ОБ'!C153</f>
        <v/>
      </c>
      <c r="D77" s="378">
        <f>'Прил.5 Расчет СМР и ОБ'!D153</f>
        <v/>
      </c>
      <c r="E77" s="229">
        <f>'Прил.5 Расчет СМР и ОБ'!E153</f>
        <v/>
      </c>
      <c r="F77" s="227">
        <f>'Прил.5 Расчет СМР и ОБ'!F153</f>
        <v/>
      </c>
      <c r="G77" s="227">
        <f>ROUND(E77*F77,2)</f>
        <v/>
      </c>
    </row>
    <row r="78">
      <c r="A78" s="379" t="n"/>
      <c r="B78" s="366" t="n"/>
      <c r="C78" s="378" t="inlineStr">
        <is>
          <t>ИТОГО ИНЖЕНЕРНОЕ ОБОРУДОВАНИЕ</t>
        </is>
      </c>
      <c r="D78" s="366" t="n"/>
      <c r="E78" s="148" t="n"/>
      <c r="F78" s="381" t="n"/>
      <c r="G78" s="312">
        <f>SUM(G10:G77)</f>
        <v/>
      </c>
    </row>
    <row r="79">
      <c r="A79" s="379" t="n"/>
      <c r="B79" s="378" t="inlineStr">
        <is>
          <t>ТЕХНОЛОГИЧЕСКОЕ ОБОРУДОВАНИЕ</t>
        </is>
      </c>
      <c r="C79" s="441" t="n"/>
      <c r="D79" s="441" t="n"/>
      <c r="E79" s="441" t="n"/>
      <c r="F79" s="441" t="n"/>
      <c r="G79" s="442" t="n"/>
    </row>
    <row r="80" ht="38.25" customHeight="1" s="334">
      <c r="A80" s="379" t="n">
        <v>69</v>
      </c>
      <c r="B80" s="378">
        <f>'Прил.5 Расчет СМР и ОБ'!B80</f>
        <v/>
      </c>
      <c r="C80" s="378">
        <f>'Прил.5 Расчет СМР и ОБ'!C80</f>
        <v/>
      </c>
      <c r="D80" s="378">
        <f>'Прил.5 Расчет СМР и ОБ'!D80</f>
        <v/>
      </c>
      <c r="E80" s="229">
        <f>'Прил.5 Расчет СМР и ОБ'!E80</f>
        <v/>
      </c>
      <c r="F80" s="227">
        <f>'Прил.5 Расчет СМР и ОБ'!F80</f>
        <v/>
      </c>
      <c r="G80" s="227">
        <f>ROUND(E80*F80,2)</f>
        <v/>
      </c>
    </row>
    <row r="81" ht="25.5" customHeight="1" s="334">
      <c r="A81" s="379" t="n">
        <v>70</v>
      </c>
      <c r="B81" s="315">
        <f>'Прил.5 Расчет СМР и ОБ'!B81</f>
        <v/>
      </c>
      <c r="C81" s="378">
        <f>'Прил.5 Расчет СМР и ОБ'!C81</f>
        <v/>
      </c>
      <c r="D81" s="378">
        <f>'Прил.5 Расчет СМР и ОБ'!D81</f>
        <v/>
      </c>
      <c r="E81" s="229">
        <f>'Прил.5 Расчет СМР и ОБ'!E81</f>
        <v/>
      </c>
      <c r="F81" s="227">
        <f>'Прил.5 Расчет СМР и ОБ'!F81</f>
        <v/>
      </c>
      <c r="G81" s="227">
        <f>ROUND(E81*F81,2)</f>
        <v/>
      </c>
    </row>
    <row r="82" ht="38.25" customHeight="1" s="334">
      <c r="A82" s="379" t="n">
        <v>71</v>
      </c>
      <c r="B82" s="378">
        <f>'Прил.5 Расчет СМР и ОБ'!B84</f>
        <v/>
      </c>
      <c r="C82" s="378">
        <f>'Прил.5 Расчет СМР и ОБ'!C84</f>
        <v/>
      </c>
      <c r="D82" s="378">
        <f>'Прил.5 Расчет СМР и ОБ'!D84</f>
        <v/>
      </c>
      <c r="E82" s="229">
        <f>'Прил.5 Расчет СМР и ОБ'!E84</f>
        <v/>
      </c>
      <c r="F82" s="227">
        <f>'Прил.5 Расчет СМР и ОБ'!F84</f>
        <v/>
      </c>
      <c r="G82" s="227">
        <f>ROUND(E82*F82,2)</f>
        <v/>
      </c>
    </row>
    <row r="83">
      <c r="A83" s="379" t="n">
        <v>72</v>
      </c>
      <c r="B83" s="378">
        <f>'Прил.5 Расчет СМР и ОБ'!B85</f>
        <v/>
      </c>
      <c r="C83" s="378">
        <f>'Прил.5 Расчет СМР и ОБ'!C85</f>
        <v/>
      </c>
      <c r="D83" s="378">
        <f>'Прил.5 Расчет СМР и ОБ'!D85</f>
        <v/>
      </c>
      <c r="E83" s="229">
        <f>'Прил.5 Расчет СМР и ОБ'!E85</f>
        <v/>
      </c>
      <c r="F83" s="227">
        <f>'Прил.5 Расчет СМР и ОБ'!F85</f>
        <v/>
      </c>
      <c r="G83" s="227">
        <f>ROUND(E83*F83,2)</f>
        <v/>
      </c>
    </row>
    <row r="84">
      <c r="A84" s="379" t="n">
        <v>73</v>
      </c>
      <c r="B84" s="378">
        <f>'Прил.5 Расчет СМР и ОБ'!B135</f>
        <v/>
      </c>
      <c r="C84" s="378">
        <f>'Прил.5 Расчет СМР и ОБ'!C135</f>
        <v/>
      </c>
      <c r="D84" s="378">
        <f>'Прил.5 Расчет СМР и ОБ'!D135</f>
        <v/>
      </c>
      <c r="E84" s="229">
        <f>'Прил.5 Расчет СМР и ОБ'!E135</f>
        <v/>
      </c>
      <c r="F84" s="227">
        <f>'Прил.5 Расчет СМР и ОБ'!F135</f>
        <v/>
      </c>
      <c r="G84" s="227">
        <f>ROUND(E84*F84,2)</f>
        <v/>
      </c>
    </row>
    <row r="85" ht="25.5" customHeight="1" s="334">
      <c r="A85" s="379" t="n"/>
      <c r="B85" s="378" t="n"/>
      <c r="C85" s="378" t="inlineStr">
        <is>
          <t>ИТОГО ТЕХНОЛОГИЧЕСКОЕ ОБОРУДОВАНИЕ</t>
        </is>
      </c>
      <c r="D85" s="378" t="n"/>
      <c r="E85" s="395" t="n"/>
      <c r="F85" s="381" t="n"/>
      <c r="G85" s="227">
        <f>SUM(G80:G84)</f>
        <v/>
      </c>
    </row>
    <row r="86">
      <c r="A86" s="379" t="n"/>
      <c r="B86" s="378" t="n"/>
      <c r="C86" s="378" t="inlineStr">
        <is>
          <t>Всего по разделу «Оборудование»</t>
        </is>
      </c>
      <c r="D86" s="378" t="n"/>
      <c r="E86" s="395" t="n"/>
      <c r="F86" s="381" t="n"/>
      <c r="G86" s="227">
        <f>G85+G78</f>
        <v/>
      </c>
    </row>
    <row r="87">
      <c r="A87" s="343" t="n"/>
      <c r="B87" s="344" t="n"/>
      <c r="C87" s="343" t="n"/>
      <c r="D87" s="343" t="n"/>
      <c r="E87" s="343" t="n"/>
      <c r="F87" s="343" t="n"/>
      <c r="G87" s="343" t="n"/>
    </row>
    <row r="88">
      <c r="A88" s="335" t="inlineStr">
        <is>
          <t>Составил ______________________    Е. М. Добровольская</t>
        </is>
      </c>
      <c r="B88" s="345" t="n"/>
      <c r="C88" s="345" t="n"/>
      <c r="D88" s="343" t="n"/>
      <c r="E88" s="343" t="n"/>
      <c r="F88" s="343" t="n"/>
      <c r="G88" s="343" t="n"/>
    </row>
    <row r="89">
      <c r="A89" s="346" t="inlineStr">
        <is>
          <t xml:space="preserve">                         (подпись, инициалы, фамилия)</t>
        </is>
      </c>
      <c r="B89" s="345" t="n"/>
      <c r="C89" s="345" t="n"/>
      <c r="D89" s="343" t="n"/>
      <c r="E89" s="343" t="n"/>
      <c r="F89" s="343" t="n"/>
      <c r="G89" s="343" t="n"/>
    </row>
    <row r="90">
      <c r="A90" s="335" t="n"/>
      <c r="B90" s="345" t="n"/>
      <c r="C90" s="345" t="n"/>
      <c r="D90" s="343" t="n"/>
      <c r="E90" s="343" t="n"/>
      <c r="F90" s="343" t="n"/>
      <c r="G90" s="343" t="n"/>
    </row>
    <row r="91">
      <c r="A91" s="335" t="inlineStr">
        <is>
          <t>Проверил ______________________        А.В. Костянецкая</t>
        </is>
      </c>
      <c r="B91" s="345" t="n"/>
      <c r="C91" s="345" t="n"/>
      <c r="D91" s="343" t="n"/>
      <c r="E91" s="343" t="n"/>
      <c r="F91" s="343" t="n"/>
      <c r="G91" s="343" t="n"/>
    </row>
    <row r="92">
      <c r="A92" s="346" t="inlineStr">
        <is>
          <t xml:space="preserve">                        (подпись, инициалы, фамилия)</t>
        </is>
      </c>
      <c r="B92" s="345" t="n"/>
      <c r="C92" s="345" t="n"/>
      <c r="D92" s="343" t="n"/>
      <c r="E92" s="343" t="n"/>
      <c r="F92" s="343" t="n"/>
      <c r="G92" s="343" t="n"/>
    </row>
  </sheetData>
  <mergeCells count="11">
    <mergeCell ref="A1:G1"/>
    <mergeCell ref="A3:G3"/>
    <mergeCell ref="B9:G9"/>
    <mergeCell ref="B79:G79"/>
    <mergeCell ref="A4:G4"/>
    <mergeCell ref="F6:G6"/>
    <mergeCell ref="E6:E7"/>
    <mergeCell ref="C6:C7"/>
    <mergeCell ref="A6:A7"/>
    <mergeCell ref="D6:D7"/>
    <mergeCell ref="B6:B7"/>
  </mergeCells>
  <pageMargins left="0.7" right="0.7" top="0.75" bottom="0.75" header="0.3" footer="0.3"/>
  <pageSetup orientation="portrait" paperSize="9" scale="76" fitToHeight="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334" min="1" max="1"/>
    <col width="29.7109375" customWidth="1" style="334" min="2" max="2"/>
    <col width="35" customWidth="1" style="334" min="3" max="3"/>
    <col width="27.5703125" customWidth="1" style="334" min="4" max="4"/>
    <col width="24.85546875" customWidth="1" style="334" min="5" max="5"/>
    <col width="8.85546875" customWidth="1" style="334" min="6" max="6"/>
  </cols>
  <sheetData>
    <row r="1">
      <c r="B1" s="335" t="n"/>
      <c r="C1" s="335" t="n"/>
      <c r="D1" s="391" t="inlineStr">
        <is>
          <t>Приложение №7</t>
        </is>
      </c>
    </row>
    <row r="2">
      <c r="A2" s="391" t="n"/>
      <c r="B2" s="391" t="n"/>
      <c r="C2" s="391" t="n"/>
      <c r="D2" s="391" t="n"/>
    </row>
    <row r="3" ht="24.75" customHeight="1" s="334">
      <c r="A3" s="347" t="inlineStr">
        <is>
          <t>Расчет показателя УНЦ</t>
        </is>
      </c>
    </row>
    <row r="4" ht="24.75" customHeight="1" s="334">
      <c r="A4" s="347" t="n"/>
      <c r="B4" s="347" t="n"/>
      <c r="C4" s="347" t="n"/>
      <c r="D4" s="347" t="n"/>
    </row>
    <row r="5" ht="63" customHeight="1" s="334">
      <c r="A5" s="350" t="inlineStr">
        <is>
          <t xml:space="preserve">Наименование разрабатываемого показателя УНЦ - </t>
        </is>
      </c>
      <c r="D5" s="350">
        <f>'Прил.5 Расчет СМР и ОБ'!D6</f>
        <v/>
      </c>
    </row>
    <row r="6" ht="19.9" customHeight="1" s="334">
      <c r="A6" s="350" t="inlineStr">
        <is>
          <t>Единица измерения  — 1 ВЛ</t>
        </is>
      </c>
      <c r="D6" s="350" t="n"/>
    </row>
    <row r="7">
      <c r="A7" s="335" t="n"/>
      <c r="B7" s="335" t="n"/>
      <c r="C7" s="335" t="n"/>
      <c r="D7" s="335" t="n"/>
    </row>
    <row r="8" ht="14.45" customHeight="1" s="334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34">
      <c r="A9" s="444" t="n"/>
      <c r="B9" s="444" t="n"/>
      <c r="C9" s="444" t="n"/>
      <c r="D9" s="444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55.5" customHeight="1" s="334">
      <c r="A11" s="379" t="inlineStr">
        <is>
          <t>Ж1-02-1</t>
        </is>
      </c>
      <c r="B11" s="379" t="inlineStr">
        <is>
          <t>УНЦ переходных пунктов ВЛ-КЛ</t>
        </is>
      </c>
      <c r="C11" s="340">
        <f>D5</f>
        <v/>
      </c>
      <c r="D11" s="341">
        <f>'Прил.4 РМ'!C41/1000</f>
        <v/>
      </c>
      <c r="E11" s="342" t="n"/>
    </row>
    <row r="12">
      <c r="A12" s="343" t="n"/>
      <c r="B12" s="344" t="n"/>
      <c r="C12" s="343" t="n"/>
      <c r="D12" s="343" t="n"/>
    </row>
    <row r="13">
      <c r="A13" s="335" t="inlineStr">
        <is>
          <t>Составил ______________________     Е. М. Добровольская</t>
        </is>
      </c>
      <c r="B13" s="345" t="n"/>
      <c r="C13" s="345" t="n"/>
      <c r="D13" s="343" t="n"/>
    </row>
    <row r="14">
      <c r="A14" s="346" t="inlineStr">
        <is>
          <t xml:space="preserve">                         (подпись, инициалы, фамилия)</t>
        </is>
      </c>
      <c r="B14" s="345" t="n"/>
      <c r="C14" s="345" t="n"/>
      <c r="D14" s="343" t="n"/>
    </row>
    <row r="15">
      <c r="A15" s="335" t="n"/>
      <c r="B15" s="345" t="n"/>
      <c r="C15" s="345" t="n"/>
      <c r="D15" s="343" t="n"/>
    </row>
    <row r="16">
      <c r="A16" s="335" t="inlineStr">
        <is>
          <t>Проверил ______________________        А.В. Костянецкая</t>
        </is>
      </c>
      <c r="B16" s="345" t="n"/>
      <c r="C16" s="345" t="n"/>
      <c r="D16" s="343" t="n"/>
    </row>
    <row r="17">
      <c r="A17" s="346" t="inlineStr">
        <is>
          <t xml:space="preserve">                        (подпись, инициалы, фамилия)</t>
        </is>
      </c>
      <c r="B17" s="345" t="n"/>
      <c r="C17" s="345" t="n"/>
      <c r="D17" s="34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54" t="inlineStr">
        <is>
          <t>Приложение № 10</t>
        </is>
      </c>
    </row>
    <row r="5" ht="18.75" customHeight="1" s="334">
      <c r="B5" s="190" t="n"/>
    </row>
    <row r="6" ht="15.75" customHeight="1" s="334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34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34">
      <c r="B10" s="363" t="n">
        <v>1</v>
      </c>
      <c r="C10" s="363" t="n">
        <v>2</v>
      </c>
      <c r="D10" s="363" t="n">
        <v>3</v>
      </c>
    </row>
    <row r="11" ht="45" customHeight="1" s="334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от 01.04.2023г. №17772-ИФ/09 прил.9</t>
        </is>
      </c>
      <c r="D11" s="363" t="n">
        <v>46.83</v>
      </c>
    </row>
    <row r="12" ht="31.5" customHeight="1" s="334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от 01.04.2023г. №17772-ИФ/09 прил.9</t>
        </is>
      </c>
      <c r="D12" s="363" t="n">
        <v>11.96</v>
      </c>
    </row>
    <row r="13" ht="31.5" customHeight="1" s="334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от 01.04.2023г. №17772-ИФ/09 прил.9</t>
        </is>
      </c>
      <c r="D13" s="363" t="n">
        <v>9.84</v>
      </c>
    </row>
    <row r="14" ht="31.5" customHeight="1" s="334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34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94.5" customHeight="1" s="334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34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34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3" t="n">
        <v>0.002</v>
      </c>
    </row>
    <row r="19" ht="24" customHeight="1" s="334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3" t="n">
        <v>0.03</v>
      </c>
    </row>
    <row r="20" ht="18.75" customHeight="1" s="334">
      <c r="B20" s="278" t="n"/>
    </row>
    <row r="21" ht="18.75" customHeight="1" s="334">
      <c r="B21" s="278" t="n"/>
    </row>
    <row r="22" ht="18.75" customHeight="1" s="334">
      <c r="B22" s="278" t="n"/>
    </row>
    <row r="23" ht="18.75" customHeight="1" s="334">
      <c r="B23" s="278" t="n"/>
    </row>
    <row r="26">
      <c r="B26" s="335" t="inlineStr">
        <is>
          <t>Составил ______________________    Е. М. Добровольская</t>
        </is>
      </c>
      <c r="C26" s="345" t="n"/>
    </row>
    <row r="27">
      <c r="B27" s="346" t="inlineStr">
        <is>
          <t xml:space="preserve">                         (подпись, инициалы, фамилия)</t>
        </is>
      </c>
      <c r="C27" s="345" t="n"/>
    </row>
    <row r="28">
      <c r="B28" s="335" t="n"/>
      <c r="C28" s="345" t="n"/>
    </row>
    <row r="29">
      <c r="B29" s="335" t="inlineStr">
        <is>
          <t>Проверил ______________________        А.В. Костянецкая</t>
        </is>
      </c>
      <c r="C29" s="345" t="n"/>
    </row>
    <row r="30">
      <c r="B30" s="346" t="inlineStr">
        <is>
          <t xml:space="preserve">                        (подпись, инициалы, фамилия)</t>
        </is>
      </c>
      <c r="C30" s="34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F18" sqref="F18"/>
    </sheetView>
  </sheetViews>
  <sheetFormatPr baseColWidth="8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43.85546875" customWidth="1" style="334" min="6" max="6"/>
    <col width="9.140625" customWidth="1" style="334" min="7" max="7"/>
  </cols>
  <sheetData>
    <row r="2" ht="17.25" customHeight="1" s="334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3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334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3" t="n"/>
    </row>
    <row r="6" ht="15.75" customHeight="1" s="334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3" t="n"/>
    </row>
    <row r="7" ht="110.25" customHeight="1" s="334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334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4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179" t="n">
        <v>1</v>
      </c>
      <c r="F9" s="180" t="n"/>
      <c r="G9" s="182" t="n"/>
    </row>
    <row r="10" ht="15.75" customHeight="1" s="334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4</v>
      </c>
      <c r="F10" s="180" t="inlineStr">
        <is>
          <t>РТМ</t>
        </is>
      </c>
      <c r="G10" s="182" t="n"/>
    </row>
    <row r="11" ht="78.75" customHeight="1" s="334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184" t="n">
        <v>1.34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334">
      <c r="A12" s="176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2025-01-24T11:55:53Z</dcterms:modified>
  <cp:lastModifiedBy>REDMIBOOK</cp:lastModifiedBy>
  <cp:lastPrinted>2023-11-24T09:05:03Z</cp:lastPrinted>
</cp:coreProperties>
</file>