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8" fillId="0" borderId="1" applyAlignment="1" pivotButton="0" quotePrefix="0" xfId="0">
      <alignment vertical="center" wrapText="1"/>
    </xf>
    <xf numFmtId="167" fontId="18" fillId="0" borderId="1" applyAlignment="1" pivotButton="0" quotePrefix="0" xfId="0">
      <alignment vertical="center" wrapText="1"/>
    </xf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172" fontId="16" fillId="0" borderId="0" pivotButton="0" quotePrefix="0" xfId="0"/>
    <xf numFmtId="172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30" zoomScaleNormal="100" zoomScaleSheetLayoutView="130" workbookViewId="0">
      <selection activeCell="C30" sqref="C30"/>
    </sheetView>
  </sheetViews>
  <sheetFormatPr baseColWidth="8" defaultColWidth="9.140625" defaultRowHeight="15.75"/>
  <cols>
    <col width="9.140625" customWidth="1" style="237" min="1" max="2"/>
    <col width="55.5703125" customWidth="1" style="237" min="3" max="3"/>
    <col width="61" customWidth="1" style="237" min="4" max="4"/>
    <col width="37.42578125" customWidth="1" style="237" min="5" max="5"/>
    <col width="9.140625" customWidth="1" style="237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" customHeight="1" s="333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71" t="n"/>
      <c r="C6" s="271" t="n"/>
      <c r="D6" s="271" t="n"/>
    </row>
    <row r="7" ht="64.5" customHeight="1" s="333">
      <c r="B7" s="369" t="inlineStr">
        <is>
          <t>Наименование разрабатываемого показателя УНЦ - Переходные пункты ВЛ-КЛ. Открытый c разъединителями 110 кВ</t>
        </is>
      </c>
    </row>
    <row r="8" ht="31.5" customHeight="1" s="333">
      <c r="B8" s="238" t="inlineStr">
        <is>
          <t xml:space="preserve">Сопоставимый уровень цен: </t>
        </is>
      </c>
      <c r="C8" s="238" t="n"/>
      <c r="D8" s="355">
        <f>D22</f>
        <v/>
      </c>
    </row>
    <row r="9" ht="15.75" customHeight="1" s="333">
      <c r="B9" s="370" t="inlineStr">
        <is>
          <t>Единица измерения  — 1 ВЛ</t>
        </is>
      </c>
    </row>
    <row r="10">
      <c r="B10" s="370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46" t="n"/>
    </row>
    <row r="12" ht="31.5" customHeight="1" s="333">
      <c r="B12" s="376" t="n">
        <v>1</v>
      </c>
      <c r="C12" s="349" t="inlineStr">
        <is>
          <t>Наименование объекта-представителя</t>
        </is>
      </c>
      <c r="D12" s="296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376" t="n">
        <v>2</v>
      </c>
      <c r="C13" s="349" t="inlineStr">
        <is>
          <t>Наименование субъекта Российской Федерации</t>
        </is>
      </c>
      <c r="D13" s="296" t="inlineStr">
        <is>
          <t>Московская область</t>
        </is>
      </c>
    </row>
    <row r="14">
      <c r="B14" s="376" t="n">
        <v>3</v>
      </c>
      <c r="C14" s="349" t="inlineStr">
        <is>
          <t>Климатический район и подрайон</t>
        </is>
      </c>
      <c r="D14" s="297" t="inlineStr">
        <is>
          <t>IIВ</t>
        </is>
      </c>
    </row>
    <row r="15">
      <c r="B15" s="376" t="n">
        <v>4</v>
      </c>
      <c r="C15" s="349" t="inlineStr">
        <is>
          <t>Мощность объекта</t>
        </is>
      </c>
      <c r="D15" s="296" t="n">
        <v>1</v>
      </c>
    </row>
    <row r="16" ht="110.25" customHeight="1" s="333">
      <c r="B16" s="37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6" t="inlineStr">
        <is>
          <t>Разъединитель 3-х полюсный, 110 кВ, 2000 А, 50 кА, с двумя заземляющими ножами с приводом для главных ножей   с приводом для заземляющих ножей с выносным блоком управления разъединителями с 2-мя заземляющими ножами типа БУ-2-14.
Ограничитель перенапряжения 110 кВ типа ОПН-У-110/77-3 УХЛ1-III/А</t>
        </is>
      </c>
    </row>
    <row r="17" ht="47.25" customHeight="1" s="333">
      <c r="B17" s="37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6">
        <f>D18+D19+D20+D21</f>
        <v/>
      </c>
      <c r="E17" s="270" t="n"/>
    </row>
    <row r="18">
      <c r="B18" s="357" t="inlineStr">
        <is>
          <t>6.1</t>
        </is>
      </c>
      <c r="C18" s="349" t="inlineStr">
        <is>
          <t>строительно-монтажные работы</t>
        </is>
      </c>
      <c r="D18" s="356">
        <f>'Прил.2 Расч стоим'!F17+'Прил.2 Расч стоим'!G17</f>
        <v/>
      </c>
    </row>
    <row r="19">
      <c r="B19" s="357" t="inlineStr">
        <is>
          <t>6.2</t>
        </is>
      </c>
      <c r="C19" s="349" t="inlineStr">
        <is>
          <t>оборудование и инвентарь</t>
        </is>
      </c>
      <c r="D19" s="356">
        <f>'Прил.2 Расч стоим'!H17</f>
        <v/>
      </c>
    </row>
    <row r="20">
      <c r="B20" s="357" t="inlineStr">
        <is>
          <t>6.3</t>
        </is>
      </c>
      <c r="C20" s="349" t="inlineStr">
        <is>
          <t>пусконаладочные работы</t>
        </is>
      </c>
      <c r="D20" s="356" t="n"/>
    </row>
    <row r="21">
      <c r="B21" s="357" t="inlineStr">
        <is>
          <t>6.4</t>
        </is>
      </c>
      <c r="C21" s="244" t="inlineStr">
        <is>
          <t>прочие и лимитированные затраты</t>
        </is>
      </c>
      <c r="D21" s="356">
        <f>D18*3.9%+(D18*3.9%+D18)*2.1%</f>
        <v/>
      </c>
    </row>
    <row r="22">
      <c r="B22" s="376" t="n">
        <v>7</v>
      </c>
      <c r="C22" s="244" t="inlineStr">
        <is>
          <t>Сопоставимый уровень цен</t>
        </is>
      </c>
      <c r="D22" s="357" t="inlineStr">
        <is>
          <t>3 кв. 2016г</t>
        </is>
      </c>
      <c r="E22" s="242" t="n"/>
    </row>
    <row r="23" ht="63" customHeight="1" s="333">
      <c r="B23" s="376" t="n">
        <v>8</v>
      </c>
      <c r="C23" s="2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6">
        <f>D17</f>
        <v/>
      </c>
      <c r="E23" s="270" t="n"/>
    </row>
    <row r="24" ht="31.5" customHeight="1" s="333">
      <c r="B24" s="37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6">
        <f>D23/D15</f>
        <v/>
      </c>
      <c r="E24" s="242" t="n"/>
    </row>
    <row r="25">
      <c r="B25" s="376" t="n">
        <v>10</v>
      </c>
      <c r="C25" s="349" t="inlineStr">
        <is>
          <t>Примечание</t>
        </is>
      </c>
      <c r="D25" s="376" t="n"/>
    </row>
    <row r="26">
      <c r="B26" s="240" t="n"/>
      <c r="C26" s="239" t="n"/>
      <c r="D26" s="239" t="n"/>
    </row>
    <row r="27" ht="37.5" customHeight="1" s="333">
      <c r="B27" s="238" t="n"/>
    </row>
    <row r="28">
      <c r="B28" s="237" t="inlineStr">
        <is>
          <t>Составил ______________________    Е. М. Добровольская</t>
        </is>
      </c>
    </row>
    <row r="29">
      <c r="B29" s="238" t="inlineStr">
        <is>
          <t xml:space="preserve">                         (подпись, инициалы, фамилия)</t>
        </is>
      </c>
    </row>
    <row r="31">
      <c r="B31" s="237" t="inlineStr">
        <is>
          <t>Проверил ______________________        А.В. Костянецкая</t>
        </is>
      </c>
    </row>
    <row r="32">
      <c r="B32" s="23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B17" sqref="B17:E17"/>
    </sheetView>
  </sheetViews>
  <sheetFormatPr baseColWidth="8" defaultColWidth="9.140625" defaultRowHeight="15.7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24.85546875" customWidth="1" style="237" min="5" max="5"/>
    <col width="15.570312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>
      <c r="B3" s="367" t="inlineStr">
        <is>
          <t>Приложение № 2</t>
        </is>
      </c>
      <c r="K3" s="238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247" t="n"/>
      <c r="C5" s="247" t="n"/>
      <c r="D5" s="247" t="n"/>
      <c r="E5" s="247" t="n"/>
      <c r="F5" s="247" t="n"/>
      <c r="G5" s="247" t="n"/>
      <c r="H5" s="247" t="n"/>
      <c r="I5" s="247" t="n"/>
      <c r="J5" s="247" t="n"/>
      <c r="K5" s="247" t="n"/>
    </row>
    <row r="6" ht="29.25" customHeight="1" s="333">
      <c r="B6" s="370">
        <f>'Прил.1 Сравнит табл'!B7:D7</f>
        <v/>
      </c>
    </row>
    <row r="7">
      <c r="B7" s="370">
        <f>'Прил.1 Сравнит табл'!B9:D9</f>
        <v/>
      </c>
    </row>
    <row r="8" ht="18.75" customHeight="1" s="333">
      <c r="B8" s="272" t="n"/>
    </row>
    <row r="9" ht="15.75" customHeight="1" s="333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33">
      <c r="B10" s="462" t="n"/>
      <c r="C10" s="462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3 кв. 2016 г., тыс. руб.</t>
        </is>
      </c>
      <c r="G10" s="460" t="n"/>
      <c r="H10" s="460" t="n"/>
      <c r="I10" s="460" t="n"/>
      <c r="J10" s="461" t="n"/>
    </row>
    <row r="11" ht="31.5" customHeight="1" s="333">
      <c r="B11" s="463" t="n"/>
      <c r="C11" s="463" t="n"/>
      <c r="D11" s="463" t="n"/>
      <c r="E11" s="463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63" customHeight="1" s="333">
      <c r="B12" s="347" t="n">
        <v>1</v>
      </c>
      <c r="C12" s="377">
        <f>'Прил.1 Сравнит табл'!D16</f>
        <v/>
      </c>
      <c r="D12" s="348" t="inlineStr">
        <is>
          <t>213.001.1.21.12.24-КЖ.ЛС.02-21-01б</t>
        </is>
      </c>
      <c r="E12" s="349" t="inlineStr">
        <is>
          <t>Общестроительные работы</t>
        </is>
      </c>
      <c r="F12" s="350" t="n">
        <v>568.65</v>
      </c>
      <c r="G12" s="350" t="n"/>
      <c r="H12" s="350" t="n"/>
      <c r="I12" s="350" t="n"/>
      <c r="J12" s="351">
        <f>SUM(F12:I12)</f>
        <v/>
      </c>
    </row>
    <row r="13" ht="63" customHeight="1" s="333">
      <c r="B13" s="347" t="n">
        <v>2</v>
      </c>
      <c r="C13" s="462" t="n"/>
      <c r="D13" s="348" t="inlineStr">
        <is>
          <t xml:space="preserve">213.001.0-ПОС-ВР-02.ЛС.02-21-02б </t>
        </is>
      </c>
      <c r="E13" s="349" t="inlineStr">
        <is>
          <t>Земляные работы</t>
        </is>
      </c>
      <c r="F13" s="350" t="n">
        <v>121.03</v>
      </c>
      <c r="G13" s="350" t="n"/>
      <c r="H13" s="350" t="n"/>
      <c r="I13" s="350" t="n"/>
      <c r="J13" s="351">
        <f>SUM(F13:I13)</f>
        <v/>
      </c>
    </row>
    <row r="14" ht="63" customHeight="1" s="333">
      <c r="B14" s="347" t="n">
        <v>3</v>
      </c>
      <c r="C14" s="462" t="n"/>
      <c r="D14" s="348" t="inlineStr">
        <is>
          <t>213.001.1.16.33.14-ЭН.ЛС.21-1бэ</t>
        </is>
      </c>
      <c r="E14" s="349" t="inlineStr">
        <is>
          <t xml:space="preserve">Наружное освещение. </t>
        </is>
      </c>
      <c r="F14" s="350" t="n"/>
      <c r="G14" s="350" t="n">
        <v>19.653</v>
      </c>
      <c r="H14" s="350" t="n"/>
      <c r="I14" s="350" t="n"/>
      <c r="J14" s="351">
        <f>SUM(F14:I14)</f>
        <v/>
      </c>
    </row>
    <row r="15" ht="63" customHeight="1" s="333">
      <c r="B15" s="347" t="n">
        <v>4</v>
      </c>
      <c r="C15" s="462" t="n"/>
      <c r="D15" s="348" t="inlineStr">
        <is>
          <t>213.001.1.21.31.14-ЭМ.ЛС.21-2вэ</t>
        </is>
      </c>
      <c r="E15" s="349" t="inlineStr">
        <is>
          <t>Приобретение и монтаж оборудования для пунктов перехода 110кВ.</t>
        </is>
      </c>
      <c r="F15" s="350" t="n"/>
      <c r="G15" s="350" t="n">
        <v>5.698</v>
      </c>
      <c r="H15" s="350" t="n">
        <v>2539.2189504</v>
      </c>
      <c r="I15" s="350" t="n"/>
      <c r="J15" s="351">
        <f>SUM(F15:I15)</f>
        <v/>
      </c>
    </row>
    <row r="16" ht="63" customHeight="1" s="333">
      <c r="B16" s="347" t="n">
        <v>5</v>
      </c>
      <c r="C16" s="462" t="n"/>
      <c r="D16" s="348" t="inlineStr">
        <is>
          <t>213.001.1.16.41.14-ЭС.С1.ЛС.21-3аэ</t>
        </is>
      </c>
      <c r="E16" s="349" t="inlineStr">
        <is>
          <t>Приобретение и монтаж изделий и материалов.</t>
        </is>
      </c>
      <c r="F16" s="350" t="n"/>
      <c r="G16" s="350" t="n">
        <v>485.36741</v>
      </c>
      <c r="H16" s="350" t="n"/>
      <c r="I16" s="350" t="n"/>
      <c r="J16" s="351">
        <f>SUM(F16:I16)</f>
        <v/>
      </c>
    </row>
    <row r="17" ht="15" customHeight="1" s="333">
      <c r="B17" s="375" t="inlineStr">
        <is>
          <t>Всего по объекту:</t>
        </is>
      </c>
      <c r="C17" s="460" t="n"/>
      <c r="D17" s="460" t="n"/>
      <c r="E17" s="461" t="n"/>
      <c r="F17" s="353">
        <f>SUM(F12:F16)</f>
        <v/>
      </c>
      <c r="G17" s="353">
        <f>SUM(G12:G16)</f>
        <v/>
      </c>
      <c r="H17" s="353">
        <f>SUM(H12:H16)</f>
        <v/>
      </c>
      <c r="I17" s="353" t="n"/>
      <c r="J17" s="353">
        <f>SUM(F17:I17)</f>
        <v/>
      </c>
    </row>
    <row r="18" ht="15" customHeight="1" s="333">
      <c r="B18" s="375" t="inlineStr">
        <is>
          <t>Всего по объекту в сопоставимом уровне цен 3 кв. 2016г:</t>
        </is>
      </c>
      <c r="C18" s="460" t="n"/>
      <c r="D18" s="460" t="n"/>
      <c r="E18" s="461" t="n"/>
      <c r="F18" s="353">
        <f>F17</f>
        <v/>
      </c>
      <c r="G18" s="353">
        <f>G17</f>
        <v/>
      </c>
      <c r="H18" s="353">
        <f>H17</f>
        <v/>
      </c>
      <c r="I18" s="353">
        <f>'Прил.1 Сравнит табл'!D21</f>
        <v/>
      </c>
      <c r="J18" s="353">
        <f>SUM(F18:I18)</f>
        <v/>
      </c>
      <c r="K18" s="354" t="n"/>
    </row>
    <row r="19" ht="15" customHeight="1" s="333"/>
    <row r="20" ht="15" customHeight="1" s="333">
      <c r="C20" s="334" t="inlineStr">
        <is>
          <t>Составил ______________________     Е. М. Добровольская</t>
        </is>
      </c>
      <c r="D20" s="344" t="n"/>
      <c r="E20" s="344" t="n"/>
    </row>
    <row r="21" ht="15" customHeight="1" s="333">
      <c r="C21" s="345" t="inlineStr">
        <is>
          <t xml:space="preserve">                         (подпись, инициалы, фамилия)</t>
        </is>
      </c>
      <c r="D21" s="344" t="n"/>
      <c r="E21" s="344" t="n"/>
    </row>
    <row r="22" ht="15" customHeight="1" s="333">
      <c r="C22" s="334" t="n"/>
      <c r="D22" s="344" t="n"/>
      <c r="E22" s="344" t="n"/>
    </row>
    <row r="23" ht="15" customHeight="1" s="333">
      <c r="C23" s="334" t="inlineStr">
        <is>
          <t>Проверил ______________________        А.В. Костянецкая</t>
        </is>
      </c>
      <c r="D23" s="344" t="n"/>
      <c r="E23" s="344" t="n"/>
    </row>
    <row r="24" ht="15" customHeight="1" s="333">
      <c r="C24" s="345" t="inlineStr">
        <is>
          <t xml:space="preserve">                        (подпись, инициалы, фамилия)</t>
        </is>
      </c>
      <c r="D24" s="344" t="n"/>
      <c r="E24" s="344" t="n"/>
    </row>
    <row r="25" ht="15" customHeight="1" s="333"/>
    <row r="26" ht="15" customHeight="1" s="333"/>
    <row r="27" ht="15" customHeight="1" s="333"/>
    <row r="28" ht="15" customHeight="1" s="333"/>
    <row r="29" ht="15" customHeight="1" s="333"/>
    <row r="30" ht="15" customHeight="1" s="333"/>
  </sheetData>
  <mergeCells count="13">
    <mergeCell ref="B17:E17"/>
    <mergeCell ref="B18:E18"/>
    <mergeCell ref="B3:J3"/>
    <mergeCell ref="D10:D11"/>
    <mergeCell ref="B4:K4"/>
    <mergeCell ref="D9:J9"/>
    <mergeCell ref="F10:J10"/>
    <mergeCell ref="B7:K7"/>
    <mergeCell ref="B9:B11"/>
    <mergeCell ref="B6:K6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167"/>
  <sheetViews>
    <sheetView view="pageBreakPreview" topLeftCell="A154" zoomScale="85" workbookViewId="0">
      <selection activeCell="D182" sqref="D182"/>
    </sheetView>
  </sheetViews>
  <sheetFormatPr baseColWidth="8" defaultColWidth="9.140625" defaultRowHeight="15.75"/>
  <cols>
    <col width="9.140625" customWidth="1" style="237" min="1" max="1"/>
    <col width="12.5703125" customWidth="1" style="237" min="2" max="2"/>
    <col width="22.42578125" customWidth="1" style="237" min="3" max="3"/>
    <col width="49.7109375" customWidth="1" style="237" min="4" max="4"/>
    <col width="10.140625" customWidth="1" style="237" min="5" max="5"/>
    <col width="20.7109375" customWidth="1" style="237" min="6" max="6"/>
    <col width="20" customWidth="1" style="237" min="7" max="7"/>
    <col width="16.7109375" customWidth="1" style="237" min="8" max="8"/>
    <col width="9.140625" customWidth="1" style="237" min="9" max="9"/>
    <col width="12.140625" customWidth="1" style="237" min="10" max="10"/>
    <col width="15" customWidth="1" style="237" min="11" max="11"/>
    <col width="13.140625" customWidth="1" style="237" min="12" max="12"/>
    <col width="13.140625" customWidth="1" style="333" min="13" max="13"/>
  </cols>
  <sheetData>
    <row r="1" s="333">
      <c r="A1" s="237" t="n"/>
      <c r="B1" s="237" t="n"/>
      <c r="C1" s="237" t="n"/>
      <c r="D1" s="237" t="n"/>
      <c r="E1" s="237" t="n"/>
      <c r="F1" s="237" t="n"/>
      <c r="G1" s="237" t="n"/>
      <c r="H1" s="237" t="n"/>
      <c r="I1" s="237" t="n"/>
      <c r="J1" s="237" t="n"/>
      <c r="K1" s="237" t="n"/>
      <c r="L1" s="237" t="n"/>
    </row>
    <row r="3">
      <c r="A3" s="367" t="inlineStr">
        <is>
          <t xml:space="preserve">Приложение № 3 </t>
        </is>
      </c>
    </row>
    <row r="4">
      <c r="A4" s="368" t="inlineStr">
        <is>
          <t>Объектная ресурсная ведомость</t>
        </is>
      </c>
    </row>
    <row r="5" ht="18.75" customHeight="1" s="333">
      <c r="A5" s="285" t="n"/>
      <c r="B5" s="285" t="n"/>
      <c r="C5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0" t="n"/>
    </row>
    <row r="7">
      <c r="A7" s="383" t="inlineStr">
        <is>
          <t>Наименование разрабатываемого показателя УНЦ -  Переходные пункты ВЛ-КЛ. Открытый c разъединителями 110 кВ</t>
        </is>
      </c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33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61" t="n"/>
    </row>
    <row r="10" ht="40.5" customHeight="1" s="333">
      <c r="A10" s="463" t="n"/>
      <c r="B10" s="463" t="n"/>
      <c r="C10" s="463" t="n"/>
      <c r="D10" s="463" t="n"/>
      <c r="E10" s="463" t="n"/>
      <c r="F10" s="463" t="n"/>
      <c r="G10" s="376" t="inlineStr">
        <is>
          <t>на ед.изм.</t>
        </is>
      </c>
      <c r="H10" s="376" t="inlineStr">
        <is>
          <t>общая</t>
        </is>
      </c>
    </row>
    <row r="11">
      <c r="A11" s="377" t="n">
        <v>1</v>
      </c>
      <c r="B11" s="377" t="n"/>
      <c r="C11" s="377" t="n">
        <v>2</v>
      </c>
      <c r="D11" s="377" t="inlineStr">
        <is>
          <t>З</t>
        </is>
      </c>
      <c r="E11" s="377" t="n">
        <v>4</v>
      </c>
      <c r="F11" s="377" t="n">
        <v>5</v>
      </c>
      <c r="G11" s="377" t="n">
        <v>6</v>
      </c>
      <c r="H11" s="377" t="n">
        <v>7</v>
      </c>
      <c r="I11" s="464" t="n"/>
    </row>
    <row r="12" customFormat="1" s="250">
      <c r="A12" s="380" t="inlineStr">
        <is>
          <t>Затраты труда рабочих</t>
        </is>
      </c>
      <c r="B12" s="460" t="n"/>
      <c r="C12" s="460" t="n"/>
      <c r="D12" s="460" t="n"/>
      <c r="E12" s="461" t="n"/>
      <c r="F12" s="277">
        <f>SUM(F13:F25)</f>
        <v/>
      </c>
      <c r="G12" s="278" t="n"/>
      <c r="H12" s="277">
        <f>SUM(H13:H25)</f>
        <v/>
      </c>
      <c r="K12" s="464" t="n"/>
      <c r="L12" s="464" t="n"/>
    </row>
    <row r="13">
      <c r="A13" s="284" t="n">
        <v>1</v>
      </c>
      <c r="B13" s="253" t="n"/>
      <c r="C13" s="301" t="inlineStr">
        <is>
          <t>1-3-8</t>
        </is>
      </c>
      <c r="D13" s="299" t="inlineStr">
        <is>
          <t>Затраты труда рабочих (ср 3,8)</t>
        </is>
      </c>
      <c r="E13" s="415" t="inlineStr">
        <is>
          <t>чел.-ч</t>
        </is>
      </c>
      <c r="F13" s="301" t="n">
        <v>92.77</v>
      </c>
      <c r="G13" s="298" t="n">
        <v>9.4</v>
      </c>
      <c r="H13" s="302">
        <f>ROUND(F13*G13,2)</f>
        <v/>
      </c>
      <c r="M13" s="237" t="n"/>
    </row>
    <row r="14">
      <c r="A14" s="284" t="n">
        <v>2</v>
      </c>
      <c r="B14" s="253" t="n"/>
      <c r="C14" s="301" t="inlineStr">
        <is>
          <t>1-4-3</t>
        </is>
      </c>
      <c r="D14" s="299" t="inlineStr">
        <is>
          <t>Затраты труда рабочих (ср 4)</t>
        </is>
      </c>
      <c r="E14" s="415" t="inlineStr">
        <is>
          <t>чел.-ч</t>
        </is>
      </c>
      <c r="F14" s="415" t="n">
        <v>87.88</v>
      </c>
      <c r="G14" s="298" t="n">
        <v>9.619999999999999</v>
      </c>
      <c r="H14" s="302">
        <f>ROUND(F14*G14,2)</f>
        <v/>
      </c>
      <c r="M14" s="237" t="n"/>
    </row>
    <row r="15">
      <c r="A15" s="284" t="n">
        <v>3</v>
      </c>
      <c r="B15" s="253" t="n"/>
      <c r="C15" s="301" t="inlineStr">
        <is>
          <t>1-4-0</t>
        </is>
      </c>
      <c r="D15" s="299" t="inlineStr">
        <is>
          <t>Затраты труда рабочих (ср 4,3)</t>
        </is>
      </c>
      <c r="E15" s="415" t="inlineStr">
        <is>
          <t>чел.-ч</t>
        </is>
      </c>
      <c r="F15" s="301" t="n">
        <v>60.56</v>
      </c>
      <c r="G15" s="298" t="n">
        <v>10.06</v>
      </c>
      <c r="H15" s="302">
        <f>ROUND(F15*G15,2)</f>
        <v/>
      </c>
      <c r="M15" s="237" t="n"/>
    </row>
    <row r="16">
      <c r="A16" s="284" t="n">
        <v>4</v>
      </c>
      <c r="B16" s="253" t="n"/>
      <c r="C16" s="301" t="inlineStr">
        <is>
          <t>1-4-1</t>
        </is>
      </c>
      <c r="D16" s="299" t="inlineStr">
        <is>
          <t>Затраты труда рабочих (ср 2)</t>
        </is>
      </c>
      <c r="E16" s="415" t="inlineStr">
        <is>
          <t>чел.-ч</t>
        </is>
      </c>
      <c r="F16" s="301" t="n">
        <v>29.28</v>
      </c>
      <c r="G16" s="298" t="n">
        <v>7.8</v>
      </c>
      <c r="H16" s="302">
        <f>ROUND(F16*G16,2)</f>
        <v/>
      </c>
      <c r="M16" s="237" t="n"/>
    </row>
    <row r="17">
      <c r="A17" s="284" t="n">
        <v>5</v>
      </c>
      <c r="B17" s="253" t="n"/>
      <c r="C17" s="301" t="inlineStr">
        <is>
          <t>1-2-0</t>
        </is>
      </c>
      <c r="D17" s="299" t="inlineStr">
        <is>
          <t>Затраты труда рабочих (ср 3,9)</t>
        </is>
      </c>
      <c r="E17" s="415" t="inlineStr">
        <is>
          <t>чел.-ч</t>
        </is>
      </c>
      <c r="F17" s="301" t="n">
        <v>23.51</v>
      </c>
      <c r="G17" s="298" t="n">
        <v>9.51</v>
      </c>
      <c r="H17" s="302">
        <f>ROUND(F17*G17,2)</f>
        <v/>
      </c>
      <c r="M17" s="237" t="n"/>
    </row>
    <row r="18">
      <c r="A18" s="284" t="n">
        <v>6</v>
      </c>
      <c r="B18" s="253" t="n"/>
      <c r="C18" s="301" t="inlineStr">
        <is>
          <t>1-3-9</t>
        </is>
      </c>
      <c r="D18" s="299" t="inlineStr">
        <is>
          <t>Затраты труда рабочих (ср 4,2)</t>
        </is>
      </c>
      <c r="E18" s="415" t="inlineStr">
        <is>
          <t>чел.-ч</t>
        </is>
      </c>
      <c r="F18" s="301" t="n">
        <v>17.33</v>
      </c>
      <c r="G18" s="298" t="n">
        <v>9.92</v>
      </c>
      <c r="H18" s="302">
        <f>ROUND(F18*G18,2)</f>
        <v/>
      </c>
      <c r="M18" s="237" t="n"/>
    </row>
    <row r="19">
      <c r="A19" s="284" t="n">
        <v>7</v>
      </c>
      <c r="B19" s="253" t="n"/>
      <c r="C19" s="301" t="inlineStr">
        <is>
          <t>1-4-2</t>
        </is>
      </c>
      <c r="D19" s="299" t="inlineStr">
        <is>
          <t>Затраты труда рабочих (ср 4,9)</t>
        </is>
      </c>
      <c r="E19" s="415" t="inlineStr">
        <is>
          <t>чел.-ч</t>
        </is>
      </c>
      <c r="F19" s="301" t="n">
        <v>15.31</v>
      </c>
      <c r="G19" s="298" t="n">
        <v>10.94</v>
      </c>
      <c r="H19" s="302">
        <f>ROUND(F19*G19,2)</f>
        <v/>
      </c>
      <c r="M19" s="237" t="n"/>
    </row>
    <row r="20">
      <c r="A20" s="284" t="n">
        <v>8</v>
      </c>
      <c r="B20" s="253" t="n"/>
      <c r="C20" s="301" t="inlineStr">
        <is>
          <t>1-4-9</t>
        </is>
      </c>
      <c r="D20" s="299" t="inlineStr">
        <is>
          <t>Затраты труда рабочих (ср 1,5)</t>
        </is>
      </c>
      <c r="E20" s="415" t="inlineStr">
        <is>
          <t>чел.-ч</t>
        </is>
      </c>
      <c r="F20" s="301" t="n">
        <v>19.01</v>
      </c>
      <c r="G20" s="298" t="n">
        <v>7.5</v>
      </c>
      <c r="H20" s="302">
        <f>ROUND(F20*G20,2)</f>
        <v/>
      </c>
      <c r="M20" s="237" t="n"/>
    </row>
    <row r="21">
      <c r="A21" s="284" t="n">
        <v>9</v>
      </c>
      <c r="B21" s="253" t="n"/>
      <c r="C21" s="301" t="inlineStr">
        <is>
          <t>1-1-5</t>
        </is>
      </c>
      <c r="D21" s="299" t="inlineStr">
        <is>
          <t>Затраты труда рабочих (ср 3)</t>
        </is>
      </c>
      <c r="E21" s="415" t="inlineStr">
        <is>
          <t>чел.-ч</t>
        </is>
      </c>
      <c r="F21" s="301" t="n">
        <v>11.55</v>
      </c>
      <c r="G21" s="298" t="n">
        <v>8.529999999999999</v>
      </c>
      <c r="H21" s="302">
        <f>ROUND(F21*G21,2)</f>
        <v/>
      </c>
      <c r="M21" s="237" t="n"/>
    </row>
    <row r="22">
      <c r="A22" s="284" t="n">
        <v>10</v>
      </c>
      <c r="B22" s="253" t="n"/>
      <c r="C22" s="301" t="inlineStr">
        <is>
          <t>1-3-0</t>
        </is>
      </c>
      <c r="D22" s="299" t="inlineStr">
        <is>
          <t>Затраты труда рабочих (ср 4,5)</t>
        </is>
      </c>
      <c r="E22" s="415" t="inlineStr">
        <is>
          <t>чел.-ч</t>
        </is>
      </c>
      <c r="F22" s="301" t="n">
        <v>9.18</v>
      </c>
      <c r="G22" s="298" t="n">
        <v>10.35</v>
      </c>
      <c r="H22" s="302">
        <f>ROUND(F22*G22,2)</f>
        <v/>
      </c>
      <c r="M22" s="237" t="n"/>
    </row>
    <row r="23">
      <c r="A23" s="284" t="n">
        <v>11</v>
      </c>
      <c r="B23" s="253" t="n"/>
      <c r="C23" s="301" t="inlineStr">
        <is>
          <t>1-4-5</t>
        </is>
      </c>
      <c r="D23" s="299" t="inlineStr">
        <is>
          <t>Затраты труда рабочих (ср 4,1)</t>
        </is>
      </c>
      <c r="E23" s="415" t="inlineStr">
        <is>
          <t>чел.-ч</t>
        </is>
      </c>
      <c r="F23" s="301" t="n">
        <v>6.09</v>
      </c>
      <c r="G23" s="298" t="n">
        <v>9.76</v>
      </c>
      <c r="H23" s="302">
        <f>ROUND(F23*G23,2)</f>
        <v/>
      </c>
      <c r="M23" s="237" t="n"/>
    </row>
    <row r="24">
      <c r="A24" s="284" t="n">
        <v>12</v>
      </c>
      <c r="B24" s="253" t="n"/>
      <c r="C24" s="301" t="inlineStr">
        <is>
          <t>1-2-3</t>
        </is>
      </c>
      <c r="D24" s="299" t="inlineStr">
        <is>
          <t>Затраты труда рабочих (ср 2,3)</t>
        </is>
      </c>
      <c r="E24" s="415" t="inlineStr">
        <is>
          <t>чел.-ч</t>
        </is>
      </c>
      <c r="F24" s="301" t="n">
        <v>5.6</v>
      </c>
      <c r="G24" s="298" t="n">
        <v>8.02</v>
      </c>
      <c r="H24" s="302">
        <f>ROUND(F24*G24,2)</f>
        <v/>
      </c>
      <c r="M24" s="237" t="n"/>
    </row>
    <row r="25">
      <c r="A25" s="284" t="n">
        <v>13</v>
      </c>
      <c r="B25" s="253" t="n"/>
      <c r="C25" s="301" t="inlineStr">
        <is>
          <t>1-2-2</t>
        </is>
      </c>
      <c r="D25" s="299" t="inlineStr">
        <is>
          <t>Затраты труда рабочих (ср 2,2)</t>
        </is>
      </c>
      <c r="E25" s="415" t="inlineStr">
        <is>
          <t>чел.-ч</t>
        </is>
      </c>
      <c r="F25" s="301" t="n">
        <v>2.78</v>
      </c>
      <c r="G25" s="298" t="n">
        <v>7.94</v>
      </c>
      <c r="H25" s="302">
        <f>ROUND(F25*G25,2)</f>
        <v/>
      </c>
      <c r="M25" s="237" t="n"/>
    </row>
    <row r="26">
      <c r="A26" s="379" t="inlineStr">
        <is>
          <t>Затраты труда машинистов</t>
        </is>
      </c>
      <c r="B26" s="460" t="n"/>
      <c r="C26" s="460" t="n"/>
      <c r="D26" s="460" t="n"/>
      <c r="E26" s="461" t="n"/>
      <c r="F26" s="380" t="n"/>
      <c r="G26" s="251" t="n"/>
      <c r="H26" s="277">
        <f>H27</f>
        <v/>
      </c>
      <c r="M26" s="237" t="n"/>
    </row>
    <row r="27">
      <c r="A27" s="415" t="n">
        <v>14</v>
      </c>
      <c r="B27" s="381" t="n"/>
      <c r="C27" s="301" t="n">
        <v>2</v>
      </c>
      <c r="D27" s="299" t="inlineStr">
        <is>
          <t>Затраты труда машинистов</t>
        </is>
      </c>
      <c r="E27" s="415" t="inlineStr">
        <is>
          <t>чел.-ч</t>
        </is>
      </c>
      <c r="F27" s="293" t="n">
        <v>70.88</v>
      </c>
      <c r="G27" s="302" t="n">
        <v>0</v>
      </c>
      <c r="H27" s="298" t="n">
        <v>1223.49</v>
      </c>
      <c r="M27" s="237" t="n"/>
    </row>
    <row r="28" customFormat="1" s="250">
      <c r="A28" s="380" t="inlineStr">
        <is>
          <t>Машины и механизмы</t>
        </is>
      </c>
      <c r="B28" s="460" t="n"/>
      <c r="C28" s="460" t="n"/>
      <c r="D28" s="460" t="n"/>
      <c r="E28" s="461" t="n"/>
      <c r="F28" s="380" t="n"/>
      <c r="G28" s="251" t="n"/>
      <c r="H28" s="277">
        <f>SUM(H29:H67)</f>
        <v/>
      </c>
      <c r="K28" s="464" t="n"/>
      <c r="L28" s="464" t="n"/>
    </row>
    <row r="29" ht="25.5" customHeight="1" s="333">
      <c r="A29" s="415" t="n">
        <v>15</v>
      </c>
      <c r="B29" s="381" t="n"/>
      <c r="C29" s="301" t="inlineStr">
        <is>
          <t>91.05.05-015</t>
        </is>
      </c>
      <c r="D29" s="299" t="inlineStr">
        <is>
          <t>Краны на автомобильном ходу, грузоподъемность 16 т</t>
        </is>
      </c>
      <c r="E29" s="415" t="inlineStr">
        <is>
          <t>маш.час</t>
        </is>
      </c>
      <c r="F29" s="415" t="n">
        <v>21.33</v>
      </c>
      <c r="G29" s="298" t="n">
        <v>115.4</v>
      </c>
      <c r="H29" s="302">
        <f>ROUND(F29*G29,2)</f>
        <v/>
      </c>
      <c r="I29" s="287" t="n"/>
      <c r="J29" s="286" t="n"/>
      <c r="K29" s="287" t="n"/>
      <c r="L29" s="286" t="n"/>
      <c r="M29" s="237" t="n"/>
    </row>
    <row r="30" customFormat="1" s="250">
      <c r="A30" s="415" t="n">
        <v>16</v>
      </c>
      <c r="B30" s="381" t="n"/>
      <c r="C30" s="301" t="inlineStr">
        <is>
          <t>91.14.03-002</t>
        </is>
      </c>
      <c r="D30" s="299" t="inlineStr">
        <is>
          <t>Автомобили-самосвалы, грузоподъемность до 10 т</t>
        </is>
      </c>
      <c r="E30" s="415" t="inlineStr">
        <is>
          <t>маш.-ч</t>
        </is>
      </c>
      <c r="F30" s="415" t="n">
        <v>22.71</v>
      </c>
      <c r="G30" s="298" t="n">
        <v>87.48999999999999</v>
      </c>
      <c r="H30" s="302">
        <f>ROUND(F30*G30,2)</f>
        <v/>
      </c>
      <c r="I30" s="287" t="n"/>
      <c r="K30" s="287" t="n"/>
    </row>
    <row r="31">
      <c r="A31" s="415" t="n">
        <v>17</v>
      </c>
      <c r="B31" s="381" t="n"/>
      <c r="C31" s="301" t="inlineStr">
        <is>
          <t>91.06.06-014</t>
        </is>
      </c>
      <c r="D31" s="299" t="inlineStr">
        <is>
          <t>Автогидроподъемники, высота подъема 28 м</t>
        </is>
      </c>
      <c r="E31" s="415" t="inlineStr">
        <is>
          <t>маш.час</t>
        </is>
      </c>
      <c r="F31" s="415" t="n">
        <v>6.98</v>
      </c>
      <c r="G31" s="298" t="n">
        <v>243.49</v>
      </c>
      <c r="H31" s="302">
        <f>ROUND(F31*G31,2)</f>
        <v/>
      </c>
      <c r="I31" s="287" t="n"/>
      <c r="K31" s="287" t="n"/>
      <c r="M31" s="237" t="n"/>
    </row>
    <row r="32" ht="25.5" customHeight="1" s="333">
      <c r="A32" s="415" t="n">
        <v>18</v>
      </c>
      <c r="B32" s="381" t="n"/>
      <c r="C32" s="301" t="inlineStr">
        <is>
          <t>91.08.03-030</t>
        </is>
      </c>
      <c r="D32" s="299" t="inlineStr">
        <is>
          <t>Катки самоходные пневмоколесные статические, масса 30 т</t>
        </is>
      </c>
      <c r="E32" s="415" t="inlineStr">
        <is>
          <t>маш.час</t>
        </is>
      </c>
      <c r="F32" s="415" t="n">
        <v>2.93</v>
      </c>
      <c r="G32" s="298" t="n">
        <v>364.07</v>
      </c>
      <c r="H32" s="302">
        <f>ROUND(F32*G32,2)</f>
        <v/>
      </c>
      <c r="I32" s="287" t="n"/>
      <c r="K32" s="287" t="n"/>
      <c r="M32" s="237" t="n"/>
    </row>
    <row r="33">
      <c r="A33" s="415" t="n">
        <v>19</v>
      </c>
      <c r="B33" s="381" t="n"/>
      <c r="C33" s="301" t="inlineStr">
        <is>
          <t>91.13.03-111</t>
        </is>
      </c>
      <c r="D33" s="299" t="inlineStr">
        <is>
          <t>Спецавтомобили-вездеходы, грузоподъемность до 8 т</t>
        </is>
      </c>
      <c r="E33" s="415" t="inlineStr">
        <is>
          <t>маш.час</t>
        </is>
      </c>
      <c r="F33" s="415" t="n">
        <v>5.02</v>
      </c>
      <c r="G33" s="298" t="n">
        <v>189.95</v>
      </c>
      <c r="H33" s="302">
        <f>ROUND(F33*G33,2)</f>
        <v/>
      </c>
      <c r="I33" s="287" t="n"/>
      <c r="K33" s="287" t="n"/>
      <c r="M33" s="237" t="n"/>
    </row>
    <row r="34" ht="25.5" customHeight="1" s="333">
      <c r="A34" s="415" t="n">
        <v>20</v>
      </c>
      <c r="B34" s="381" t="n"/>
      <c r="C34" s="301" t="inlineStr">
        <is>
          <t>91.05.08-007</t>
        </is>
      </c>
      <c r="D34" s="299" t="inlineStr">
        <is>
          <t>Краны на пневмоколесном ходу, грузоподъемность 25 т</t>
        </is>
      </c>
      <c r="E34" s="415" t="inlineStr">
        <is>
          <t>маш.час</t>
        </is>
      </c>
      <c r="F34" s="415" t="n">
        <v>4.26</v>
      </c>
      <c r="G34" s="298" t="n">
        <v>102.51</v>
      </c>
      <c r="H34" s="302">
        <f>ROUND(F34*G34,2)</f>
        <v/>
      </c>
      <c r="I34" s="287" t="n"/>
      <c r="K34" s="287" t="n"/>
      <c r="M34" s="237" t="n"/>
    </row>
    <row r="35">
      <c r="A35" s="415" t="n">
        <v>21</v>
      </c>
      <c r="B35" s="381" t="n"/>
      <c r="C35" s="301" t="inlineStr">
        <is>
          <t>91.08.11-011</t>
        </is>
      </c>
      <c r="D35" s="299" t="inlineStr">
        <is>
          <t>Заливщики швов на базе автомобиля</t>
        </is>
      </c>
      <c r="E35" s="415" t="inlineStr">
        <is>
          <t>маш.час</t>
        </is>
      </c>
      <c r="F35" s="415" t="n">
        <v>2.24</v>
      </c>
      <c r="G35" s="298" t="n">
        <v>175.25</v>
      </c>
      <c r="H35" s="302">
        <f>ROUND(F35*G35,2)</f>
        <v/>
      </c>
      <c r="I35" s="287" t="n"/>
      <c r="K35" s="287" t="n"/>
      <c r="M35" s="237" t="n"/>
    </row>
    <row r="36">
      <c r="A36" s="415" t="n">
        <v>22</v>
      </c>
      <c r="B36" s="381" t="n"/>
      <c r="C36" s="301" t="inlineStr">
        <is>
          <t>91.21.22-447</t>
        </is>
      </c>
      <c r="D36" s="299" t="inlineStr">
        <is>
          <t>Установки электрометаллизационные</t>
        </is>
      </c>
      <c r="E36" s="415" t="inlineStr">
        <is>
          <t>маш.час</t>
        </is>
      </c>
      <c r="F36" s="415" t="n">
        <v>5.21</v>
      </c>
      <c r="G36" s="298" t="n">
        <v>74.23999999999999</v>
      </c>
      <c r="H36" s="302">
        <f>ROUND(F36*G36,2)</f>
        <v/>
      </c>
      <c r="I36" s="287" t="n"/>
      <c r="K36" s="287" t="n"/>
      <c r="M36" s="237" t="n"/>
    </row>
    <row r="37">
      <c r="A37" s="415" t="n">
        <v>23</v>
      </c>
      <c r="B37" s="381" t="n"/>
      <c r="C37" s="301" t="inlineStr">
        <is>
          <t>91.14.02-001</t>
        </is>
      </c>
      <c r="D37" s="299" t="inlineStr">
        <is>
          <t>Автомобили бортовые, грузоподъемность до 5 т</t>
        </is>
      </c>
      <c r="E37" s="415" t="inlineStr">
        <is>
          <t>маш.час</t>
        </is>
      </c>
      <c r="F37" s="415" t="n">
        <v>5.14</v>
      </c>
      <c r="G37" s="298" t="n">
        <v>65.70999999999999</v>
      </c>
      <c r="H37" s="302">
        <f>ROUND(F37*G37,2)</f>
        <v/>
      </c>
      <c r="M37" s="237" t="n"/>
    </row>
    <row r="38" ht="25.5" customHeight="1" s="333">
      <c r="A38" s="415" t="n">
        <v>24</v>
      </c>
      <c r="B38" s="381" t="n"/>
      <c r="C38" s="301" t="inlineStr">
        <is>
          <t>91.15.02-029</t>
        </is>
      </c>
      <c r="D38" s="299" t="inlineStr">
        <is>
          <t>Тракторы на гусеничном ходу с лебедкой 132 кВт (180 л.с.)</t>
        </is>
      </c>
      <c r="E38" s="415" t="inlineStr">
        <is>
          <t>маш.час</t>
        </is>
      </c>
      <c r="F38" s="415" t="n">
        <v>1.57</v>
      </c>
      <c r="G38" s="298" t="n">
        <v>147.43</v>
      </c>
      <c r="H38" s="302">
        <f>ROUND(F38*G38,2)</f>
        <v/>
      </c>
      <c r="M38" s="237" t="n"/>
    </row>
    <row r="39" ht="25.5" customHeight="1" s="333">
      <c r="A39" s="415" t="n">
        <v>25</v>
      </c>
      <c r="B39" s="381" t="n"/>
      <c r="C39" s="301" t="inlineStr">
        <is>
          <t>91.01.05-085</t>
        </is>
      </c>
      <c r="D39" s="299" t="inlineStr">
        <is>
          <t>Экскаваторы одноковшовые дизельные на гусеничном ходу, емкость ковша 0,5 м3</t>
        </is>
      </c>
      <c r="E39" s="415" t="inlineStr">
        <is>
          <t>маш.час</t>
        </is>
      </c>
      <c r="F39" s="415" t="n">
        <v>2.07</v>
      </c>
      <c r="G39" s="298" t="n">
        <v>100</v>
      </c>
      <c r="H39" s="302">
        <f>ROUND(F39*G39,2)</f>
        <v/>
      </c>
      <c r="M39" s="237" t="n"/>
    </row>
    <row r="40" ht="38.25" customHeight="1" s="333">
      <c r="A40" s="415" t="n">
        <v>26</v>
      </c>
      <c r="B40" s="381" t="n"/>
      <c r="C40" s="301" t="inlineStr">
        <is>
          <t>91.18.01-007</t>
        </is>
      </c>
      <c r="D40" s="29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415" t="inlineStr">
        <is>
          <t>маш.час</t>
        </is>
      </c>
      <c r="F40" s="415" t="n">
        <v>1.29</v>
      </c>
      <c r="G40" s="298" t="n">
        <v>90</v>
      </c>
      <c r="H40" s="302">
        <f>ROUND(F40*G40,2)</f>
        <v/>
      </c>
      <c r="M40" s="237" t="n"/>
    </row>
    <row r="41">
      <c r="A41" s="415" t="n">
        <v>27</v>
      </c>
      <c r="B41" s="381" t="n"/>
      <c r="C41" s="301" t="inlineStr">
        <is>
          <t>91.06.05-011</t>
        </is>
      </c>
      <c r="D41" s="299" t="inlineStr">
        <is>
          <t>Погрузчики, грузоподъемность 5 т</t>
        </is>
      </c>
      <c r="E41" s="415" t="inlineStr">
        <is>
          <t>маш.час</t>
        </is>
      </c>
      <c r="F41" s="415" t="n">
        <v>1.26</v>
      </c>
      <c r="G41" s="298" t="n">
        <v>89.98999999999999</v>
      </c>
      <c r="H41" s="302">
        <f>ROUND(F41*G41,2)</f>
        <v/>
      </c>
      <c r="M41" s="237" t="n"/>
    </row>
    <row r="42" ht="25.5" customHeight="1" s="333">
      <c r="A42" s="415" t="n">
        <v>28</v>
      </c>
      <c r="B42" s="381" t="n"/>
      <c r="C42" s="301" t="inlineStr">
        <is>
          <t>91.17.04-036</t>
        </is>
      </c>
      <c r="D42" s="299" t="inlineStr">
        <is>
          <t>Агрегаты сварочные передвижные с дизельным двигателем, номинальный сварочный ток 250-400 А</t>
        </is>
      </c>
      <c r="E42" s="415" t="inlineStr">
        <is>
          <t>маш.час</t>
        </is>
      </c>
      <c r="F42" s="415" t="n">
        <v>7.96</v>
      </c>
      <c r="G42" s="298" t="n">
        <v>14</v>
      </c>
      <c r="H42" s="302">
        <f>ROUND(F42*G42,2)</f>
        <v/>
      </c>
      <c r="M42" s="237" t="n"/>
    </row>
    <row r="43">
      <c r="A43" s="415" t="n">
        <v>29</v>
      </c>
      <c r="B43" s="381" t="n"/>
      <c r="C43" s="301" t="inlineStr">
        <is>
          <t>91.01.01-035</t>
        </is>
      </c>
      <c r="D43" s="299" t="inlineStr">
        <is>
          <t>Бульдозеры, мощность 79 кВт (108 л.с.)</t>
        </is>
      </c>
      <c r="E43" s="415" t="inlineStr">
        <is>
          <t>маш.час</t>
        </is>
      </c>
      <c r="F43" s="415" t="n">
        <v>1.36</v>
      </c>
      <c r="G43" s="298" t="n">
        <v>79.06999999999999</v>
      </c>
      <c r="H43" s="302">
        <f>ROUND(F43*G43,2)</f>
        <v/>
      </c>
      <c r="M43" s="237" t="n"/>
    </row>
    <row r="44">
      <c r="A44" s="415" t="n">
        <v>30</v>
      </c>
      <c r="B44" s="381" t="n"/>
      <c r="C44" s="301" t="inlineStr">
        <is>
          <t>91.06.09-001</t>
        </is>
      </c>
      <c r="D44" s="299" t="inlineStr">
        <is>
          <t>Вышки телескопические 25 м</t>
        </is>
      </c>
      <c r="E44" s="415" t="inlineStr">
        <is>
          <t>маш.час</t>
        </is>
      </c>
      <c r="F44" s="415" t="n">
        <v>0.73</v>
      </c>
      <c r="G44" s="298" t="n">
        <v>142.7</v>
      </c>
      <c r="H44" s="302">
        <f>ROUND(F44*G44,2)</f>
        <v/>
      </c>
      <c r="J44" s="256" t="n"/>
      <c r="L44" s="256" t="n"/>
      <c r="M44" s="237" t="n"/>
    </row>
    <row r="45" customFormat="1" s="250">
      <c r="A45" s="415" t="n">
        <v>31</v>
      </c>
      <c r="B45" s="381" t="n"/>
      <c r="C45" s="301" t="inlineStr">
        <is>
          <t>91.14.01-003</t>
        </is>
      </c>
      <c r="D45" s="299" t="inlineStr">
        <is>
          <t>Автобетоносмесители, объем барабана 6 м3</t>
        </is>
      </c>
      <c r="E45" s="415" t="inlineStr">
        <is>
          <t>маш.час</t>
        </is>
      </c>
      <c r="F45" s="415" t="n">
        <v>0.55</v>
      </c>
      <c r="G45" s="298" t="n">
        <v>177.59</v>
      </c>
      <c r="H45" s="302">
        <f>ROUND(F45*G45,2)</f>
        <v/>
      </c>
    </row>
    <row r="46" ht="25.5" customHeight="1" s="333">
      <c r="A46" s="415" t="n">
        <v>32</v>
      </c>
      <c r="B46" s="381" t="n"/>
      <c r="C46" s="301" t="inlineStr">
        <is>
          <t>91.17.04-233</t>
        </is>
      </c>
      <c r="D46" s="299" t="inlineStr">
        <is>
          <t>Установки для сварки ручной дуговой (постоянного тока)</t>
        </is>
      </c>
      <c r="E46" s="415" t="inlineStr">
        <is>
          <t>маш.час</t>
        </is>
      </c>
      <c r="F46" s="415" t="n">
        <v>10.16</v>
      </c>
      <c r="G46" s="298" t="n">
        <v>8.1</v>
      </c>
      <c r="H46" s="302">
        <f>ROUND(F46*G46,2)</f>
        <v/>
      </c>
      <c r="M46" s="237" t="n"/>
    </row>
    <row r="47" ht="25.5" customHeight="1" s="333">
      <c r="A47" s="415" t="n">
        <v>33</v>
      </c>
      <c r="B47" s="381" t="n"/>
      <c r="C47" s="301" t="inlineStr">
        <is>
          <t>91.01.02-004</t>
        </is>
      </c>
      <c r="D47" s="299" t="inlineStr">
        <is>
          <t>Автогрейдеры среднего типа, мощность 99 кВт (135 л.с.)</t>
        </is>
      </c>
      <c r="E47" s="415" t="inlineStr">
        <is>
          <t>маш.час</t>
        </is>
      </c>
      <c r="F47" s="415" t="n">
        <v>0.65</v>
      </c>
      <c r="G47" s="298" t="n">
        <v>123</v>
      </c>
      <c r="H47" s="302">
        <f>ROUND(F47*G47,2)</f>
        <v/>
      </c>
      <c r="M47" s="237" t="n"/>
    </row>
    <row r="48">
      <c r="A48" s="415" t="n">
        <v>34</v>
      </c>
      <c r="B48" s="381" t="n"/>
      <c r="C48" s="301" t="inlineStr">
        <is>
          <t>91.14.02-002</t>
        </is>
      </c>
      <c r="D48" s="299" t="inlineStr">
        <is>
          <t>Автомобили бортовые, грузоподъемность до 8 т</t>
        </is>
      </c>
      <c r="E48" s="415" t="inlineStr">
        <is>
          <t>маш.час</t>
        </is>
      </c>
      <c r="F48" s="415" t="n">
        <v>0.92</v>
      </c>
      <c r="G48" s="298" t="n">
        <v>85.84</v>
      </c>
      <c r="H48" s="302">
        <f>ROUND(F48*G48,2)</f>
        <v/>
      </c>
      <c r="I48" s="287" t="n"/>
      <c r="K48" s="287" t="n"/>
      <c r="M48" s="237" t="n"/>
    </row>
    <row r="49">
      <c r="A49" s="415" t="n">
        <v>35</v>
      </c>
      <c r="B49" s="381" t="n"/>
      <c r="C49" s="301" t="inlineStr">
        <is>
          <t>91.06.06-042</t>
        </is>
      </c>
      <c r="D49" s="299" t="inlineStr">
        <is>
          <t>Подъемники гидравлические, высота подъема 10 м</t>
        </is>
      </c>
      <c r="E49" s="415" t="inlineStr">
        <is>
          <t>маш.час</t>
        </is>
      </c>
      <c r="F49" s="415" t="n">
        <v>1.34</v>
      </c>
      <c r="G49" s="298" t="n">
        <v>29.6</v>
      </c>
      <c r="H49" s="302">
        <f>ROUND(F49*G49,2)</f>
        <v/>
      </c>
      <c r="I49" s="287" t="n"/>
      <c r="K49" s="287" t="n"/>
      <c r="M49" s="237" t="n"/>
    </row>
    <row r="50">
      <c r="A50" s="415" t="n">
        <v>36</v>
      </c>
      <c r="B50" s="381" t="n"/>
      <c r="C50" s="301" t="inlineStr">
        <is>
          <t>91.13.01-038</t>
        </is>
      </c>
      <c r="D50" s="299" t="inlineStr">
        <is>
          <t>Машины поливомоечные 6000 л</t>
        </is>
      </c>
      <c r="E50" s="415" t="inlineStr">
        <is>
          <t>маш.час</t>
        </is>
      </c>
      <c r="F50" s="415" t="n">
        <v>0.28</v>
      </c>
      <c r="G50" s="298" t="n">
        <v>110</v>
      </c>
      <c r="H50" s="302">
        <f>ROUND(F50*G50,2)</f>
        <v/>
      </c>
      <c r="I50" s="287" t="n"/>
      <c r="M50" s="237" t="n"/>
    </row>
    <row r="51" ht="25.5" customHeight="1" s="333">
      <c r="A51" s="415" t="n">
        <v>37</v>
      </c>
      <c r="B51" s="381" t="n"/>
      <c r="C51" s="301" t="inlineStr">
        <is>
          <t>91.17.04-035</t>
        </is>
      </c>
      <c r="D51" s="299" t="inlineStr">
        <is>
          <t>Агрегаты сварочные передвижные с бензиновым двигателем, номинальный сварочный ток 250-400 А</t>
        </is>
      </c>
      <c r="E51" s="415" t="inlineStr">
        <is>
          <t>маш.час</t>
        </is>
      </c>
      <c r="F51" s="415" t="n">
        <v>2.15</v>
      </c>
      <c r="G51" s="298" t="n">
        <v>14</v>
      </c>
      <c r="H51" s="302">
        <f>ROUND(F51*G51,2)</f>
        <v/>
      </c>
      <c r="I51" s="287" t="n"/>
      <c r="L51" s="256" t="n"/>
      <c r="M51" s="237" t="n"/>
    </row>
    <row r="52" ht="25.5" customHeight="1" s="333">
      <c r="A52" s="415" t="n">
        <v>38</v>
      </c>
      <c r="B52" s="381" t="n"/>
      <c r="C52" s="301" t="inlineStr">
        <is>
          <t>91.08.03-029</t>
        </is>
      </c>
      <c r="D52" s="299" t="inlineStr">
        <is>
          <t>Катки самоходные пневмоколесные статические, масса 16 т</t>
        </is>
      </c>
      <c r="E52" s="415" t="inlineStr">
        <is>
          <t>маш.час</t>
        </is>
      </c>
      <c r="F52" s="415" t="n">
        <v>0.08</v>
      </c>
      <c r="G52" s="298" t="n">
        <v>331.98</v>
      </c>
      <c r="H52" s="302">
        <f>ROUND(F52*G52,2)</f>
        <v/>
      </c>
      <c r="I52" s="287" t="n"/>
      <c r="K52" s="250" t="n"/>
      <c r="L52" s="250" t="n"/>
      <c r="M52" s="250" t="n"/>
    </row>
    <row r="53">
      <c r="A53" s="415" t="n">
        <v>39</v>
      </c>
      <c r="B53" s="381" t="n"/>
      <c r="C53" s="301" t="inlineStr">
        <is>
          <t>91.13.03-041</t>
        </is>
      </c>
      <c r="D53" s="299" t="inlineStr">
        <is>
          <t>Автоцистерна</t>
        </is>
      </c>
      <c r="E53" s="415" t="inlineStr">
        <is>
          <t>маш.час</t>
        </is>
      </c>
      <c r="F53" s="415" t="n">
        <v>0.25</v>
      </c>
      <c r="G53" s="298" t="n">
        <v>100.72</v>
      </c>
      <c r="H53" s="302">
        <f>ROUND(F53*G53,2)</f>
        <v/>
      </c>
      <c r="M53" s="237" t="n"/>
    </row>
    <row r="54">
      <c r="A54" s="415" t="n">
        <v>40</v>
      </c>
      <c r="B54" s="381" t="n"/>
      <c r="C54" s="301" t="inlineStr">
        <is>
          <t>91.21.16-012</t>
        </is>
      </c>
      <c r="D54" s="299" t="inlineStr">
        <is>
          <t>Прессы гидравлические с электроприводом</t>
        </is>
      </c>
      <c r="E54" s="415" t="inlineStr">
        <is>
          <t>маш.час</t>
        </is>
      </c>
      <c r="F54" s="415" t="n">
        <v>5.77</v>
      </c>
      <c r="G54" s="298" t="n">
        <v>1.11</v>
      </c>
      <c r="H54" s="302">
        <f>ROUND(F54*G54,2)</f>
        <v/>
      </c>
      <c r="M54" s="237" t="n"/>
    </row>
    <row r="55">
      <c r="A55" s="415" t="n">
        <v>41</v>
      </c>
      <c r="B55" s="381" t="n"/>
      <c r="C55" s="301" t="inlineStr">
        <is>
          <t>91.11.02-061</t>
        </is>
      </c>
      <c r="D55" s="299" t="inlineStr">
        <is>
          <t>Тележки раскаточные на гусеничном ходу</t>
        </is>
      </c>
      <c r="E55" s="415" t="inlineStr">
        <is>
          <t>маш.час</t>
        </is>
      </c>
      <c r="F55" s="415" t="n">
        <v>0.3</v>
      </c>
      <c r="G55" s="298" t="n">
        <v>17.14</v>
      </c>
      <c r="H55" s="302">
        <f>ROUND(F55*G55,2)</f>
        <v/>
      </c>
      <c r="J55" s="256" t="n"/>
      <c r="K55" s="287" t="n"/>
      <c r="M55" s="237" t="n"/>
    </row>
    <row r="56" customFormat="1" s="250">
      <c r="A56" s="415" t="n">
        <v>42</v>
      </c>
      <c r="B56" s="381" t="n"/>
      <c r="C56" s="301" t="inlineStr">
        <is>
          <t>91.08.04-021</t>
        </is>
      </c>
      <c r="D56" s="299" t="inlineStr">
        <is>
          <t>Котлы битумные передвижные 400 л</t>
        </is>
      </c>
      <c r="E56" s="415" t="inlineStr">
        <is>
          <t>маш.час</t>
        </is>
      </c>
      <c r="F56" s="415" t="n">
        <v>0.17</v>
      </c>
      <c r="G56" s="298" t="n">
        <v>30</v>
      </c>
      <c r="H56" s="302">
        <f>ROUND(F56*G56,2)</f>
        <v/>
      </c>
      <c r="K56" s="287" t="n"/>
      <c r="L56" s="237" t="n"/>
      <c r="M56" s="237" t="n"/>
    </row>
    <row r="57" ht="25.5" customHeight="1" s="333">
      <c r="A57" s="415" t="n">
        <v>43</v>
      </c>
      <c r="B57" s="381" t="n"/>
      <c r="C57" s="301" t="inlineStr">
        <is>
          <t>91.06.05-057</t>
        </is>
      </c>
      <c r="D57" s="299" t="inlineStr">
        <is>
          <t>Погрузчики одноковшовые универсальные фронтальные пневмоколесные, грузоподъемность 3 т</t>
        </is>
      </c>
      <c r="E57" s="415" t="inlineStr">
        <is>
          <t>маш.час</t>
        </is>
      </c>
      <c r="F57" s="415" t="n">
        <v>0.05</v>
      </c>
      <c r="G57" s="298" t="n">
        <v>90.40000000000001</v>
      </c>
      <c r="H57" s="302">
        <f>ROUND(F57*G57,2)</f>
        <v/>
      </c>
      <c r="K57" s="287" t="n"/>
      <c r="M57" s="237" t="n"/>
    </row>
    <row r="58">
      <c r="A58" s="415" t="n">
        <v>44</v>
      </c>
      <c r="B58" s="381" t="n"/>
      <c r="C58" s="301" t="inlineStr">
        <is>
          <t>91.05.01-017</t>
        </is>
      </c>
      <c r="D58" s="299" t="inlineStr">
        <is>
          <t>Краны башенные, грузоподъемность 8 т</t>
        </is>
      </c>
      <c r="E58" s="415" t="inlineStr">
        <is>
          <t>маш.час</t>
        </is>
      </c>
      <c r="F58" s="415" t="n">
        <v>0.03</v>
      </c>
      <c r="G58" s="298" t="n">
        <v>86.40000000000001</v>
      </c>
      <c r="H58" s="302">
        <f>ROUND(F58*G58,2)</f>
        <v/>
      </c>
      <c r="K58" s="287" t="n"/>
      <c r="M58" s="237" t="n"/>
    </row>
    <row r="59" ht="25.5" customHeight="1" s="333">
      <c r="A59" s="415" t="n">
        <v>45</v>
      </c>
      <c r="B59" s="381" t="n"/>
      <c r="C59" s="301" t="inlineStr">
        <is>
          <t>91.08.09-023</t>
        </is>
      </c>
      <c r="D59" s="299" t="inlineStr">
        <is>
          <t>Трамбовки пневматические при работе от передвижных компрессорных станций</t>
        </is>
      </c>
      <c r="E59" s="415" t="inlineStr">
        <is>
          <t>маш.час</t>
        </is>
      </c>
      <c r="F59" s="415" t="n">
        <v>4.09</v>
      </c>
      <c r="G59" s="298" t="n">
        <v>0.55</v>
      </c>
      <c r="H59" s="302">
        <f>ROUND(F59*G59,2)</f>
        <v/>
      </c>
      <c r="I59" s="287" t="n"/>
      <c r="K59" s="287" t="n"/>
      <c r="M59" s="237" t="n"/>
    </row>
    <row r="60">
      <c r="A60" s="415" t="n">
        <v>46</v>
      </c>
      <c r="B60" s="381" t="n"/>
      <c r="C60" s="301" t="inlineStr">
        <is>
          <t>91.01.01-034</t>
        </is>
      </c>
      <c r="D60" s="299" t="inlineStr">
        <is>
          <t>Бульдозеры, мощность 59 кВт (80 л.с.)</t>
        </is>
      </c>
      <c r="E60" s="415" t="inlineStr">
        <is>
          <t>маш.час</t>
        </is>
      </c>
      <c r="F60" s="415" t="n">
        <v>0.03</v>
      </c>
      <c r="G60" s="298" t="n">
        <v>59.47</v>
      </c>
      <c r="H60" s="302">
        <f>ROUND(F60*G60,2)</f>
        <v/>
      </c>
      <c r="I60" s="287" t="n"/>
      <c r="M60" s="237" t="n"/>
    </row>
    <row r="61" ht="25.5" customHeight="1" s="333">
      <c r="A61" s="415" t="n">
        <v>47</v>
      </c>
      <c r="B61" s="381" t="n"/>
      <c r="C61" s="301" t="inlineStr">
        <is>
          <t>91.08.09-024</t>
        </is>
      </c>
      <c r="D61" s="299" t="inlineStr">
        <is>
          <t>Трамбовки пневматические при работе от стационарного компрессора</t>
        </is>
      </c>
      <c r="E61" s="415" t="inlineStr">
        <is>
          <t>маш.час</t>
        </is>
      </c>
      <c r="F61" s="415" t="n">
        <v>0.3</v>
      </c>
      <c r="G61" s="298" t="n">
        <v>4.91</v>
      </c>
      <c r="H61" s="302">
        <f>ROUND(F61*G61,2)</f>
        <v/>
      </c>
      <c r="I61" s="287" t="n"/>
      <c r="M61" s="237" t="n"/>
    </row>
    <row r="62">
      <c r="A62" s="415" t="n">
        <v>48</v>
      </c>
      <c r="B62" s="381" t="n"/>
      <c r="C62" s="301" t="inlineStr">
        <is>
          <t>91.21.22-491</t>
        </is>
      </c>
      <c r="D62" s="299" t="inlineStr">
        <is>
          <t>Шинотрубогибы</t>
        </is>
      </c>
      <c r="E62" s="415" t="inlineStr">
        <is>
          <t>маш.час</t>
        </is>
      </c>
      <c r="F62" s="415" t="n">
        <v>0.07000000000000001</v>
      </c>
      <c r="G62" s="298" t="n">
        <v>15.24</v>
      </c>
      <c r="H62" s="302">
        <f>ROUND(F62*G62,2)</f>
        <v/>
      </c>
      <c r="I62" s="287" t="n"/>
      <c r="L62" s="256" t="n"/>
      <c r="M62" s="237" t="n"/>
    </row>
    <row r="63" ht="25.5" customHeight="1" s="333">
      <c r="A63" s="415" t="n">
        <v>49</v>
      </c>
      <c r="B63" s="381" t="n"/>
      <c r="C63" s="301" t="inlineStr">
        <is>
          <t>91.06.03-049</t>
        </is>
      </c>
      <c r="D63" s="299" t="inlineStr">
        <is>
          <t>Лебедки ручные и рычажные тяговым усилием до 9,81 кН (1 т)</t>
        </is>
      </c>
      <c r="E63" s="415" t="inlineStr">
        <is>
          <t>маш.час</t>
        </is>
      </c>
      <c r="F63" s="415" t="n">
        <v>1.31</v>
      </c>
      <c r="G63" s="298" t="n">
        <v>0.58</v>
      </c>
      <c r="H63" s="302">
        <f>ROUND(F63*G63,2)</f>
        <v/>
      </c>
      <c r="I63" s="287" t="n"/>
      <c r="K63" s="250" t="n"/>
      <c r="L63" s="250" t="n"/>
      <c r="M63" s="250" t="n"/>
    </row>
    <row r="64">
      <c r="A64" s="415" t="n">
        <v>50</v>
      </c>
      <c r="B64" s="381" t="n"/>
      <c r="C64" s="301" t="inlineStr">
        <is>
          <t>91.07.04-001</t>
        </is>
      </c>
      <c r="D64" s="299" t="inlineStr">
        <is>
          <t>Вибраторы глубинные</t>
        </is>
      </c>
      <c r="E64" s="415" t="inlineStr">
        <is>
          <t>маш.час</t>
        </is>
      </c>
      <c r="F64" s="415" t="n">
        <v>0.31</v>
      </c>
      <c r="G64" s="298" t="n">
        <v>1.9</v>
      </c>
      <c r="H64" s="302">
        <f>ROUND(F64*G64,2)</f>
        <v/>
      </c>
      <c r="M64" s="237" t="n"/>
    </row>
    <row r="65">
      <c r="A65" s="415" t="n">
        <v>51</v>
      </c>
      <c r="B65" s="381" t="n"/>
      <c r="C65" s="301" t="inlineStr">
        <is>
          <t>91.12.08-161</t>
        </is>
      </c>
      <c r="D65" s="299" t="inlineStr">
        <is>
          <t>Ямокопатели</t>
        </is>
      </c>
      <c r="E65" s="415" t="inlineStr">
        <is>
          <t>маш.час</t>
        </is>
      </c>
      <c r="F65" s="415" t="n">
        <v>0.08</v>
      </c>
      <c r="G65" s="298" t="n">
        <v>6.51</v>
      </c>
      <c r="H65" s="302">
        <f>ROUND(F65*G65,2)</f>
        <v/>
      </c>
      <c r="M65" s="237" t="n"/>
    </row>
    <row r="66">
      <c r="A66" s="415" t="n">
        <v>52</v>
      </c>
      <c r="B66" s="381" t="n"/>
      <c r="C66" s="301" t="inlineStr">
        <is>
          <t>91.21.19-031</t>
        </is>
      </c>
      <c r="D66" s="299" t="inlineStr">
        <is>
          <t>Станки сверлильные</t>
        </is>
      </c>
      <c r="E66" s="415" t="inlineStr">
        <is>
          <t>маш.час</t>
        </is>
      </c>
      <c r="F66" s="415" t="n">
        <v>0.01</v>
      </c>
      <c r="G66" s="298" t="n">
        <v>2.36</v>
      </c>
      <c r="H66" s="302">
        <f>ROUND(F66*G66,2)</f>
        <v/>
      </c>
      <c r="K66" s="287" t="n"/>
      <c r="M66" s="237" t="n"/>
    </row>
    <row r="67">
      <c r="A67" s="415" t="n">
        <v>53</v>
      </c>
      <c r="B67" s="381" t="n"/>
      <c r="C67" s="301" t="inlineStr">
        <is>
          <t>91.07.04-002</t>
        </is>
      </c>
      <c r="D67" s="299" t="inlineStr">
        <is>
          <t>Вибраторы поверхностные</t>
        </is>
      </c>
      <c r="E67" s="415" t="inlineStr">
        <is>
          <t>маш.час</t>
        </is>
      </c>
      <c r="F67" s="415" t="n">
        <v>0.01</v>
      </c>
      <c r="G67" s="298" t="n">
        <v>0.5</v>
      </c>
      <c r="H67" s="302">
        <f>ROUND(F67*G67,2)</f>
        <v/>
      </c>
    </row>
    <row r="68">
      <c r="A68" s="380" t="inlineStr">
        <is>
          <t>Оборудование</t>
        </is>
      </c>
      <c r="B68" s="460" t="n"/>
      <c r="C68" s="460" t="n"/>
      <c r="D68" s="460" t="n"/>
      <c r="E68" s="461" t="n"/>
      <c r="F68" s="278" t="n"/>
      <c r="G68" s="278" t="n"/>
      <c r="H68" s="277">
        <f>SUM(H69:H70)</f>
        <v/>
      </c>
      <c r="K68" s="464" t="n"/>
      <c r="L68" s="464" t="n"/>
      <c r="M68" s="237" t="n"/>
    </row>
    <row r="69" ht="63.75" customHeight="1" s="333">
      <c r="A69" s="284" t="n">
        <v>54</v>
      </c>
      <c r="B69" s="379" t="n"/>
      <c r="C69" s="301" t="inlineStr">
        <is>
          <t>Прайс из СД ОП</t>
        </is>
      </c>
      <c r="D69" s="299" t="inlineStr">
        <is>
          <t xml:space="preserve">Разъединитель 3-х полюсный, 110 кВ, 2000 А, 50 кА, с двумя заземляющими ножами с приводом для главных ножей   с приводом для заземляющих ножей с выносным блоком управления разъединителями с 2-мя заземляющими ножами типа БУ-2-14 </t>
        </is>
      </c>
      <c r="E69" s="415" t="inlineStr">
        <is>
          <t>компл</t>
        </is>
      </c>
      <c r="F69" s="301" t="n">
        <v>1</v>
      </c>
      <c r="G69" s="302" t="n">
        <v>699329.0699999999</v>
      </c>
      <c r="H69" s="302">
        <f>ROUND(F69*G69,2)</f>
        <v/>
      </c>
      <c r="I69" s="290" t="n"/>
      <c r="K69" s="290" t="n"/>
      <c r="M69" s="237" t="n"/>
    </row>
    <row r="70" ht="25.5" customHeight="1" s="333">
      <c r="A70" s="284" t="n">
        <v>55</v>
      </c>
      <c r="B70" s="379" t="n"/>
      <c r="C70" s="301" t="inlineStr">
        <is>
          <t>Прайс из СД ОП</t>
        </is>
      </c>
      <c r="D70" s="299" t="inlineStr">
        <is>
          <t>Ограничитель перенапряжения 110 кВ типа ОПН-У-110/77-3 УХЛ1-III/А</t>
        </is>
      </c>
      <c r="E70" s="415" t="inlineStr">
        <is>
          <t>1 фаза</t>
        </is>
      </c>
      <c r="F70" s="415" t="n">
        <v>3</v>
      </c>
      <c r="G70" s="302" t="n">
        <v>7346.65</v>
      </c>
      <c r="H70" s="302">
        <f>ROUND(F70*G70,2)</f>
        <v/>
      </c>
    </row>
    <row r="71">
      <c r="A71" s="380" t="inlineStr">
        <is>
          <t>Материалы</t>
        </is>
      </c>
      <c r="B71" s="460" t="n"/>
      <c r="C71" s="460" t="n"/>
      <c r="D71" s="460" t="n"/>
      <c r="E71" s="461" t="n"/>
      <c r="F71" s="380" t="n"/>
      <c r="G71" s="251" t="n"/>
      <c r="H71" s="277">
        <f>SUM(H72:H160)</f>
        <v/>
      </c>
      <c r="K71" s="464" t="n"/>
      <c r="L71" s="464" t="n"/>
      <c r="M71" s="237" t="n"/>
    </row>
    <row r="72" ht="38.25" customHeight="1" s="333">
      <c r="A72" s="284" t="n">
        <v>56</v>
      </c>
      <c r="B72" s="381" t="n"/>
      <c r="C72" s="301" t="inlineStr">
        <is>
          <t>05.1.08.06-0029</t>
        </is>
      </c>
      <c r="D72" s="299" t="inlineStr">
        <is>
          <t>Плиты дорожные 1П60.18-30А-IV, бетон B30, объем 1,46 м3, расход арматуры 120,76 кг, постельная площадь 10,4 м2</t>
        </is>
      </c>
      <c r="E72" s="415" t="inlineStr">
        <is>
          <t>шт</t>
        </is>
      </c>
      <c r="F72" s="415" t="n">
        <v>7.3404</v>
      </c>
      <c r="G72" s="302" t="n">
        <v>2602.19</v>
      </c>
      <c r="H72" s="302">
        <f>ROUND(F72*G72,2)</f>
        <v/>
      </c>
      <c r="I72" s="290" t="n"/>
      <c r="K72" s="464" t="n"/>
      <c r="L72" s="464" t="n"/>
      <c r="M72" s="464" t="n"/>
    </row>
    <row r="73" ht="51" customHeight="1" s="333">
      <c r="A73" s="284" t="n">
        <v>57</v>
      </c>
      <c r="B73" s="381" t="n"/>
      <c r="C73" s="301" t="inlineStr">
        <is>
          <t>20.5.02.09-0002</t>
        </is>
      </c>
      <c r="D73" s="299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E73" s="415" t="inlineStr">
        <is>
          <t>шт</t>
        </is>
      </c>
      <c r="F73" s="415" t="n">
        <v>6</v>
      </c>
      <c r="G73" s="302" t="n">
        <v>3130.65</v>
      </c>
      <c r="H73" s="302">
        <f>ROUND(F73*G73,2)</f>
        <v/>
      </c>
      <c r="I73" s="290" t="n"/>
      <c r="K73" s="287" t="n"/>
    </row>
    <row r="74" ht="25.5" customHeight="1" s="333">
      <c r="A74" s="284" t="n">
        <v>58</v>
      </c>
      <c r="B74" s="381" t="n"/>
      <c r="C74" s="301" t="inlineStr">
        <is>
          <t>21.2.01.02-0093</t>
        </is>
      </c>
      <c r="D74" s="299" t="inlineStr">
        <is>
          <t>Провод неизолированный для воздушных линий электропередачи АС 240/32</t>
        </is>
      </c>
      <c r="E74" s="415" t="inlineStr">
        <is>
          <t>т</t>
        </is>
      </c>
      <c r="F74" s="415" t="n">
        <v>0.24867</v>
      </c>
      <c r="G74" s="302" t="n">
        <v>32752.18</v>
      </c>
      <c r="H74" s="302">
        <f>ROUND(F74*G74,2)</f>
        <v/>
      </c>
      <c r="I74" s="290" t="n"/>
      <c r="K74" s="287" t="n"/>
    </row>
    <row r="75">
      <c r="A75" s="284" t="n">
        <v>59</v>
      </c>
      <c r="B75" s="381" t="n"/>
      <c r="C75" s="301" t="inlineStr">
        <is>
          <t>05.1.05.16-0221</t>
        </is>
      </c>
      <c r="D75" s="299" t="inlineStr">
        <is>
          <t>Фундаменты сборные железобетонные ВЛ и ОРУ</t>
        </is>
      </c>
      <c r="E75" s="415" t="inlineStr">
        <is>
          <t>м3</t>
        </is>
      </c>
      <c r="F75" s="415" t="n">
        <v>3.5552</v>
      </c>
      <c r="G75" s="302" t="n">
        <v>1597.37</v>
      </c>
      <c r="H75" s="302">
        <f>ROUND(F75*G75,2)</f>
        <v/>
      </c>
      <c r="I75" s="290" t="n"/>
    </row>
    <row r="76" ht="25.5" customHeight="1" s="333">
      <c r="A76" s="284" t="n">
        <v>60</v>
      </c>
      <c r="B76" s="381" t="n"/>
      <c r="C76" s="301" t="inlineStr">
        <is>
          <t>08.3.07.01-0075</t>
        </is>
      </c>
      <c r="D76" s="299" t="inlineStr">
        <is>
          <t>Сталь полосовая, марка стали: Ст1сп-Ст6сп, спокойная</t>
        </is>
      </c>
      <c r="E76" s="415" t="inlineStr">
        <is>
          <t>т</t>
        </is>
      </c>
      <c r="F76" s="415" t="n">
        <v>0.90155</v>
      </c>
      <c r="G76" s="302" t="n">
        <v>5630.34</v>
      </c>
      <c r="H76" s="302">
        <f>ROUND(F76*G76,2)</f>
        <v/>
      </c>
      <c r="I76" s="290" t="n"/>
    </row>
    <row r="77" ht="25.5" customHeight="1" s="333">
      <c r="A77" s="284" t="n">
        <v>61</v>
      </c>
      <c r="B77" s="381" t="n"/>
      <c r="C77" s="301" t="inlineStr">
        <is>
          <t>08.3.03.06-0021</t>
        </is>
      </c>
      <c r="D77" s="299" t="inlineStr">
        <is>
          <t>Спиральный барьер безопасности АКЛ Егоза-900 с комплектом кронштейнов, крепежей</t>
        </is>
      </c>
      <c r="E77" s="415" t="inlineStr">
        <is>
          <t>м</t>
        </is>
      </c>
      <c r="F77" s="415" t="n">
        <v>15.7819</v>
      </c>
      <c r="G77" s="302" t="n">
        <v>321.22</v>
      </c>
      <c r="H77" s="302">
        <f>ROUND(F77*G77,2)</f>
        <v/>
      </c>
      <c r="I77" s="290" t="n"/>
    </row>
    <row r="78" ht="25.5" customHeight="1" s="333">
      <c r="A78" s="284" t="n">
        <v>62</v>
      </c>
      <c r="B78" s="381" t="n"/>
      <c r="C78" s="301" t="inlineStr">
        <is>
          <t>21.1.06.09-0144</t>
        </is>
      </c>
      <c r="D78" s="299" t="inlineStr">
        <is>
          <t>Кабель силовой с медными жилами ВВГнг-LS 1х240-660 (прим. Провод для заземления ПВГгж 1х350)</t>
        </is>
      </c>
      <c r="E78" s="415" t="inlineStr">
        <is>
          <t>1000 м</t>
        </is>
      </c>
      <c r="F78" s="415" t="n">
        <v>0.021</v>
      </c>
      <c r="G78" s="302" t="n">
        <v>209948.8</v>
      </c>
      <c r="H78" s="302">
        <f>ROUND(F78*G78,2)</f>
        <v/>
      </c>
      <c r="I78" s="290" t="n"/>
    </row>
    <row r="79" ht="25.5" customHeight="1" s="333">
      <c r="A79" s="284" t="n">
        <v>63</v>
      </c>
      <c r="B79" s="381" t="n"/>
      <c r="C79" s="301" t="inlineStr">
        <is>
          <t>20.4.04.01-0024</t>
        </is>
      </c>
      <c r="D79" s="299" t="inlineStr">
        <is>
          <t>Шкаф металлический навесной ШРП-150-2М, для установки в помещениях, емкость 150 пар</t>
        </is>
      </c>
      <c r="E79" s="415" t="inlineStr">
        <is>
          <t>шт</t>
        </is>
      </c>
      <c r="F79" s="415" t="n">
        <v>3</v>
      </c>
      <c r="G79" s="302" t="n">
        <v>1282.12</v>
      </c>
      <c r="H79" s="302">
        <f>ROUND(F79*G79,2)</f>
        <v/>
      </c>
      <c r="I79" s="290" t="n"/>
    </row>
    <row r="80" ht="25.5" customHeight="1" s="333">
      <c r="A80" s="284" t="n">
        <v>64</v>
      </c>
      <c r="B80" s="381" t="n"/>
      <c r="C80" s="301" t="inlineStr">
        <is>
          <t>07.2.07.04-0003</t>
        </is>
      </c>
      <c r="D80" s="299" t="inlineStr">
        <is>
          <t>Конструкции стальные индивидуальные решетчатые сварные, масса 0,1-0,5 т</t>
        </is>
      </c>
      <c r="E80" s="415" t="inlineStr">
        <is>
          <t>т</t>
        </is>
      </c>
      <c r="F80" s="415" t="n">
        <v>0.2444</v>
      </c>
      <c r="G80" s="302" t="n">
        <v>10990</v>
      </c>
      <c r="H80" s="302">
        <f>ROUND(F80*G80,2)</f>
        <v/>
      </c>
      <c r="I80" s="290" t="n"/>
    </row>
    <row r="81" ht="25.5" customHeight="1" s="333">
      <c r="A81" s="284" t="n">
        <v>65</v>
      </c>
      <c r="B81" s="381" t="n"/>
      <c r="C81" s="301" t="inlineStr">
        <is>
          <t>08.1.02.16-0013</t>
        </is>
      </c>
      <c r="D81" s="299" t="inlineStr">
        <is>
          <t>Сваи стальные винтовые, диаметр ствола 108 мм, с крепежом</t>
        </is>
      </c>
      <c r="E81" s="415" t="inlineStr">
        <is>
          <t>компл</t>
        </is>
      </c>
      <c r="F81" s="415" t="n">
        <v>6.117</v>
      </c>
      <c r="G81" s="302" t="n">
        <v>345.87</v>
      </c>
      <c r="H81" s="302">
        <f>ROUND(F81*G81,2)</f>
        <v/>
      </c>
      <c r="I81" s="290" t="n"/>
    </row>
    <row r="82" ht="25.5" customHeight="1" s="333">
      <c r="A82" s="284" t="n">
        <v>66</v>
      </c>
      <c r="B82" s="381" t="n"/>
      <c r="C82" s="301" t="inlineStr">
        <is>
          <t>02.3.01.02-1020</t>
        </is>
      </c>
      <c r="D82" s="299" t="inlineStr">
        <is>
          <t>Песок природный II класс, повышенной крупности, круглые сита</t>
        </is>
      </c>
      <c r="E82" s="415" t="inlineStr">
        <is>
          <t>м3</t>
        </is>
      </c>
      <c r="F82" s="415" t="n">
        <v>34.5207</v>
      </c>
      <c r="G82" s="302" t="n">
        <v>59.99</v>
      </c>
      <c r="H82" s="302">
        <f>ROUND(F82*G82,2)</f>
        <v/>
      </c>
      <c r="I82" s="290" t="n"/>
    </row>
    <row r="83" ht="38.25" customHeight="1" s="333">
      <c r="A83" s="284" t="n">
        <v>67</v>
      </c>
      <c r="B83" s="381" t="n"/>
      <c r="C83" s="301" t="inlineStr">
        <is>
          <t>24.3.04.04-0007</t>
        </is>
      </c>
      <c r="D83" s="299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E83" s="415" t="inlineStr">
        <is>
          <t>м</t>
        </is>
      </c>
      <c r="F83" s="415" t="n">
        <v>23</v>
      </c>
      <c r="G83" s="302" t="n">
        <v>77.51000000000001</v>
      </c>
      <c r="H83" s="302">
        <f>ROUND(F83*G83,2)</f>
        <v/>
      </c>
      <c r="I83" s="290" t="n"/>
    </row>
    <row r="84">
      <c r="A84" s="284" t="n">
        <v>68</v>
      </c>
      <c r="B84" s="381" t="n"/>
      <c r="C84" s="301" t="inlineStr">
        <is>
          <t>14.4.02.09-0301</t>
        </is>
      </c>
      <c r="D84" s="299" t="inlineStr">
        <is>
          <t>Композиция антикоррозионная цинкнаполненная</t>
        </is>
      </c>
      <c r="E84" s="415" t="inlineStr">
        <is>
          <t>кг</t>
        </is>
      </c>
      <c r="F84" s="415" t="n">
        <v>6.955</v>
      </c>
      <c r="G84" s="302" t="n">
        <v>238.48</v>
      </c>
      <c r="H84" s="302">
        <f>ROUND(F84*G84,2)</f>
        <v/>
      </c>
      <c r="I84" s="290" t="n"/>
    </row>
    <row r="85" customFormat="1" s="250">
      <c r="A85" s="284" t="n">
        <v>69</v>
      </c>
      <c r="B85" s="381" t="n"/>
      <c r="C85" s="301" t="inlineStr">
        <is>
          <t>02.2.05.04-1827</t>
        </is>
      </c>
      <c r="D85" s="299" t="inlineStr">
        <is>
          <t>Щебень М 1200, фракция 40-80(70) мм, группа 2</t>
        </is>
      </c>
      <c r="E85" s="415" t="inlineStr">
        <is>
          <t>м3</t>
        </is>
      </c>
      <c r="F85" s="415" t="n">
        <v>14.567</v>
      </c>
      <c r="G85" s="302" t="n">
        <v>103</v>
      </c>
      <c r="H85" s="302">
        <f>ROUND(F85*G85,2)</f>
        <v/>
      </c>
      <c r="I85" s="290" t="n"/>
    </row>
    <row r="86" ht="25.5" customHeight="1" s="333">
      <c r="A86" s="284" t="n">
        <v>70</v>
      </c>
      <c r="B86" s="381" t="n"/>
      <c r="C86" s="301" t="inlineStr">
        <is>
          <t>08.4.03.02-0006</t>
        </is>
      </c>
      <c r="D86" s="299" t="inlineStr">
        <is>
          <t>Сталь арматурная, горячекатаная, гладкая, класс А-I, диаметр 16-18 мм</t>
        </is>
      </c>
      <c r="E86" s="415" t="inlineStr">
        <is>
          <t>т</t>
        </is>
      </c>
      <c r="F86" s="415" t="n">
        <v>0.2396</v>
      </c>
      <c r="G86" s="302" t="n">
        <v>5650</v>
      </c>
      <c r="H86" s="302">
        <f>ROUND(F86*G86,2)</f>
        <v/>
      </c>
      <c r="I86" s="290" t="n"/>
    </row>
    <row r="87" ht="25.5" customHeight="1" s="333">
      <c r="A87" s="284" t="n">
        <v>71</v>
      </c>
      <c r="B87" s="381" t="n"/>
      <c r="C87" s="301" t="inlineStr">
        <is>
          <t>04.1.02.05-0063</t>
        </is>
      </c>
      <c r="D87" s="299" t="inlineStr">
        <is>
          <t>Смеси бетонные тяжелого бетона (БСТ), крупность заполнителя 40 мм, класс В25 (М350)</t>
        </is>
      </c>
      <c r="E87" s="415" t="inlineStr">
        <is>
          <t>м3</t>
        </is>
      </c>
      <c r="F87" s="415" t="n">
        <v>1.810456</v>
      </c>
      <c r="G87" s="302" t="n">
        <v>700</v>
      </c>
      <c r="H87" s="302">
        <f>ROUND(F87*G87,2)</f>
        <v/>
      </c>
      <c r="I87" s="290" t="n"/>
      <c r="K87" s="287" t="n"/>
    </row>
    <row r="88" ht="38.25" customHeight="1" s="333">
      <c r="A88" s="284" t="n">
        <v>72</v>
      </c>
      <c r="B88" s="381" t="n"/>
      <c r="C88" s="301" t="inlineStr">
        <is>
          <t>02.3.01.02-0016</t>
        </is>
      </c>
      <c r="D88" s="299" t="inlineStr">
        <is>
          <t>Песок природный для строительных: работ средний с крупностью зерен размером свыше 5 мм-до 5% по массе</t>
        </is>
      </c>
      <c r="E88" s="415" t="inlineStr">
        <is>
          <t>м3</t>
        </is>
      </c>
      <c r="F88" s="415" t="n">
        <v>21.8548</v>
      </c>
      <c r="G88" s="302" t="n">
        <v>55.26</v>
      </c>
      <c r="H88" s="302">
        <f>ROUND(F88*G88,2)</f>
        <v/>
      </c>
      <c r="I88" s="290" t="n"/>
      <c r="K88" s="287" t="n"/>
    </row>
    <row r="89" ht="25.5" customHeight="1" s="333">
      <c r="A89" s="284" t="n">
        <v>73</v>
      </c>
      <c r="B89" s="381" t="n"/>
      <c r="C89" s="301" t="inlineStr">
        <is>
          <t>23.3.08.01-0118</t>
        </is>
      </c>
      <c r="D89" s="299" t="inlineStr">
        <is>
          <t>Трубы стальные квадратные из стали марки ст1-3сп/пс размером: 80х80 мм, толщина стенки 5 мм</t>
        </is>
      </c>
      <c r="E89" s="415" t="inlineStr">
        <is>
          <t>т</t>
        </is>
      </c>
      <c r="F89" s="415" t="n">
        <v>0.1627</v>
      </c>
      <c r="G89" s="302" t="n">
        <v>6013.27</v>
      </c>
      <c r="H89" s="302">
        <f>ROUND(F89*G89,2)</f>
        <v/>
      </c>
      <c r="I89" s="290" t="n"/>
      <c r="K89" s="287" t="n"/>
    </row>
    <row r="90">
      <c r="A90" s="284" t="n">
        <v>74</v>
      </c>
      <c r="B90" s="381" t="n"/>
      <c r="C90" s="301" t="inlineStr">
        <is>
          <t>01.7.12.05-0056</t>
        </is>
      </c>
      <c r="D90" s="299" t="inlineStr">
        <is>
          <t>Нетканый геотекстиль: Дорнит 350 г/м2</t>
        </is>
      </c>
      <c r="E90" s="415" t="inlineStr">
        <is>
          <t>м2</t>
        </is>
      </c>
      <c r="F90" s="415" t="n">
        <v>84.7816</v>
      </c>
      <c r="G90" s="302" t="n">
        <v>7.91</v>
      </c>
      <c r="H90" s="302">
        <f>ROUND(F90*G90,2)</f>
        <v/>
      </c>
      <c r="I90" s="290" t="n"/>
      <c r="K90" s="287" t="n"/>
    </row>
    <row r="91">
      <c r="A91" s="284" t="n">
        <v>75</v>
      </c>
      <c r="B91" s="381" t="n"/>
      <c r="C91" s="301" t="inlineStr">
        <is>
          <t>20.1.01.02-0068</t>
        </is>
      </c>
      <c r="D91" s="299" t="inlineStr">
        <is>
          <t>Зажим аппаратный прессуемый: А4А-600-2</t>
        </is>
      </c>
      <c r="E91" s="415" t="inlineStr">
        <is>
          <t>100 шт</t>
        </is>
      </c>
      <c r="F91" s="415" t="n">
        <v>0.09</v>
      </c>
      <c r="G91" s="302" t="n">
        <v>7378</v>
      </c>
      <c r="H91" s="302">
        <f>ROUND(F91*G91,2)</f>
        <v/>
      </c>
    </row>
    <row r="92">
      <c r="A92" s="284" t="n">
        <v>76</v>
      </c>
      <c r="B92" s="381" t="n"/>
      <c r="C92" s="301" t="inlineStr">
        <is>
          <t>62.5.02.01-0004</t>
        </is>
      </c>
      <c r="D92" s="299" t="inlineStr">
        <is>
          <t>Трансформатор тока: Т-0,66</t>
        </is>
      </c>
      <c r="E92" s="415" t="inlineStr">
        <is>
          <t>шт</t>
        </is>
      </c>
      <c r="F92" s="415" t="n">
        <v>6</v>
      </c>
      <c r="G92" s="302" t="n">
        <v>108.81</v>
      </c>
      <c r="H92" s="302">
        <f>ROUND(F92*G92,2)</f>
        <v/>
      </c>
    </row>
    <row r="93">
      <c r="A93" s="284" t="n">
        <v>77</v>
      </c>
      <c r="B93" s="381" t="n"/>
      <c r="C93" s="301" t="inlineStr">
        <is>
          <t>20.5.03.03-0002</t>
        </is>
      </c>
      <c r="D93" s="299" t="inlineStr">
        <is>
          <t>Шины и ленты из цветных металлов</t>
        </is>
      </c>
      <c r="E93" s="415" t="inlineStr">
        <is>
          <t>т</t>
        </is>
      </c>
      <c r="F93" s="415" t="n">
        <v>0.0048</v>
      </c>
      <c r="G93" s="302" t="n">
        <v>124900</v>
      </c>
      <c r="H93" s="302">
        <f>ROUND(F93*G93,2)</f>
        <v/>
      </c>
    </row>
    <row r="94" ht="25.5" customHeight="1" s="333">
      <c r="A94" s="284" t="n">
        <v>78</v>
      </c>
      <c r="B94" s="381" t="n"/>
      <c r="C94" s="301" t="inlineStr">
        <is>
          <t>07.2.07.04-0007</t>
        </is>
      </c>
      <c r="D94" s="299" t="inlineStr">
        <is>
          <t>Конструкции стальные индивидуальные решетчатые сварные, масса до 0,1 т</t>
        </is>
      </c>
      <c r="E94" s="415" t="inlineStr">
        <is>
          <t>т</t>
        </is>
      </c>
      <c r="F94" s="415" t="n">
        <v>0.047</v>
      </c>
      <c r="G94" s="302" t="n">
        <v>11500</v>
      </c>
      <c r="H94" s="302">
        <f>ROUND(F94*G94,2)</f>
        <v/>
      </c>
    </row>
    <row r="95">
      <c r="A95" s="284" t="n">
        <v>79</v>
      </c>
      <c r="B95" s="381" t="n"/>
      <c r="C95" s="301" t="inlineStr">
        <is>
          <t>20.5.04.05-0003</t>
        </is>
      </c>
      <c r="D95" s="299" t="inlineStr">
        <is>
          <t>Зажим ответвительный ОА-600-1</t>
        </is>
      </c>
      <c r="E95" s="415" t="inlineStr">
        <is>
          <t>100 шт</t>
        </is>
      </c>
      <c r="F95" s="415" t="n">
        <v>0.06</v>
      </c>
      <c r="G95" s="302" t="n">
        <v>7974</v>
      </c>
      <c r="H95" s="302">
        <f>ROUND(F95*G95,2)</f>
        <v/>
      </c>
    </row>
    <row r="96" ht="25.5" customHeight="1" s="333">
      <c r="A96" s="284" t="n">
        <v>80</v>
      </c>
      <c r="B96" s="381" t="n"/>
      <c r="C96" s="301" t="inlineStr">
        <is>
          <t>20.2.10.03-0002</t>
        </is>
      </c>
      <c r="D96" s="299" t="inlineStr">
        <is>
          <t>Наконечники кабельные медные для электротехнических установок</t>
        </is>
      </c>
      <c r="E96" s="415" t="inlineStr">
        <is>
          <t>100 шт</t>
        </is>
      </c>
      <c r="F96" s="415" t="n">
        <v>0.12</v>
      </c>
      <c r="G96" s="302" t="n">
        <v>3986</v>
      </c>
      <c r="H96" s="302">
        <f>ROUND(F96*G96,2)</f>
        <v/>
      </c>
    </row>
    <row r="97" ht="25.5" customHeight="1" s="333">
      <c r="A97" s="284" t="n">
        <v>81</v>
      </c>
      <c r="B97" s="381" t="n"/>
      <c r="C97" s="301" t="inlineStr">
        <is>
          <t>08.4.03.03-0032</t>
        </is>
      </c>
      <c r="D97" s="299" t="inlineStr">
        <is>
          <t>Сталь арматурная, горячекатаная, периодического профиля, класс А-III, диаметр 12 мм</t>
        </is>
      </c>
      <c r="E97" s="415" t="inlineStr">
        <is>
          <t>т</t>
        </is>
      </c>
      <c r="F97" s="415" t="n">
        <v>0.0418</v>
      </c>
      <c r="G97" s="302" t="n">
        <v>7997.23</v>
      </c>
      <c r="H97" s="302">
        <f>ROUND(F97*G97,2)</f>
        <v/>
      </c>
    </row>
    <row r="98">
      <c r="A98" s="284" t="n">
        <v>82</v>
      </c>
      <c r="B98" s="381" t="n"/>
      <c r="C98" s="301" t="inlineStr">
        <is>
          <t>20.2.11.01-0010</t>
        </is>
      </c>
      <c r="D98" s="299" t="inlineStr">
        <is>
          <t>Распорка дистанционная глухая РГ-4-400</t>
        </is>
      </c>
      <c r="E98" s="415" t="inlineStr">
        <is>
          <t>шт</t>
        </is>
      </c>
      <c r="F98" s="415" t="n">
        <v>9</v>
      </c>
      <c r="G98" s="302" t="n">
        <v>33.41</v>
      </c>
      <c r="H98" s="302">
        <f>ROUND(F98*G98,2)</f>
        <v/>
      </c>
    </row>
    <row r="99">
      <c r="A99" s="284" t="n">
        <v>83</v>
      </c>
      <c r="B99" s="381" t="n"/>
      <c r="C99" s="301" t="inlineStr">
        <is>
          <t>02.3.01.02-1012</t>
        </is>
      </c>
      <c r="D99" s="299" t="inlineStr">
        <is>
          <t>Песок природный II класс, средний, круглые сита</t>
        </is>
      </c>
      <c r="E99" s="415" t="inlineStr">
        <is>
          <t>м3</t>
        </is>
      </c>
      <c r="F99" s="415" t="n">
        <v>4.9918</v>
      </c>
      <c r="G99" s="302" t="n">
        <v>59.99</v>
      </c>
      <c r="H99" s="302">
        <f>ROUND(F99*G99,2)</f>
        <v/>
      </c>
    </row>
    <row r="100" ht="25.5" customHeight="1" s="333">
      <c r="A100" s="284" t="n">
        <v>84</v>
      </c>
      <c r="B100" s="381" t="n"/>
      <c r="C100" s="301" t="inlineStr">
        <is>
          <t>01.7.15.03-0036</t>
        </is>
      </c>
      <c r="D100" s="299" t="inlineStr">
        <is>
          <t>Болты с гайками и шайбами оцинкованные, диаметр 24 мм</t>
        </is>
      </c>
      <c r="E100" s="415" t="inlineStr">
        <is>
          <t>кг</t>
        </is>
      </c>
      <c r="F100" s="415" t="n">
        <v>11.5538</v>
      </c>
      <c r="G100" s="302" t="n">
        <v>24.79</v>
      </c>
      <c r="H100" s="302">
        <f>ROUND(F100*G100,2)</f>
        <v/>
      </c>
    </row>
    <row r="101" ht="25.5" customHeight="1" s="333">
      <c r="A101" s="284" t="n">
        <v>85</v>
      </c>
      <c r="B101" s="381" t="n"/>
      <c r="C101" s="301" t="inlineStr">
        <is>
          <t>10.1.02.03-0001</t>
        </is>
      </c>
      <c r="D101" s="299" t="inlineStr">
        <is>
          <t>Проволока алюминиевая, марка АМЦ, диаметр 1,4-1,8 мм</t>
        </is>
      </c>
      <c r="E101" s="415" t="inlineStr">
        <is>
          <t>т</t>
        </is>
      </c>
      <c r="F101" s="415" t="n">
        <v>0.0083769</v>
      </c>
      <c r="G101" s="302" t="n">
        <v>30090</v>
      </c>
      <c r="H101" s="302">
        <f>ROUND(F101*G101,2)</f>
        <v/>
      </c>
      <c r="I101" s="290" t="n"/>
    </row>
    <row r="102" ht="25.5" customHeight="1" s="333">
      <c r="A102" s="284" t="n">
        <v>86</v>
      </c>
      <c r="B102" s="381" t="n"/>
      <c r="C102" s="301" t="inlineStr">
        <is>
          <t>20.2.10.03-0002</t>
        </is>
      </c>
      <c r="D102" s="299" t="inlineStr">
        <is>
          <t>Наконечники кабельные медные для электротехнических установок</t>
        </is>
      </c>
      <c r="E102" s="415" t="inlineStr">
        <is>
          <t>100 шт</t>
        </is>
      </c>
      <c r="F102" s="415" t="n">
        <v>0.0612</v>
      </c>
      <c r="G102" s="302" t="n">
        <v>3986</v>
      </c>
      <c r="H102" s="302">
        <f>ROUND(F102*G102,2)</f>
        <v/>
      </c>
      <c r="I102" s="290" t="n"/>
    </row>
    <row r="103">
      <c r="A103" s="284" t="n">
        <v>87</v>
      </c>
      <c r="B103" s="381" t="n"/>
      <c r="C103" s="301" t="inlineStr">
        <is>
          <t>01.7.11.07-0032</t>
        </is>
      </c>
      <c r="D103" s="299" t="inlineStr">
        <is>
          <t>Электроды сварочные Э42, диаметр 4 мм</t>
        </is>
      </c>
      <c r="E103" s="415" t="inlineStr">
        <is>
          <t>т</t>
        </is>
      </c>
      <c r="F103" s="415" t="n">
        <v>0.0196702</v>
      </c>
      <c r="G103" s="302" t="n">
        <v>10315.01</v>
      </c>
      <c r="H103" s="302">
        <f>ROUND(F103*G103,2)</f>
        <v/>
      </c>
      <c r="I103" s="290" t="n"/>
    </row>
    <row r="104">
      <c r="A104" s="284" t="n">
        <v>88</v>
      </c>
      <c r="B104" s="381" t="n"/>
      <c r="C104" s="301" t="inlineStr">
        <is>
          <t>02.2.05.04-1697</t>
        </is>
      </c>
      <c r="D104" s="299" t="inlineStr">
        <is>
          <t>Щебень М 800, фракция 10-20 мм, группа 2</t>
        </is>
      </c>
      <c r="E104" s="415" t="inlineStr">
        <is>
          <t>м3</t>
        </is>
      </c>
      <c r="F104" s="415" t="n">
        <v>0.869515</v>
      </c>
      <c r="G104" s="302" t="n">
        <v>185.49</v>
      </c>
      <c r="H104" s="302">
        <f>ROUND(F104*G104,2)</f>
        <v/>
      </c>
      <c r="I104" s="290" t="n"/>
      <c r="K104" s="287" t="n"/>
    </row>
    <row r="105" ht="38.25" customHeight="1" s="333">
      <c r="A105" s="284" t="n">
        <v>89</v>
      </c>
      <c r="B105" s="381" t="n"/>
      <c r="C105" s="301" t="inlineStr">
        <is>
          <t>01.7.16.04-0014</t>
        </is>
      </c>
      <c r="D105" s="299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5" s="415" t="inlineStr">
        <is>
          <t>м2</t>
        </is>
      </c>
      <c r="F105" s="415" t="n">
        <v>0.89185</v>
      </c>
      <c r="G105" s="302" t="n">
        <v>180</v>
      </c>
      <c r="H105" s="302">
        <f>ROUND(F105*G105,2)</f>
        <v/>
      </c>
      <c r="I105" s="290" t="n"/>
      <c r="K105" s="287" t="n"/>
    </row>
    <row r="106" ht="25.5" customHeight="1" s="333">
      <c r="A106" s="284" t="n">
        <v>90</v>
      </c>
      <c r="B106" s="381" t="n"/>
      <c r="C106" s="301" t="inlineStr">
        <is>
          <t>08.1.06.05-0024</t>
        </is>
      </c>
      <c r="D106" s="299" t="inlineStr">
        <is>
          <t>Полотна калиток сетчатые из плетеной сетки S=1,25х2,07=2,59 м2, КМ 5В</t>
        </is>
      </c>
      <c r="E106" s="415" t="inlineStr">
        <is>
          <t>шт</t>
        </is>
      </c>
      <c r="F106" s="415" t="n">
        <v>0.2447</v>
      </c>
      <c r="G106" s="302" t="n">
        <v>623.21</v>
      </c>
      <c r="H106" s="302">
        <f>ROUND(F106*G106,2)</f>
        <v/>
      </c>
      <c r="I106" s="290" t="n"/>
      <c r="K106" s="287" t="n"/>
    </row>
    <row r="107">
      <c r="A107" s="284" t="n">
        <v>91</v>
      </c>
      <c r="B107" s="381" t="n"/>
      <c r="C107" s="301" t="inlineStr">
        <is>
          <t>01.7.15.03-0042</t>
        </is>
      </c>
      <c r="D107" s="299" t="inlineStr">
        <is>
          <t>Болты с гайками и шайбами строительные</t>
        </is>
      </c>
      <c r="E107" s="415" t="inlineStr">
        <is>
          <t>кг</t>
        </is>
      </c>
      <c r="F107" s="415" t="n">
        <v>16.3422</v>
      </c>
      <c r="G107" s="302" t="n">
        <v>9.039999999999999</v>
      </c>
      <c r="H107" s="302">
        <f>ROUND(F107*G107,2)</f>
        <v/>
      </c>
    </row>
    <row r="108" ht="25.5" customHeight="1" s="333">
      <c r="A108" s="284" t="n">
        <v>92</v>
      </c>
      <c r="B108" s="381" t="n"/>
      <c r="C108" s="301" t="inlineStr">
        <is>
          <t>04.1.02.05-0026</t>
        </is>
      </c>
      <c r="D108" s="299" t="inlineStr">
        <is>
          <t>Смеси бетонные тяжелого бетона (БСТ), крупность заполнителя 10 мм, класс В15 (М200)</t>
        </is>
      </c>
      <c r="E108" s="415" t="inlineStr">
        <is>
          <t>м3</t>
        </is>
      </c>
      <c r="F108" s="415" t="n">
        <v>0.1632</v>
      </c>
      <c r="G108" s="302" t="n">
        <v>665</v>
      </c>
      <c r="H108" s="302">
        <f>ROUND(F108*G108,2)</f>
        <v/>
      </c>
    </row>
    <row r="109" ht="25.5" customHeight="1" s="333">
      <c r="A109" s="284" t="n">
        <v>93</v>
      </c>
      <c r="B109" s="381" t="n"/>
      <c r="C109" s="301" t="inlineStr">
        <is>
          <t>01.7.15.03-0035</t>
        </is>
      </c>
      <c r="D109" s="299" t="inlineStr">
        <is>
          <t>Болты с гайками и шайбами оцинкованные, диаметр 20 мм</t>
        </is>
      </c>
      <c r="E109" s="415" t="inlineStr">
        <is>
          <t>кг</t>
        </is>
      </c>
      <c r="F109" s="415" t="n">
        <v>3.9112</v>
      </c>
      <c r="G109" s="302" t="n">
        <v>24.97</v>
      </c>
      <c r="H109" s="302">
        <f>ROUND(F109*G109,2)</f>
        <v/>
      </c>
    </row>
    <row r="110">
      <c r="A110" s="284" t="n">
        <v>94</v>
      </c>
      <c r="B110" s="381" t="n"/>
      <c r="C110" s="301" t="inlineStr">
        <is>
          <t>01.2.03.03-0045</t>
        </is>
      </c>
      <c r="D110" s="299" t="inlineStr">
        <is>
          <t>Мастика битумно-полимерная</t>
        </is>
      </c>
      <c r="E110" s="415" t="inlineStr">
        <is>
          <t>т</t>
        </is>
      </c>
      <c r="F110" s="415" t="n">
        <v>0.04824</v>
      </c>
      <c r="G110" s="302" t="n">
        <v>1500</v>
      </c>
      <c r="H110" s="302">
        <f>ROUND(F110*G110,2)</f>
        <v/>
      </c>
    </row>
    <row r="111" ht="25.5" customHeight="1" s="333">
      <c r="A111" s="284" t="n">
        <v>95</v>
      </c>
      <c r="B111" s="381" t="n"/>
      <c r="C111" s="301" t="inlineStr">
        <is>
          <t>08.3.08.01-0026</t>
        </is>
      </c>
      <c r="D111" s="299" t="inlineStr">
        <is>
          <t>Сталь угловая неравнополочная, марка стали: 18сп, ширина большей полки 63-160 мм</t>
        </is>
      </c>
      <c r="E111" s="415" t="inlineStr">
        <is>
          <t>т</t>
        </is>
      </c>
      <c r="F111" s="415" t="n">
        <v>0.0132</v>
      </c>
      <c r="G111" s="302" t="n">
        <v>5443.44</v>
      </c>
      <c r="H111" s="302">
        <f>ROUND(F111*G111,2)</f>
        <v/>
      </c>
    </row>
    <row r="112" ht="25.5" customHeight="1" s="333">
      <c r="A112" s="284" t="n">
        <v>96</v>
      </c>
      <c r="B112" s="381" t="n"/>
      <c r="C112" s="301" t="inlineStr">
        <is>
          <t>08.4.03.03-0030</t>
        </is>
      </c>
      <c r="D112" s="299" t="inlineStr">
        <is>
          <t>Сталь арматурная, горячекатаная, периодического профиля, класс А-III, диаметр 8 мм</t>
        </is>
      </c>
      <c r="E112" s="415" t="inlineStr">
        <is>
          <t>т</t>
        </is>
      </c>
      <c r="F112" s="415" t="n">
        <v>0.0081</v>
      </c>
      <c r="G112" s="302" t="n">
        <v>8102.64</v>
      </c>
      <c r="H112" s="302">
        <f>ROUND(F112*G112,2)</f>
        <v/>
      </c>
    </row>
    <row r="113" ht="25.5" customHeight="1" s="333">
      <c r="A113" s="284" t="n">
        <v>97</v>
      </c>
      <c r="B113" s="381" t="n"/>
      <c r="C113" s="301" t="inlineStr">
        <is>
          <t>08.3.08.02-0044</t>
        </is>
      </c>
      <c r="D113" s="299" t="inlineStr">
        <is>
          <t>Уголок горячекатаный, марка стали 18пс, ширина полок 35-56 мм</t>
        </is>
      </c>
      <c r="E113" s="415" t="inlineStr">
        <is>
          <t>т</t>
        </is>
      </c>
      <c r="F113" s="415" t="n">
        <v>0.0129396</v>
      </c>
      <c r="G113" s="302" t="n">
        <v>4984.74</v>
      </c>
      <c r="H113" s="302">
        <f>ROUND(F113*G113,2)</f>
        <v/>
      </c>
    </row>
    <row r="114" ht="25.5" customHeight="1" s="333">
      <c r="A114" s="284" t="n">
        <v>98</v>
      </c>
      <c r="B114" s="381" t="n"/>
      <c r="C114" s="301" t="inlineStr">
        <is>
          <t>21.2.03.05-0074</t>
        </is>
      </c>
      <c r="D114" s="299" t="inlineStr">
        <is>
          <t>Провод силовой установочный с медными жилами ПуГВ 1х25-450</t>
        </is>
      </c>
      <c r="E114" s="415" t="inlineStr">
        <is>
          <t>1000 м</t>
        </is>
      </c>
      <c r="F114" s="415" t="n">
        <v>0.003</v>
      </c>
      <c r="G114" s="302" t="n">
        <v>19362.19</v>
      </c>
      <c r="H114" s="302">
        <f>ROUND(F114*G114,2)</f>
        <v/>
      </c>
    </row>
    <row r="115" ht="25.5" customHeight="1" s="333">
      <c r="A115" s="284" t="n">
        <v>99</v>
      </c>
      <c r="B115" s="381" t="n"/>
      <c r="C115" s="301" t="inlineStr">
        <is>
          <t>08.3.07.01-0076</t>
        </is>
      </c>
      <c r="D115" s="299" t="inlineStr">
        <is>
          <t>Прокат полосовой, горячекатаный, марка стали Ст3сп, ширина 50-200 мм, толщина 4-5 мм</t>
        </is>
      </c>
      <c r="E115" s="415" t="inlineStr">
        <is>
          <t>т</t>
        </is>
      </c>
      <c r="F115" s="415" t="n">
        <v>0.0110018</v>
      </c>
      <c r="G115" s="302" t="n">
        <v>5000</v>
      </c>
      <c r="H115" s="302">
        <f>ROUND(F115*G115,2)</f>
        <v/>
      </c>
    </row>
    <row r="116" ht="25.5" customHeight="1" s="333">
      <c r="A116" s="284" t="n">
        <v>100</v>
      </c>
      <c r="B116" s="381" t="n"/>
      <c r="C116" s="301" t="inlineStr">
        <is>
          <t>01.7.15.07-0014</t>
        </is>
      </c>
      <c r="D116" s="299" t="inlineStr">
        <is>
          <t>Дюбели распорные полипропиленовые</t>
        </is>
      </c>
      <c r="E116" s="415" t="inlineStr">
        <is>
          <t>100 шт</t>
        </is>
      </c>
      <c r="F116" s="415" t="n">
        <v>0.5736</v>
      </c>
      <c r="G116" s="302" t="n">
        <v>86</v>
      </c>
      <c r="H116" s="302">
        <f>ROUND(F116*G116,2)</f>
        <v/>
      </c>
    </row>
    <row r="117">
      <c r="A117" s="284" t="n">
        <v>101</v>
      </c>
      <c r="B117" s="381" t="n"/>
      <c r="C117" s="301" t="inlineStr">
        <is>
          <t>01.7.11.07-0034</t>
        </is>
      </c>
      <c r="D117" s="299" t="inlineStr">
        <is>
          <t>Электроды сварочные Э42А, диаметр 4 мм</t>
        </is>
      </c>
      <c r="E117" s="415" t="inlineStr">
        <is>
          <t>кг</t>
        </is>
      </c>
      <c r="F117" s="415" t="n">
        <v>4.606408</v>
      </c>
      <c r="G117" s="302" t="n">
        <v>10.57</v>
      </c>
      <c r="H117" s="302">
        <f>ROUND(F117*G117,2)</f>
        <v/>
      </c>
      <c r="I117" s="290" t="n"/>
    </row>
    <row r="118">
      <c r="A118" s="284" t="n">
        <v>102</v>
      </c>
      <c r="B118" s="381" t="n"/>
      <c r="C118" s="301" t="inlineStr">
        <is>
          <t>04.3.01.09-0023</t>
        </is>
      </c>
      <c r="D118" s="299" t="inlineStr">
        <is>
          <t>Раствор отделочный тяжелый цементный, состав 1:3</t>
        </is>
      </c>
      <c r="E118" s="415" t="inlineStr">
        <is>
          <t>м3</t>
        </is>
      </c>
      <c r="F118" s="415" t="n">
        <v>0.077184</v>
      </c>
      <c r="G118" s="302" t="n">
        <v>497</v>
      </c>
      <c r="H118" s="302">
        <f>ROUND(F118*G118,2)</f>
        <v/>
      </c>
      <c r="I118" s="290" t="n"/>
    </row>
    <row r="119">
      <c r="A119" s="284" t="n">
        <v>103</v>
      </c>
      <c r="B119" s="381" t="n"/>
      <c r="C119" s="301" t="inlineStr">
        <is>
          <t>20.1.02.23-0082</t>
        </is>
      </c>
      <c r="D119" s="299" t="inlineStr">
        <is>
          <t>Перемычки гибкие, тип ПГС-50</t>
        </is>
      </c>
      <c r="E119" s="415" t="inlineStr">
        <is>
          <t>10 шт</t>
        </is>
      </c>
      <c r="F119" s="415" t="n">
        <v>0.9</v>
      </c>
      <c r="G119" s="302" t="n">
        <v>39</v>
      </c>
      <c r="H119" s="302">
        <f>ROUND(F119*G119,2)</f>
        <v/>
      </c>
      <c r="I119" s="290" t="n"/>
    </row>
    <row r="120" ht="25.5" customHeight="1" s="333">
      <c r="A120" s="284" t="n">
        <v>104</v>
      </c>
      <c r="B120" s="381" t="n"/>
      <c r="C120" s="301" t="inlineStr">
        <is>
          <t>04.1.02.05-0010</t>
        </is>
      </c>
      <c r="D120" s="299" t="inlineStr">
        <is>
          <t>Смеси бетонные тяжелого бетона (БСТ), класс В27,5 (М350)</t>
        </is>
      </c>
      <c r="E120" s="415" t="inlineStr">
        <is>
          <t>м3</t>
        </is>
      </c>
      <c r="F120" s="415" t="n">
        <v>0.045024</v>
      </c>
      <c r="G120" s="302" t="n">
        <v>730</v>
      </c>
      <c r="H120" s="302">
        <f>ROUND(F120*G120,2)</f>
        <v/>
      </c>
      <c r="I120" s="290" t="n"/>
    </row>
    <row r="121" ht="25.5" customHeight="1" s="333">
      <c r="A121" s="284" t="n">
        <v>105</v>
      </c>
      <c r="B121" s="381" t="n"/>
      <c r="C121" s="301" t="inlineStr">
        <is>
          <t>01.7.06.05-0041</t>
        </is>
      </c>
      <c r="D121" s="299" t="inlineStr">
        <is>
          <t>Лента изоляционная прорезиненная односторонняя, ширина 20 мм, толщина 0,25-0,35 мм</t>
        </is>
      </c>
      <c r="E121" s="415" t="inlineStr">
        <is>
          <t>кг</t>
        </is>
      </c>
      <c r="F121" s="415" t="n">
        <v>1.008</v>
      </c>
      <c r="G121" s="302" t="n">
        <v>30.4</v>
      </c>
      <c r="H121" s="302">
        <f>ROUND(F121*G121,2)</f>
        <v/>
      </c>
      <c r="I121" s="290" t="n"/>
    </row>
    <row r="122" ht="25.5" customHeight="1" s="333">
      <c r="A122" s="284" t="n">
        <v>106</v>
      </c>
      <c r="B122" s="381" t="n"/>
      <c r="C122" s="301" t="inlineStr">
        <is>
          <t>999-9950</t>
        </is>
      </c>
      <c r="D122" s="299" t="inlineStr">
        <is>
          <t>Вспомогательные ненормируемые ресурсы (2% от Оплаты труда рабочих)</t>
        </is>
      </c>
      <c r="E122" s="415" t="inlineStr">
        <is>
          <t>руб</t>
        </is>
      </c>
      <c r="F122" s="415" t="n">
        <v>26.448992</v>
      </c>
      <c r="G122" s="302" t="n">
        <v>1</v>
      </c>
      <c r="H122" s="302">
        <f>ROUND(F122*G122,2)</f>
        <v/>
      </c>
    </row>
    <row r="123" ht="25.5" customHeight="1" s="333">
      <c r="A123" s="284" t="n">
        <v>107</v>
      </c>
      <c r="B123" s="381" t="n"/>
      <c r="C123" s="301" t="inlineStr">
        <is>
          <t>08.4.03.02-0001</t>
        </is>
      </c>
      <c r="D123" s="299" t="inlineStr">
        <is>
          <t>Сталь арматурная, горячекатаная, гладкая, класс А-I, диаметр 6 мм</t>
        </is>
      </c>
      <c r="E123" s="415" t="inlineStr">
        <is>
          <t>т</t>
        </is>
      </c>
      <c r="F123" s="415" t="n">
        <v>0.0032</v>
      </c>
      <c r="G123" s="302" t="n">
        <v>7418.82</v>
      </c>
      <c r="H123" s="302">
        <f>ROUND(F123*G123,2)</f>
        <v/>
      </c>
      <c r="I123" s="290" t="n"/>
    </row>
    <row r="124" ht="25.5" customHeight="1" s="333">
      <c r="A124" s="284" t="n">
        <v>108</v>
      </c>
      <c r="B124" s="381" t="n"/>
      <c r="C124" s="301" t="inlineStr">
        <is>
          <t>11.1.03.06-0091</t>
        </is>
      </c>
      <c r="D124" s="299" t="inlineStr">
        <is>
          <t>Доска обрезная, хвойных пород, ширина 75-150 мм, толщина 32-40 мм, длина 4-6,5 м, сорт III</t>
        </is>
      </c>
      <c r="E124" s="415" t="inlineStr">
        <is>
          <t>м3</t>
        </is>
      </c>
      <c r="F124" s="415" t="n">
        <v>0.0196207</v>
      </c>
      <c r="G124" s="302" t="n">
        <v>1155</v>
      </c>
      <c r="H124" s="302">
        <f>ROUND(F124*G124,2)</f>
        <v/>
      </c>
      <c r="I124" s="290" t="n"/>
    </row>
    <row r="125" ht="25.5" customHeight="1" s="333">
      <c r="A125" s="284" t="n">
        <v>109</v>
      </c>
      <c r="B125" s="381" t="n"/>
      <c r="C125" s="301" t="inlineStr">
        <is>
          <t>20.2.10.04-0005</t>
        </is>
      </c>
      <c r="D125" s="299" t="inlineStr">
        <is>
          <t>Наконечники кабельные медные луженые под опрессовку 25-8-8-М УХЛ3</t>
        </is>
      </c>
      <c r="E125" s="415" t="inlineStr">
        <is>
          <t>100 шт</t>
        </is>
      </c>
      <c r="F125" s="415" t="n">
        <v>0.06</v>
      </c>
      <c r="G125" s="302" t="n">
        <v>368</v>
      </c>
      <c r="H125" s="302">
        <f>ROUND(F125*G125,2)</f>
        <v/>
      </c>
      <c r="I125" s="290" t="n"/>
    </row>
    <row r="126">
      <c r="A126" s="284" t="n">
        <v>110</v>
      </c>
      <c r="B126" s="381" t="n"/>
      <c r="C126" s="301" t="inlineStr">
        <is>
          <t>14.5.09.11-0102</t>
        </is>
      </c>
      <c r="D126" s="299" t="inlineStr">
        <is>
          <t>Уайт-спирит</t>
        </is>
      </c>
      <c r="E126" s="415" t="inlineStr">
        <is>
          <t>кг</t>
        </is>
      </c>
      <c r="F126" s="415" t="n">
        <v>2.7738</v>
      </c>
      <c r="G126" s="302" t="n">
        <v>6.67</v>
      </c>
      <c r="H126" s="302">
        <f>ROUND(F126*G126,2)</f>
        <v/>
      </c>
      <c r="I126" s="290" t="n"/>
    </row>
    <row r="127">
      <c r="A127" s="284" t="n">
        <v>111</v>
      </c>
      <c r="B127" s="381" t="n"/>
      <c r="C127" s="301" t="inlineStr">
        <is>
          <t>01.7.11.07-0054</t>
        </is>
      </c>
      <c r="D127" s="299" t="inlineStr">
        <is>
          <t>Электроды сварочные Э42, диаметр 6 мм</t>
        </is>
      </c>
      <c r="E127" s="415" t="inlineStr">
        <is>
          <t>т</t>
        </is>
      </c>
      <c r="F127" s="415" t="n">
        <v>0.0019416</v>
      </c>
      <c r="G127" s="302" t="n">
        <v>9424</v>
      </c>
      <c r="H127" s="302">
        <f>ROUND(F127*G127,2)</f>
        <v/>
      </c>
      <c r="I127" s="290" t="n"/>
    </row>
    <row r="128">
      <c r="A128" s="284" t="n">
        <v>112</v>
      </c>
      <c r="B128" s="381" t="n"/>
      <c r="C128" s="301" t="inlineStr">
        <is>
          <t>01.3.01.02-0002</t>
        </is>
      </c>
      <c r="D128" s="299" t="inlineStr">
        <is>
          <t>Вазелин технический</t>
        </is>
      </c>
      <c r="E128" s="415" t="inlineStr">
        <is>
          <t>кг</t>
        </is>
      </c>
      <c r="F128" s="415" t="n">
        <v>0.36</v>
      </c>
      <c r="G128" s="302" t="n">
        <v>44.97</v>
      </c>
      <c r="H128" s="302">
        <f>ROUND(F128*G128,2)</f>
        <v/>
      </c>
      <c r="I128" s="290" t="n"/>
    </row>
    <row r="129">
      <c r="A129" s="284" t="n">
        <v>113</v>
      </c>
      <c r="B129" s="381" t="n"/>
      <c r="C129" s="301" t="inlineStr">
        <is>
          <t>14.4.03.17-0011</t>
        </is>
      </c>
      <c r="D129" s="299" t="inlineStr">
        <is>
          <t>Лак электроизоляционный 318</t>
        </is>
      </c>
      <c r="E129" s="415" t="inlineStr">
        <is>
          <t>кг</t>
        </is>
      </c>
      <c r="F129" s="415" t="n">
        <v>0.402</v>
      </c>
      <c r="G129" s="302" t="n">
        <v>35.63</v>
      </c>
      <c r="H129" s="302">
        <f>ROUND(F129*G129,2)</f>
        <v/>
      </c>
      <c r="I129" s="290" t="n"/>
    </row>
    <row r="130">
      <c r="A130" s="284" t="n">
        <v>114</v>
      </c>
      <c r="B130" s="381" t="n"/>
      <c r="C130" s="301" t="inlineStr">
        <is>
          <t>14.4.02.09-0001</t>
        </is>
      </c>
      <c r="D130" s="299" t="inlineStr">
        <is>
          <t>Краска</t>
        </is>
      </c>
      <c r="E130" s="415" t="inlineStr">
        <is>
          <t>кг</t>
        </is>
      </c>
      <c r="F130" s="415" t="n">
        <v>0.49658</v>
      </c>
      <c r="G130" s="302" t="n">
        <v>28.6</v>
      </c>
      <c r="H130" s="302">
        <f>ROUND(F130*G130,2)</f>
        <v/>
      </c>
      <c r="I130" s="290" t="n"/>
    </row>
    <row r="131">
      <c r="A131" s="284" t="n">
        <v>115</v>
      </c>
      <c r="B131" s="381" t="n"/>
      <c r="C131" s="301" t="inlineStr">
        <is>
          <t>01.7.20.04-0005</t>
        </is>
      </c>
      <c r="D131" s="299" t="inlineStr">
        <is>
          <t>Нитки швейные</t>
        </is>
      </c>
      <c r="E131" s="415" t="inlineStr">
        <is>
          <t>кг</t>
        </is>
      </c>
      <c r="F131" s="415" t="n">
        <v>0.066</v>
      </c>
      <c r="G131" s="302" t="n">
        <v>133.05</v>
      </c>
      <c r="H131" s="302">
        <f>ROUND(F131*G131,2)</f>
        <v/>
      </c>
      <c r="I131" s="290" t="n"/>
    </row>
    <row r="132" customFormat="1" s="250">
      <c r="A132" s="284" t="n">
        <v>116</v>
      </c>
      <c r="B132" s="381" t="n"/>
      <c r="C132" s="301" t="inlineStr">
        <is>
          <t>08.3.03.04-0012</t>
        </is>
      </c>
      <c r="D132" s="299" t="inlineStr">
        <is>
          <t>Проволока светлая, диаметр 1,1 мм</t>
        </is>
      </c>
      <c r="E132" s="415" t="inlineStr">
        <is>
          <t>т</t>
        </is>
      </c>
      <c r="F132" s="415" t="n">
        <v>0.0008507</v>
      </c>
      <c r="G132" s="302" t="n">
        <v>10200</v>
      </c>
      <c r="H132" s="302">
        <f>ROUND(F132*G132,2)</f>
        <v/>
      </c>
      <c r="I132" s="290" t="n"/>
    </row>
    <row r="133">
      <c r="A133" s="284" t="n">
        <v>117</v>
      </c>
      <c r="B133" s="381" t="n"/>
      <c r="C133" s="301" t="inlineStr">
        <is>
          <t>01.7.15.06-0111</t>
        </is>
      </c>
      <c r="D133" s="299" t="inlineStr">
        <is>
          <t>Гвозди строительные</t>
        </is>
      </c>
      <c r="E133" s="415" t="inlineStr">
        <is>
          <t>т</t>
        </is>
      </c>
      <c r="F133" s="415" t="n">
        <v>0.0007135</v>
      </c>
      <c r="G133" s="302" t="n">
        <v>11978</v>
      </c>
      <c r="H133" s="302">
        <f>ROUND(F133*G133,2)</f>
        <v/>
      </c>
      <c r="I133" s="290" t="n"/>
    </row>
    <row r="134" ht="25.5" customHeight="1" s="333">
      <c r="A134" s="284" t="n">
        <v>118</v>
      </c>
      <c r="B134" s="381" t="n"/>
      <c r="C134" s="301" t="inlineStr">
        <is>
          <t>06.1.01.05-0035</t>
        </is>
      </c>
      <c r="D134" s="299" t="inlineStr">
        <is>
          <t>Кирпич керамический одинарный, марка 100, размер 250х120х65 мм</t>
        </is>
      </c>
      <c r="E134" s="415" t="inlineStr">
        <is>
          <t>1000 шт</t>
        </is>
      </c>
      <c r="F134" s="415" t="n">
        <v>0.0034026</v>
      </c>
      <c r="G134" s="302" t="n">
        <v>1752.6</v>
      </c>
      <c r="H134" s="302">
        <f>ROUND(F134*G134,2)</f>
        <v/>
      </c>
      <c r="I134" s="290" t="n"/>
      <c r="K134" s="287" t="n"/>
    </row>
    <row r="135">
      <c r="A135" s="284" t="n">
        <v>119</v>
      </c>
      <c r="B135" s="381" t="n"/>
      <c r="C135" s="301" t="inlineStr">
        <is>
          <t>01.7.03.01-0001</t>
        </is>
      </c>
      <c r="D135" s="299" t="inlineStr">
        <is>
          <t>Вода</t>
        </is>
      </c>
      <c r="E135" s="415" t="inlineStr">
        <is>
          <t>м3</t>
        </is>
      </c>
      <c r="F135" s="415" t="n">
        <v>2.180285</v>
      </c>
      <c r="G135" s="302" t="n">
        <v>2.44</v>
      </c>
      <c r="H135" s="302">
        <f>ROUND(F135*G135,2)</f>
        <v/>
      </c>
      <c r="I135" s="290" t="n"/>
      <c r="K135" s="287" t="n"/>
    </row>
    <row r="136">
      <c r="A136" s="284" t="n">
        <v>120</v>
      </c>
      <c r="B136" s="381" t="n"/>
      <c r="C136" s="301" t="inlineStr">
        <is>
          <t>01.7.20.08-0031</t>
        </is>
      </c>
      <c r="D136" s="299" t="inlineStr">
        <is>
          <t>Бязь суровая</t>
        </is>
      </c>
      <c r="E136" s="415" t="inlineStr">
        <is>
          <t>10 м2</t>
        </is>
      </c>
      <c r="F136" s="415" t="n">
        <v>0.063</v>
      </c>
      <c r="G136" s="302" t="n">
        <v>79.09999999999999</v>
      </c>
      <c r="H136" s="302">
        <f>ROUND(F136*G136,2)</f>
        <v/>
      </c>
      <c r="I136" s="290" t="n"/>
      <c r="K136" s="287" t="n"/>
    </row>
    <row r="137" ht="25.5" customHeight="1" s="333">
      <c r="A137" s="284" t="n">
        <v>121</v>
      </c>
      <c r="B137" s="381" t="n"/>
      <c r="C137" s="301" t="inlineStr">
        <is>
          <t>08.3.05.02-0101</t>
        </is>
      </c>
      <c r="D137" s="299" t="inlineStr">
        <is>
          <t>Прокат толстолистовой горячекатаный в листах, марка стали ВСт3пс5, толщина 4-6 мм</t>
        </is>
      </c>
      <c r="E137" s="415" t="inlineStr">
        <is>
          <t>т</t>
        </is>
      </c>
      <c r="F137" s="415" t="n">
        <v>0.00072</v>
      </c>
      <c r="G137" s="302" t="n">
        <v>5763</v>
      </c>
      <c r="H137" s="302">
        <f>ROUND(F137*G137,2)</f>
        <v/>
      </c>
    </row>
    <row r="138" ht="25.5" customHeight="1" s="333">
      <c r="A138" s="284" t="n">
        <v>122</v>
      </c>
      <c r="B138" s="381" t="n"/>
      <c r="C138" s="301" t="inlineStr">
        <is>
          <t>08.3.03.05-0020</t>
        </is>
      </c>
      <c r="D138" s="299" t="inlineStr">
        <is>
          <t>Проволока стальная низкоуглеродистая разного назначения оцинкованная, диаметр 6,0-6,3 мм</t>
        </is>
      </c>
      <c r="E138" s="415" t="inlineStr">
        <is>
          <t>т</t>
        </is>
      </c>
      <c r="F138" s="415" t="n">
        <v>0.0003156</v>
      </c>
      <c r="G138" s="302" t="n">
        <v>12110</v>
      </c>
      <c r="H138" s="302">
        <f>ROUND(F138*G138,2)</f>
        <v/>
      </c>
    </row>
    <row r="139" ht="51" customHeight="1" s="333">
      <c r="A139" s="284" t="n">
        <v>123</v>
      </c>
      <c r="B139" s="381" t="n"/>
      <c r="C139" s="301" t="inlineStr">
        <is>
          <t>07.2.07.12-0006</t>
        </is>
      </c>
      <c r="D139" s="29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9" s="415" t="inlineStr">
        <is>
          <t>т</t>
        </is>
      </c>
      <c r="F139" s="415" t="n">
        <v>0.0003156</v>
      </c>
      <c r="G139" s="302" t="n">
        <v>10045</v>
      </c>
      <c r="H139" s="302">
        <f>ROUND(F139*G139,2)</f>
        <v/>
      </c>
    </row>
    <row r="140" ht="38.25" customHeight="1" s="333">
      <c r="A140" s="284" t="n">
        <v>124</v>
      </c>
      <c r="B140" s="381" t="n"/>
      <c r="C140" s="301" t="inlineStr">
        <is>
          <t>07.2.07.11-0021</t>
        </is>
      </c>
      <c r="D140" s="299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40" s="415" t="inlineStr">
        <is>
          <t>кг</t>
        </is>
      </c>
      <c r="F140" s="415" t="n">
        <v>0.2407</v>
      </c>
      <c r="G140" s="302" t="n">
        <v>11.83</v>
      </c>
      <c r="H140" s="302">
        <f>ROUND(F140*G140,2)</f>
        <v/>
      </c>
    </row>
    <row r="141">
      <c r="A141" s="284" t="n">
        <v>125</v>
      </c>
      <c r="B141" s="381" t="n"/>
      <c r="C141" s="301" t="inlineStr">
        <is>
          <t>24.3.01.01-0001</t>
        </is>
      </c>
      <c r="D141" s="299" t="inlineStr">
        <is>
          <t>Трубка ХВТ</t>
        </is>
      </c>
      <c r="E141" s="415" t="inlineStr">
        <is>
          <t>кг</t>
        </is>
      </c>
      <c r="F141" s="415" t="n">
        <v>0.048</v>
      </c>
      <c r="G141" s="302" t="n">
        <v>41.7</v>
      </c>
      <c r="H141" s="302">
        <f>ROUND(F141*G141,2)</f>
        <v/>
      </c>
    </row>
    <row r="142">
      <c r="A142" s="284" t="n">
        <v>126</v>
      </c>
      <c r="B142" s="381" t="n"/>
      <c r="C142" s="301" t="inlineStr">
        <is>
          <t>01.7.07.12-0024</t>
        </is>
      </c>
      <c r="D142" s="299" t="inlineStr">
        <is>
          <t>Пленка полиэтиленовая, толщина 0,15 мм</t>
        </is>
      </c>
      <c r="E142" s="415" t="inlineStr">
        <is>
          <t>м2</t>
        </is>
      </c>
      <c r="F142" s="415" t="n">
        <v>0.4</v>
      </c>
      <c r="G142" s="302" t="n">
        <v>3.62</v>
      </c>
      <c r="H142" s="302">
        <f>ROUND(F142*G142,2)</f>
        <v/>
      </c>
    </row>
    <row r="143">
      <c r="A143" s="284" t="n">
        <v>127</v>
      </c>
      <c r="B143" s="381" t="n"/>
      <c r="C143" s="301" t="inlineStr">
        <is>
          <t>01.7.02.09-0002</t>
        </is>
      </c>
      <c r="D143" s="299" t="inlineStr">
        <is>
          <t>Шпагат бумажный</t>
        </is>
      </c>
      <c r="E143" s="415" t="inlineStr">
        <is>
          <t>кг</t>
        </is>
      </c>
      <c r="F143" s="415" t="n">
        <v>0.108</v>
      </c>
      <c r="G143" s="302" t="n">
        <v>11.5</v>
      </c>
      <c r="H143" s="302">
        <f>ROUND(F143*G143,2)</f>
        <v/>
      </c>
    </row>
    <row r="144">
      <c r="A144" s="284" t="n">
        <v>128</v>
      </c>
      <c r="B144" s="381" t="n"/>
      <c r="C144" s="301" t="inlineStr">
        <is>
          <t>01.7.06.07-0002</t>
        </is>
      </c>
      <c r="D144" s="299" t="inlineStr">
        <is>
          <t>Лента монтажная, тип ЛМ-5</t>
        </is>
      </c>
      <c r="E144" s="415" t="inlineStr">
        <is>
          <t>10 м</t>
        </is>
      </c>
      <c r="F144" s="415" t="n">
        <v>0.144</v>
      </c>
      <c r="G144" s="302" t="n">
        <v>6.9</v>
      </c>
      <c r="H144" s="302">
        <f>ROUND(F144*G144,2)</f>
        <v/>
      </c>
    </row>
    <row r="145" ht="38.25" customHeight="1" s="333">
      <c r="A145" s="284" t="n">
        <v>129</v>
      </c>
      <c r="B145" s="381" t="n"/>
      <c r="C145" s="301" t="inlineStr">
        <is>
          <t>01.7.15.14-0043</t>
        </is>
      </c>
      <c r="D145" s="299" t="inlineStr">
        <is>
          <t>Шурупы самонарезающий прокалывающий, для крепления металлических профилей или листовых деталей 3,5/11 мм</t>
        </is>
      </c>
      <c r="E145" s="415" t="inlineStr">
        <is>
          <t>100 шт</t>
        </is>
      </c>
      <c r="F145" s="415" t="n">
        <v>0.4896</v>
      </c>
      <c r="G145" s="302" t="n">
        <v>2</v>
      </c>
      <c r="H145" s="302">
        <f>ROUND(F145*G145,2)</f>
        <v/>
      </c>
    </row>
    <row r="146">
      <c r="A146" s="284" t="n">
        <v>130</v>
      </c>
      <c r="B146" s="381" t="n"/>
      <c r="C146" s="301" t="inlineStr">
        <is>
          <t>01.7.15.07-0031</t>
        </is>
      </c>
      <c r="D146" s="299" t="inlineStr">
        <is>
          <t>Дюбели распорные с гайкой</t>
        </is>
      </c>
      <c r="E146" s="415" t="inlineStr">
        <is>
          <t>100 шт</t>
        </is>
      </c>
      <c r="F146" s="415" t="n">
        <v>0.008800000000000001</v>
      </c>
      <c r="G146" s="302" t="n">
        <v>110</v>
      </c>
      <c r="H146" s="302">
        <f>ROUND(F146*G146,2)</f>
        <v/>
      </c>
    </row>
    <row r="147" ht="25.5" customHeight="1" s="333">
      <c r="A147" s="284" t="n">
        <v>131</v>
      </c>
      <c r="B147" s="381" t="n"/>
      <c r="C147" s="301" t="inlineStr">
        <is>
          <t>03.2.01.01-0003</t>
        </is>
      </c>
      <c r="D147" s="299" t="inlineStr">
        <is>
          <t>Портландцемент общестроительного назначения бездобавочный М500 Д0 (ЦЕМ I 42,5Н)</t>
        </is>
      </c>
      <c r="E147" s="415" t="inlineStr">
        <is>
          <t>т</t>
        </is>
      </c>
      <c r="F147" s="415" t="n">
        <v>0.00198</v>
      </c>
      <c r="G147" s="302" t="n">
        <v>480</v>
      </c>
      <c r="H147" s="302">
        <f>ROUND(F147*G147,2)</f>
        <v/>
      </c>
      <c r="I147" s="290" t="n"/>
    </row>
    <row r="148">
      <c r="A148" s="284" t="n">
        <v>132</v>
      </c>
      <c r="B148" s="381" t="n"/>
      <c r="C148" s="301" t="inlineStr">
        <is>
          <t>04.3.01.09-0012</t>
        </is>
      </c>
      <c r="D148" s="299" t="inlineStr">
        <is>
          <t>Раствор готовый кладочный, цементный, М50</t>
        </is>
      </c>
      <c r="E148" s="415" t="inlineStr">
        <is>
          <t>м3</t>
        </is>
      </c>
      <c r="F148" s="415" t="n">
        <v>0.0014202</v>
      </c>
      <c r="G148" s="302" t="n">
        <v>485.9</v>
      </c>
      <c r="H148" s="302">
        <f>ROUND(F148*G148,2)</f>
        <v/>
      </c>
      <c r="I148" s="290" t="n"/>
    </row>
    <row r="149">
      <c r="A149" s="284" t="n">
        <v>133</v>
      </c>
      <c r="B149" s="381" t="n"/>
      <c r="C149" s="301" t="inlineStr">
        <is>
          <t>01.7.15.03-0042</t>
        </is>
      </c>
      <c r="D149" s="299" t="inlineStr">
        <is>
          <t>Болты с гайками и шайбами строительные</t>
        </is>
      </c>
      <c r="E149" s="415" t="inlineStr">
        <is>
          <t>кг</t>
        </is>
      </c>
      <c r="F149" s="415" t="n">
        <v>0.0584</v>
      </c>
      <c r="G149" s="302" t="n">
        <v>9.039999999999999</v>
      </c>
      <c r="H149" s="302">
        <f>ROUND(F149*G149,2)</f>
        <v/>
      </c>
      <c r="I149" s="290" t="n"/>
    </row>
    <row r="150">
      <c r="A150" s="284" t="n">
        <v>134</v>
      </c>
      <c r="B150" s="381" t="n"/>
      <c r="C150" s="301" t="inlineStr">
        <is>
          <t>01.7.17.11-0003</t>
        </is>
      </c>
      <c r="D150" s="299" t="inlineStr">
        <is>
          <t>Бумага шлифовальная</t>
        </is>
      </c>
      <c r="E150" s="415" t="inlineStr">
        <is>
          <t>10 листов</t>
        </is>
      </c>
      <c r="F150" s="415" t="n">
        <v>0.01</v>
      </c>
      <c r="G150" s="302" t="n">
        <v>37.5</v>
      </c>
      <c r="H150" s="302">
        <f>ROUND(F150*G150,2)</f>
        <v/>
      </c>
      <c r="I150" s="290" t="n"/>
    </row>
    <row r="151">
      <c r="A151" s="284" t="n">
        <v>135</v>
      </c>
      <c r="B151" s="381" t="n"/>
      <c r="C151" s="301" t="inlineStr">
        <is>
          <t>02.2.05.04-1777</t>
        </is>
      </c>
      <c r="D151" s="299" t="inlineStr">
        <is>
          <t>Щебень М 800, фракция 20-40 мм, группа 2</t>
        </is>
      </c>
      <c r="E151" s="415" t="inlineStr">
        <is>
          <t>м3</t>
        </is>
      </c>
      <c r="F151" s="415" t="n">
        <v>0.002936</v>
      </c>
      <c r="G151" s="302" t="n">
        <v>108.4</v>
      </c>
      <c r="H151" s="302">
        <f>ROUND(F151*G151,2)</f>
        <v/>
      </c>
      <c r="I151" s="290" t="n"/>
    </row>
    <row r="152">
      <c r="A152" s="284" t="n">
        <v>136</v>
      </c>
      <c r="B152" s="381" t="n"/>
      <c r="C152" s="301" t="inlineStr">
        <is>
          <t>20.5.04.03-0011</t>
        </is>
      </c>
      <c r="D152" s="299" t="inlineStr">
        <is>
          <t>Зажимы наборные</t>
        </is>
      </c>
      <c r="E152" s="415" t="inlineStr">
        <is>
          <t>шт</t>
        </is>
      </c>
      <c r="F152" s="415" t="n">
        <v>0.0612</v>
      </c>
      <c r="G152" s="302" t="n">
        <v>3.5</v>
      </c>
      <c r="H152" s="302">
        <f>ROUND(F152*G152,2)</f>
        <v/>
      </c>
      <c r="I152" s="290" t="n"/>
    </row>
    <row r="153">
      <c r="A153" s="284" t="n">
        <v>137</v>
      </c>
      <c r="B153" s="381" t="n"/>
      <c r="C153" s="301" t="inlineStr">
        <is>
          <t>02.3.01.02-1012</t>
        </is>
      </c>
      <c r="D153" s="299" t="inlineStr">
        <is>
          <t>Песок природный II класс, средний, круглые сита</t>
        </is>
      </c>
      <c r="E153" s="415" t="inlineStr">
        <is>
          <t>м3</t>
        </is>
      </c>
      <c r="F153" s="415" t="n">
        <v>0.00165</v>
      </c>
      <c r="G153" s="302" t="n">
        <v>59.99</v>
      </c>
      <c r="H153" s="302">
        <f>ROUND(F153*G153,2)</f>
        <v/>
      </c>
      <c r="I153" s="290" t="n"/>
    </row>
    <row r="154">
      <c r="A154" s="284" t="n">
        <v>138</v>
      </c>
      <c r="B154" s="381" t="n"/>
      <c r="C154" s="301" t="inlineStr">
        <is>
          <t>01.3.02.02-0001</t>
        </is>
      </c>
      <c r="D154" s="299" t="inlineStr">
        <is>
          <t>Аргон газообразный, сорт I</t>
        </is>
      </c>
      <c r="E154" s="415" t="inlineStr">
        <is>
          <t>м3</t>
        </is>
      </c>
      <c r="F154" s="415" t="n">
        <v>0.00465</v>
      </c>
      <c r="G154" s="302" t="n">
        <v>17.86</v>
      </c>
      <c r="H154" s="302">
        <f>ROUND(F154*G154,2)</f>
        <v/>
      </c>
      <c r="I154" s="290" t="n"/>
    </row>
    <row r="155">
      <c r="A155" s="284" t="n">
        <v>139</v>
      </c>
      <c r="B155" s="381" t="n"/>
      <c r="C155" s="301" t="inlineStr">
        <is>
          <t>08.1.02.11-0001</t>
        </is>
      </c>
      <c r="D155" s="299" t="inlineStr">
        <is>
          <t>Поковки из квадратных заготовок, масса 1,8 кг</t>
        </is>
      </c>
      <c r="E155" s="415" t="inlineStr">
        <is>
          <t>т</t>
        </is>
      </c>
      <c r="F155" s="415" t="n">
        <v>1e-05</v>
      </c>
      <c r="G155" s="302" t="n">
        <v>5989</v>
      </c>
      <c r="H155" s="302">
        <f>ROUND(F155*G155,2)</f>
        <v/>
      </c>
      <c r="I155" s="290" t="n"/>
    </row>
    <row r="156" customFormat="1" s="250">
      <c r="A156" s="284" t="n">
        <v>140</v>
      </c>
      <c r="B156" s="381" t="n"/>
      <c r="C156" s="301" t="inlineStr">
        <is>
          <t>01.7.15.11-0061</t>
        </is>
      </c>
      <c r="D156" s="299" t="inlineStr">
        <is>
          <t>Шайбы пружинные</t>
        </is>
      </c>
      <c r="E156" s="415" t="inlineStr">
        <is>
          <t>т</t>
        </is>
      </c>
      <c r="F156" s="415" t="n">
        <v>1.8e-06</v>
      </c>
      <c r="G156" s="302" t="n">
        <v>31600</v>
      </c>
      <c r="H156" s="302">
        <f>ROUND(F156*G156,2)</f>
        <v/>
      </c>
      <c r="I156" s="290" t="n"/>
    </row>
    <row r="157" ht="38.25" customHeight="1" s="333">
      <c r="A157" s="284" t="n">
        <v>141</v>
      </c>
      <c r="B157" s="381" t="n"/>
      <c r="C157" s="301" t="inlineStr">
        <is>
          <t>10.1.02.04-0009</t>
        </is>
      </c>
      <c r="D157" s="29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7" s="415" t="inlineStr">
        <is>
          <t>т</t>
        </is>
      </c>
      <c r="F157" s="415" t="n">
        <v>9e-07</v>
      </c>
      <c r="G157" s="302" t="n">
        <v>55960.01</v>
      </c>
      <c r="H157" s="302">
        <f>ROUND(F157*G157,2)</f>
        <v/>
      </c>
      <c r="I157" s="290" t="n"/>
    </row>
    <row r="158">
      <c r="A158" s="284" t="n">
        <v>142</v>
      </c>
      <c r="B158" s="381" t="n"/>
      <c r="C158" s="301" t="inlineStr">
        <is>
          <t>10.2.02.10-0013</t>
        </is>
      </c>
      <c r="D158" s="299" t="inlineStr">
        <is>
          <t>Прутки медные, круглые, марка М3, диаметр 20 мм</t>
        </is>
      </c>
      <c r="E158" s="415" t="inlineStr">
        <is>
          <t>т</t>
        </is>
      </c>
      <c r="F158" s="415" t="n">
        <v>5e-07</v>
      </c>
      <c r="G158" s="302" t="n">
        <v>71640</v>
      </c>
      <c r="H158" s="302">
        <f>ROUND(F158*G158,2)</f>
        <v/>
      </c>
      <c r="I158" s="290" t="n"/>
      <c r="K158" s="287" t="n"/>
    </row>
    <row r="159">
      <c r="A159" s="284" t="n">
        <v>143</v>
      </c>
      <c r="B159" s="381" t="n"/>
      <c r="C159" s="301" t="inlineStr">
        <is>
          <t>14.1.02.01-0002</t>
        </is>
      </c>
      <c r="D159" s="299" t="inlineStr">
        <is>
          <t>Клей БМК-5к</t>
        </is>
      </c>
      <c r="E159" s="415" t="inlineStr">
        <is>
          <t>кг</t>
        </is>
      </c>
      <c r="F159" s="415" t="n">
        <v>0.001265</v>
      </c>
      <c r="G159" s="302" t="n">
        <v>25.8</v>
      </c>
      <c r="H159" s="302">
        <f>ROUND(F159*G159,2)</f>
        <v/>
      </c>
      <c r="I159" s="290" t="n"/>
      <c r="K159" s="287" t="n"/>
    </row>
    <row r="160">
      <c r="A160" s="284" t="n">
        <v>144</v>
      </c>
      <c r="B160" s="381" t="n"/>
      <c r="C160" s="301" t="inlineStr">
        <is>
          <t>04.3.01.09-0011</t>
        </is>
      </c>
      <c r="D160" s="299" t="inlineStr">
        <is>
          <t>Раствор готовый кладочный, цементный, М25</t>
        </is>
      </c>
      <c r="E160" s="415" t="inlineStr">
        <is>
          <t>м3</t>
        </is>
      </c>
      <c r="F160" s="415" t="n">
        <v>3.6e-05</v>
      </c>
      <c r="G160" s="302" t="n">
        <v>463.3</v>
      </c>
      <c r="H160" s="302">
        <f>ROUND(F160*G160,2)</f>
        <v/>
      </c>
      <c r="I160" s="290" t="n"/>
      <c r="K160" s="287" t="n"/>
    </row>
    <row r="163">
      <c r="B163" s="237" t="inlineStr">
        <is>
          <t>Составил ______________________     Е. М. Добровольская</t>
        </is>
      </c>
    </row>
    <row r="164">
      <c r="B164" s="238" t="inlineStr">
        <is>
          <t xml:space="preserve">                         (подпись, инициалы, фамилия)</t>
        </is>
      </c>
    </row>
    <row r="166">
      <c r="B166" s="237" t="inlineStr">
        <is>
          <t>Проверил ______________________        А.В. Костянецкая</t>
        </is>
      </c>
    </row>
    <row r="167">
      <c r="B167" s="23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71:E71"/>
    <mergeCell ref="A68:E68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9.140625" customWidth="1" style="333" min="6" max="6"/>
    <col width="13.42578125" customWidth="1" style="333" min="7" max="7"/>
    <col width="9.140625" customWidth="1" style="333" min="8" max="11"/>
    <col width="13.5703125" customWidth="1" style="333" min="12" max="12"/>
    <col width="9.140625" customWidth="1" style="333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410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60" t="inlineStr">
        <is>
          <t>Ресурсная модель</t>
        </is>
      </c>
    </row>
    <row r="6">
      <c r="B6" s="268" t="n"/>
      <c r="C6" s="334" t="n"/>
      <c r="D6" s="334" t="n"/>
      <c r="E6" s="334" t="n"/>
    </row>
    <row r="7" ht="25.5" customHeight="1" s="333">
      <c r="B7" s="374" t="inlineStr">
        <is>
          <t>Наименование разрабатываемого показателя УНЦ — Переходные пункты ВЛ-КЛ. Открытый c разъединителями 110 кВ</t>
        </is>
      </c>
    </row>
    <row r="8">
      <c r="B8" s="385" t="inlineStr">
        <is>
          <t>Единица измерения  — 1 ВЛ</t>
        </is>
      </c>
    </row>
    <row r="9">
      <c r="B9" s="268" t="n"/>
      <c r="C9" s="334" t="n"/>
      <c r="D9" s="334" t="n"/>
      <c r="E9" s="334" t="n"/>
    </row>
    <row r="10" ht="51" customHeight="1" s="333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339">
        <f>'Прил.5 Расчет СМР и ОБ'!J14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339">
        <f>'Прил.5 Расчет СМР и ОБ'!J28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339">
        <f>'Прил.5 Расчет СМР и ОБ'!J59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339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339">
        <f>'Прил.5 Расчет СМР и ОБ'!J16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339">
        <f>'Прил.5 Расчет СМР и ОБ'!J84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339">
        <f>'Прил.5 Расчет СМР и ОБ'!J161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339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339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339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ОБ'!D165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339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ОБ'!D164</f>
        <v/>
      </c>
      <c r="D23" s="262" t="n"/>
      <c r="E23" s="260" t="n"/>
    </row>
    <row r="24">
      <c r="B24" s="260" t="inlineStr">
        <is>
          <t>ВСЕГО СМР с НР и СП</t>
        </is>
      </c>
      <c r="C24" s="339">
        <f>C19+C20+C22</f>
        <v/>
      </c>
      <c r="D24" s="262">
        <f>C24/$C$24</f>
        <v/>
      </c>
      <c r="E24" s="262">
        <f>C24/$C$40</f>
        <v/>
      </c>
    </row>
    <row r="25" ht="25.5" customHeight="1" s="333">
      <c r="B25" s="260" t="inlineStr">
        <is>
          <t>ВСЕГО стоимость оборудования, в том числе</t>
        </is>
      </c>
      <c r="C25" s="339">
        <f>'Прил.5 Расчет СМР и ОБ'!J67</f>
        <v/>
      </c>
      <c r="D25" s="262" t="n"/>
      <c r="E25" s="262">
        <f>C25/$C$40</f>
        <v/>
      </c>
    </row>
    <row r="26" ht="25.5" customHeight="1" s="333">
      <c r="B26" s="260" t="inlineStr">
        <is>
          <t>стоимость оборудования технологического</t>
        </is>
      </c>
      <c r="C26" s="339">
        <f>'Прил.5 Расчет СМР и ОБ'!J68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333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333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333">
      <c r="B30" s="260" t="inlineStr">
        <is>
          <t>Дополнительные затраты при производстве строительно-монтажных работ в зимнее время - 1%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122956.02</v>
      </c>
      <c r="D31" s="260" t="n"/>
      <c r="E31" s="262">
        <f>C31/$C$40</f>
        <v/>
      </c>
    </row>
    <row r="32" ht="25.5" customHeight="1" s="333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333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333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333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333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L37" s="263" t="n"/>
    </row>
    <row r="38" ht="38.25" customHeight="1" s="333">
      <c r="B38" s="260" t="inlineStr">
        <is>
          <t>ИТОГО (СМР+ОБОРУДОВАНИЕ+ПРОЧ. ЗАТР., УЧТЕННЫЕ ПОКАЗАТЕЛЕМ)</t>
        </is>
      </c>
      <c r="C38" s="339">
        <f>C27+C32+C33+C34+C35+C29+C31+C30+C36+C37</f>
        <v/>
      </c>
      <c r="D38" s="260" t="n"/>
      <c r="E38" s="262">
        <f>C38/$C$40</f>
        <v/>
      </c>
    </row>
    <row r="39" ht="13.5" customHeight="1" s="333">
      <c r="B39" s="260" t="inlineStr">
        <is>
          <t>Непредвиденные расходы</t>
        </is>
      </c>
      <c r="C39" s="339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339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339">
        <f>C40/'Прил.5 Расчет СМР и ОБ'!E168</f>
        <v/>
      </c>
      <c r="D41" s="260" t="n"/>
      <c r="E41" s="260" t="n"/>
    </row>
    <row r="42">
      <c r="B42" s="341" t="n"/>
      <c r="C42" s="334" t="n"/>
      <c r="D42" s="334" t="n"/>
      <c r="E42" s="334" t="n"/>
      <c r="G42" s="263" t="n"/>
    </row>
    <row r="43">
      <c r="B43" s="341" t="inlineStr">
        <is>
          <t>Составил ____________________________  Е. М. Добровольская</t>
        </is>
      </c>
      <c r="C43" s="334" t="n"/>
      <c r="D43" s="334" t="n"/>
      <c r="E43" s="334" t="n"/>
      <c r="G43" s="290" t="n"/>
    </row>
    <row r="44">
      <c r="B44" s="341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41" t="n"/>
      <c r="C45" s="334" t="n"/>
      <c r="D45" s="334" t="n"/>
      <c r="E45" s="334" t="n"/>
    </row>
    <row r="46">
      <c r="B46" s="341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85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4"/>
  <sheetViews>
    <sheetView tabSelected="1" view="pageBreakPreview" workbookViewId="0">
      <selection activeCell="L15" sqref="L15"/>
    </sheetView>
  </sheetViews>
  <sheetFormatPr baseColWidth="8" defaultColWidth="9.140625" defaultRowHeight="15" outlineLevelRow="1"/>
  <cols>
    <col width="5.7109375" customWidth="1" style="344" min="1" max="1"/>
    <col width="22.5703125" customWidth="1" style="344" min="2" max="2"/>
    <col width="39.140625" customWidth="1" style="344" min="3" max="3"/>
    <col width="13.5703125" customWidth="1" style="344" min="4" max="4"/>
    <col width="12.7109375" customWidth="1" style="344" min="5" max="5"/>
    <col width="14.5703125" customWidth="1" style="344" min="6" max="6"/>
    <col width="16.42578125" customWidth="1" style="344" min="7" max="7"/>
    <col width="12.7109375" customWidth="1" style="344" min="8" max="8"/>
    <col width="13.85546875" customWidth="1" style="344" min="9" max="9"/>
    <col width="17.5703125" customWidth="1" style="344" min="10" max="10"/>
    <col width="12.7109375" customWidth="1" style="344" min="11" max="11"/>
    <col width="17.140625" customWidth="1" style="344" min="12" max="12"/>
    <col width="9.140625" customWidth="1" style="333" min="13" max="13"/>
  </cols>
  <sheetData>
    <row r="1" s="333">
      <c r="A1" s="344" t="n"/>
      <c r="B1" s="344" t="n"/>
      <c r="C1" s="344" t="n"/>
      <c r="D1" s="344" t="n"/>
      <c r="E1" s="344" t="n"/>
      <c r="F1" s="344" t="n"/>
      <c r="G1" s="344" t="n"/>
      <c r="H1" s="344" t="n"/>
      <c r="I1" s="344" t="n"/>
      <c r="J1" s="344" t="n"/>
      <c r="K1" s="344" t="n"/>
      <c r="L1" s="344" t="n"/>
      <c r="M1" s="344" t="n"/>
      <c r="N1" s="344" t="n"/>
    </row>
    <row r="2" ht="15.75" customHeight="1" s="333">
      <c r="A2" s="344" t="n"/>
      <c r="B2" s="344" t="n"/>
      <c r="C2" s="344" t="n"/>
      <c r="D2" s="344" t="n"/>
      <c r="E2" s="344" t="n"/>
      <c r="F2" s="344" t="n"/>
      <c r="G2" s="344" t="n"/>
      <c r="H2" s="386" t="inlineStr">
        <is>
          <t>Приложение №5</t>
        </is>
      </c>
      <c r="K2" s="344" t="n"/>
      <c r="L2" s="344" t="n"/>
      <c r="M2" s="344" t="n"/>
      <c r="N2" s="344" t="n"/>
    </row>
    <row r="3" s="333">
      <c r="A3" s="344" t="n"/>
      <c r="B3" s="344" t="n"/>
      <c r="C3" s="344" t="n"/>
      <c r="D3" s="344" t="n"/>
      <c r="E3" s="344" t="n"/>
      <c r="F3" s="344" t="n"/>
      <c r="G3" s="344" t="n"/>
      <c r="H3" s="344" t="n"/>
      <c r="I3" s="344" t="n"/>
      <c r="J3" s="344" t="n"/>
      <c r="K3" s="344" t="n"/>
      <c r="L3" s="344" t="n"/>
      <c r="M3" s="344" t="n"/>
      <c r="N3" s="344" t="n"/>
    </row>
    <row r="4" ht="12.75" customFormat="1" customHeight="1" s="334">
      <c r="A4" s="360" t="inlineStr">
        <is>
          <t>Расчет стоимости СМР и оборудования</t>
        </is>
      </c>
    </row>
    <row r="5" ht="12.75" customFormat="1" customHeight="1" s="334">
      <c r="A5" s="360" t="n"/>
      <c r="B5" s="360" t="n"/>
      <c r="C5" s="417" t="n"/>
      <c r="D5" s="360" t="n"/>
      <c r="E5" s="360" t="n"/>
      <c r="F5" s="360" t="n"/>
      <c r="G5" s="360" t="n"/>
      <c r="H5" s="360" t="n"/>
      <c r="I5" s="360" t="n"/>
      <c r="J5" s="360" t="n"/>
    </row>
    <row r="6" ht="12.75" customFormat="1" customHeight="1" s="334">
      <c r="A6" s="228" t="inlineStr">
        <is>
          <t>Наименование разрабатываемого показателя УНЦ</t>
        </is>
      </c>
      <c r="B6" s="227" t="n"/>
      <c r="C6" s="227" t="n"/>
      <c r="D6" s="363" t="inlineStr">
        <is>
          <t>Переходные пункты ВЛ-КЛ. Открытый c разъединителями 110 кВ</t>
        </is>
      </c>
    </row>
    <row r="7" ht="12.75" customFormat="1" customHeight="1" s="334">
      <c r="A7" s="363" t="inlineStr">
        <is>
          <t>Единица измерения  — 1 ВЛ</t>
        </is>
      </c>
      <c r="I7" s="374" t="n"/>
      <c r="J7" s="374" t="n"/>
    </row>
    <row r="8" ht="13.5" customFormat="1" customHeight="1" s="334">
      <c r="A8" s="363" t="n"/>
    </row>
    <row r="9" ht="27" customHeight="1" s="333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1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1" t="n"/>
      <c r="K9" s="344" t="n"/>
      <c r="L9" s="344" t="n"/>
      <c r="M9" s="344" t="n"/>
      <c r="N9" s="344" t="n"/>
    </row>
    <row r="10" ht="28.5" customHeight="1" s="333">
      <c r="A10" s="463" t="n"/>
      <c r="B10" s="463" t="n"/>
      <c r="C10" s="463" t="n"/>
      <c r="D10" s="463" t="n"/>
      <c r="E10" s="463" t="n"/>
      <c r="F10" s="389" t="inlineStr">
        <is>
          <t>на ед. изм.</t>
        </is>
      </c>
      <c r="G10" s="389" t="inlineStr">
        <is>
          <t>общая</t>
        </is>
      </c>
      <c r="H10" s="463" t="n"/>
      <c r="I10" s="389" t="inlineStr">
        <is>
          <t>на ед. изм.</t>
        </is>
      </c>
      <c r="J10" s="389" t="inlineStr">
        <is>
          <t>общая</t>
        </is>
      </c>
      <c r="K10" s="344" t="n"/>
      <c r="L10" s="344" t="n"/>
      <c r="M10" s="344" t="n"/>
      <c r="N10" s="344" t="n"/>
    </row>
    <row r="11" s="333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44" t="n"/>
      <c r="L11" s="344" t="n"/>
      <c r="M11" s="344" t="n"/>
      <c r="N11" s="344" t="n"/>
    </row>
    <row r="12">
      <c r="A12" s="389" t="n"/>
      <c r="B12" s="379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216" t="n"/>
      <c r="J12" s="216" t="n"/>
    </row>
    <row r="13" ht="25.5" customHeight="1" s="333">
      <c r="A13" s="389" t="n">
        <v>1</v>
      </c>
      <c r="B13" s="295" t="inlineStr">
        <is>
          <t>1-3-7</t>
        </is>
      </c>
      <c r="C13" s="397" t="inlineStr">
        <is>
          <t>Затраты труда рабочих-строителей среднего разряда (3,7)</t>
        </is>
      </c>
      <c r="D13" s="389" t="inlineStr">
        <is>
          <t>чел.-ч.</t>
        </is>
      </c>
      <c r="E13" s="225">
        <f>G13/F13</f>
        <v/>
      </c>
      <c r="F13" s="223" t="n">
        <v>9.289999999999999</v>
      </c>
      <c r="G13" s="223" t="n">
        <v>3580.57</v>
      </c>
      <c r="H13" s="226">
        <f>G13/G14</f>
        <v/>
      </c>
      <c r="I13" s="223">
        <f>ФОТр.тек.!E13</f>
        <v/>
      </c>
      <c r="J13" s="223">
        <f>ROUND(I13*E13,2)</f>
        <v/>
      </c>
      <c r="K13" s="332" t="n"/>
    </row>
    <row r="14" ht="25.5" customFormat="1" customHeight="1" s="344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225">
        <f>SUM(E13:E13)</f>
        <v/>
      </c>
      <c r="F14" s="223" t="n"/>
      <c r="G14" s="223">
        <f>SUM(G13:G13)</f>
        <v/>
      </c>
      <c r="H14" s="400" t="n">
        <v>1</v>
      </c>
      <c r="I14" s="216" t="n"/>
      <c r="J14" s="223">
        <f>SUM(J13:J13)</f>
        <v/>
      </c>
    </row>
    <row r="15" ht="14.25" customFormat="1" customHeight="1" s="344">
      <c r="A15" s="389" t="n"/>
      <c r="B15" s="397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216" t="n"/>
      <c r="J15" s="216" t="n"/>
    </row>
    <row r="16" ht="14.25" customFormat="1" customHeight="1" s="344">
      <c r="A16" s="389" t="n">
        <v>2</v>
      </c>
      <c r="B16" s="389" t="n">
        <v>2</v>
      </c>
      <c r="C16" s="397" t="inlineStr">
        <is>
          <t>Затраты труда машинистов</t>
        </is>
      </c>
      <c r="D16" s="389" t="inlineStr">
        <is>
          <t>чел.-ч.</t>
        </is>
      </c>
      <c r="E16" s="225" t="n">
        <v>70.88</v>
      </c>
      <c r="F16" s="223">
        <f>G16/E16</f>
        <v/>
      </c>
      <c r="G16" s="223" t="n">
        <v>1223.49</v>
      </c>
      <c r="H16" s="400" t="n">
        <v>1</v>
      </c>
      <c r="I16" s="223">
        <f>ROUND(F16*Прил.10!D11,2)</f>
        <v/>
      </c>
      <c r="J16" s="223">
        <f>ROUND(I16*E16,2)</f>
        <v/>
      </c>
      <c r="K16" s="332" t="n"/>
    </row>
    <row r="17" ht="14.25" customFormat="1" customHeight="1" s="344">
      <c r="A17" s="389" t="n"/>
      <c r="B17" s="379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216" t="n"/>
      <c r="J17" s="216" t="n"/>
    </row>
    <row r="18" ht="14.25" customFormat="1" customHeight="1" s="344">
      <c r="A18" s="389" t="n"/>
      <c r="B18" s="397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216" t="n"/>
      <c r="J18" s="216" t="n"/>
    </row>
    <row r="19" ht="25.5" customFormat="1" customHeight="1" s="344">
      <c r="A19" s="389" t="n">
        <v>3</v>
      </c>
      <c r="B19" s="295" t="inlineStr">
        <is>
          <t>91.05.05-015</t>
        </is>
      </c>
      <c r="C19" s="397" t="inlineStr">
        <is>
          <t>Краны на автомобильном ходу, грузоподъемность 16 т</t>
        </is>
      </c>
      <c r="D19" s="389" t="inlineStr">
        <is>
          <t>маш.час</t>
        </is>
      </c>
      <c r="E19" s="225" t="n">
        <v>21.33</v>
      </c>
      <c r="F19" s="399" t="n">
        <v>115.4</v>
      </c>
      <c r="G19" s="223">
        <f>ROUND(E19*F19,2)</f>
        <v/>
      </c>
      <c r="H19" s="226">
        <f>G19/$G$60</f>
        <v/>
      </c>
      <c r="I19" s="223">
        <f>ROUND(F19*Прил.10!$D$12,2)</f>
        <v/>
      </c>
      <c r="J19" s="223">
        <f>ROUND(I19*E19,2)</f>
        <v/>
      </c>
    </row>
    <row r="20" ht="25.5" customFormat="1" customHeight="1" s="344">
      <c r="A20" s="389" t="n">
        <v>4</v>
      </c>
      <c r="B20" s="295" t="inlineStr">
        <is>
          <t>91.14.03-002</t>
        </is>
      </c>
      <c r="C20" s="397" t="inlineStr">
        <is>
          <t>Автомобили-самосвалы, грузоподъемность до 10 т</t>
        </is>
      </c>
      <c r="D20" s="389" t="inlineStr">
        <is>
          <t>маш.-ч</t>
        </is>
      </c>
      <c r="E20" s="225" t="n">
        <v>22.71</v>
      </c>
      <c r="F20" s="399" t="n">
        <v>87.48999999999999</v>
      </c>
      <c r="G20" s="223">
        <f>ROUND(E20*F20,2)</f>
        <v/>
      </c>
      <c r="H20" s="226">
        <f>G20/$G$60</f>
        <v/>
      </c>
      <c r="I20" s="223">
        <f>ROUND(F20*Прил.10!$D$12,2)</f>
        <v/>
      </c>
      <c r="J20" s="223">
        <f>ROUND(I20*E20,2)</f>
        <v/>
      </c>
    </row>
    <row r="21" ht="30" customFormat="1" customHeight="1" s="344">
      <c r="A21" s="389" t="n">
        <v>5</v>
      </c>
      <c r="B21" s="295" t="inlineStr">
        <is>
          <t>91.06.06-014</t>
        </is>
      </c>
      <c r="C21" s="397" t="inlineStr">
        <is>
          <t>Автогидроподъемники, высота подъема 28 м</t>
        </is>
      </c>
      <c r="D21" s="389" t="inlineStr">
        <is>
          <t>маш.час</t>
        </is>
      </c>
      <c r="E21" s="225" t="n">
        <v>6.98</v>
      </c>
      <c r="F21" s="399" t="n">
        <v>243.49</v>
      </c>
      <c r="G21" s="223">
        <f>ROUND(E21*F21,2)</f>
        <v/>
      </c>
      <c r="H21" s="226">
        <f>G21/$G$60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344">
      <c r="A22" s="389" t="n">
        <v>6</v>
      </c>
      <c r="B22" s="295" t="inlineStr">
        <is>
          <t>91.08.03-030</t>
        </is>
      </c>
      <c r="C22" s="397" t="inlineStr">
        <is>
          <t>Катки самоходные пневмоколесные статические, масса 30 т</t>
        </is>
      </c>
      <c r="D22" s="389" t="inlineStr">
        <is>
          <t>маш.час</t>
        </is>
      </c>
      <c r="E22" s="225" t="n">
        <v>2.93</v>
      </c>
      <c r="F22" s="399" t="n">
        <v>364.07</v>
      </c>
      <c r="G22" s="223">
        <f>ROUND(E22*F22,2)</f>
        <v/>
      </c>
      <c r="H22" s="226">
        <f>G22/$G$60</f>
        <v/>
      </c>
      <c r="I22" s="223">
        <f>ROUND(F22*Прил.10!$D$12,2)</f>
        <v/>
      </c>
      <c r="J22" s="223">
        <f>ROUND(I22*E22,2)</f>
        <v/>
      </c>
    </row>
    <row r="23" ht="26.25" customFormat="1" customHeight="1" s="344">
      <c r="A23" s="389" t="n">
        <v>7</v>
      </c>
      <c r="B23" s="295" t="inlineStr">
        <is>
          <t>91.13.03-111</t>
        </is>
      </c>
      <c r="C23" s="397" t="inlineStr">
        <is>
          <t>Спецавтомобили-вездеходы, грузоподъемность до 8 т</t>
        </is>
      </c>
      <c r="D23" s="389" t="inlineStr">
        <is>
          <t>маш.час</t>
        </is>
      </c>
      <c r="E23" s="225" t="n">
        <v>5.02</v>
      </c>
      <c r="F23" s="399" t="n">
        <v>189.95</v>
      </c>
      <c r="G23" s="223">
        <f>ROUND(E23*F23,2)</f>
        <v/>
      </c>
      <c r="H23" s="226">
        <f>G23/$G$60</f>
        <v/>
      </c>
      <c r="I23" s="223">
        <f>ROUND(F23*Прил.10!$D$12,2)</f>
        <v/>
      </c>
      <c r="J23" s="223">
        <f>ROUND(I23*E23,2)</f>
        <v/>
      </c>
    </row>
    <row r="24" ht="30" customFormat="1" customHeight="1" s="344">
      <c r="A24" s="389" t="n">
        <v>8</v>
      </c>
      <c r="B24" s="295" t="inlineStr">
        <is>
          <t>91.05.08-007</t>
        </is>
      </c>
      <c r="C24" s="397" t="inlineStr">
        <is>
          <t>Краны на пневмоколесном ходу, грузоподъемность 25 т</t>
        </is>
      </c>
      <c r="D24" s="389" t="inlineStr">
        <is>
          <t>маш.час</t>
        </is>
      </c>
      <c r="E24" s="225" t="n">
        <v>4.26</v>
      </c>
      <c r="F24" s="399" t="n">
        <v>102.51</v>
      </c>
      <c r="G24" s="223">
        <f>ROUND(E24*F24,2)</f>
        <v/>
      </c>
      <c r="H24" s="226">
        <f>G24/$G$60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344">
      <c r="A25" s="389" t="n">
        <v>9</v>
      </c>
      <c r="B25" s="295" t="inlineStr">
        <is>
          <t>91.08.11-011</t>
        </is>
      </c>
      <c r="C25" s="397" t="inlineStr">
        <is>
          <t>Заливщики швов на базе автомобиля</t>
        </is>
      </c>
      <c r="D25" s="389" t="inlineStr">
        <is>
          <t>маш.час</t>
        </is>
      </c>
      <c r="E25" s="225" t="n">
        <v>2.24</v>
      </c>
      <c r="F25" s="399" t="n">
        <v>175.25</v>
      </c>
      <c r="G25" s="223">
        <f>ROUND(E25*F25,2)</f>
        <v/>
      </c>
      <c r="H25" s="226">
        <f>G25/$G$60</f>
        <v/>
      </c>
      <c r="I25" s="223">
        <f>ROUND(F25*Прил.10!$D$12,2)</f>
        <v/>
      </c>
      <c r="J25" s="223">
        <f>ROUND(I25*E25,2)</f>
        <v/>
      </c>
    </row>
    <row r="26" ht="26.25" customFormat="1" customHeight="1" s="344">
      <c r="A26" s="389" t="n">
        <v>10</v>
      </c>
      <c r="B26" s="295" t="inlineStr">
        <is>
          <t>91.21.22-447</t>
        </is>
      </c>
      <c r="C26" s="397" t="inlineStr">
        <is>
          <t>Установки электрометаллизационные</t>
        </is>
      </c>
      <c r="D26" s="389" t="inlineStr">
        <is>
          <t>маш.час</t>
        </is>
      </c>
      <c r="E26" s="225" t="n">
        <v>5.21</v>
      </c>
      <c r="F26" s="399" t="n">
        <v>74.23999999999999</v>
      </c>
      <c r="G26" s="223">
        <f>ROUND(E26*F26,2)</f>
        <v/>
      </c>
      <c r="H26" s="226">
        <f>G26/$G$60</f>
        <v/>
      </c>
      <c r="I26" s="223">
        <f>ROUND(F26*Прил.10!$D$12,2)</f>
        <v/>
      </c>
      <c r="J26" s="223">
        <f>ROUND(I26*E26,2)</f>
        <v/>
      </c>
    </row>
    <row r="27" ht="26.25" customFormat="1" customHeight="1" s="344">
      <c r="A27" s="389" t="n">
        <v>11</v>
      </c>
      <c r="B27" s="295" t="inlineStr">
        <is>
          <t>91.14.02-001</t>
        </is>
      </c>
      <c r="C27" s="397" t="inlineStr">
        <is>
          <t>Автомобили бортовые, грузоподъемность до 5 т</t>
        </is>
      </c>
      <c r="D27" s="389" t="inlineStr">
        <is>
          <t>маш.час</t>
        </is>
      </c>
      <c r="E27" s="225" t="n">
        <v>5.14</v>
      </c>
      <c r="F27" s="399" t="n">
        <v>65.70999999999999</v>
      </c>
      <c r="G27" s="223">
        <f>ROUND(E27*F27,2)</f>
        <v/>
      </c>
      <c r="H27" s="226">
        <f>G27/$G$60</f>
        <v/>
      </c>
      <c r="I27" s="223">
        <f>ROUND(F27*Прил.10!$D$12,2)</f>
        <v/>
      </c>
      <c r="J27" s="223">
        <f>ROUND(I27*E27,2)</f>
        <v/>
      </c>
    </row>
    <row r="28" ht="14.25" customFormat="1" customHeight="1" s="344">
      <c r="A28" s="389" t="n"/>
      <c r="B28" s="389" t="n"/>
      <c r="C28" s="397" t="inlineStr">
        <is>
          <t>Итого основные машины и механизмы</t>
        </is>
      </c>
      <c r="D28" s="389" t="n"/>
      <c r="E28" s="225" t="n"/>
      <c r="F28" s="223" t="n"/>
      <c r="G28" s="223">
        <f>SUM(G19:G27)</f>
        <v/>
      </c>
      <c r="H28" s="400">
        <f>G28/G60</f>
        <v/>
      </c>
      <c r="I28" s="209" t="n"/>
      <c r="J28" s="223">
        <f>SUM(J19:J27)</f>
        <v/>
      </c>
    </row>
    <row r="29" hidden="1" outlineLevel="1" ht="25.5" customFormat="1" customHeight="1" s="344">
      <c r="A29" s="389" t="n">
        <v>12</v>
      </c>
      <c r="B29" s="295" t="inlineStr">
        <is>
          <t>91.15.02-029</t>
        </is>
      </c>
      <c r="C29" s="397" t="inlineStr">
        <is>
          <t>Тракторы на гусеничном ходу с лебедкой 132 кВт (180 л.с.)</t>
        </is>
      </c>
      <c r="D29" s="389" t="inlineStr">
        <is>
          <t>маш.час</t>
        </is>
      </c>
      <c r="E29" s="225" t="n">
        <v>1.57</v>
      </c>
      <c r="F29" s="399" t="n">
        <v>147.43</v>
      </c>
      <c r="G29" s="223">
        <f>ROUND(E29*F29,2)</f>
        <v/>
      </c>
      <c r="H29" s="226">
        <f>G29/$G$60</f>
        <v/>
      </c>
      <c r="I29" s="223">
        <f>ROUND(F29*Прил.10!$D$12,2)</f>
        <v/>
      </c>
      <c r="J29" s="223">
        <f>ROUND(I29*E29,2)</f>
        <v/>
      </c>
    </row>
    <row r="30" hidden="1" outlineLevel="1" ht="25.5" customFormat="1" customHeight="1" s="344">
      <c r="A30" s="389" t="n">
        <v>13</v>
      </c>
      <c r="B30" s="295" t="inlineStr">
        <is>
          <t>91.01.05-085</t>
        </is>
      </c>
      <c r="C30" s="397" t="inlineStr">
        <is>
          <t>Экскаваторы одноковшовые дизельные на гусеничном ходу, емкость ковша 0,5 м3</t>
        </is>
      </c>
      <c r="D30" s="389" t="inlineStr">
        <is>
          <t>маш.час</t>
        </is>
      </c>
      <c r="E30" s="225" t="n">
        <v>2.07</v>
      </c>
      <c r="F30" s="399" t="n">
        <v>100</v>
      </c>
      <c r="G30" s="223">
        <f>ROUND(E30*F30,2)</f>
        <v/>
      </c>
      <c r="H30" s="226">
        <f>G30/$G$60</f>
        <v/>
      </c>
      <c r="I30" s="223">
        <f>ROUND(F30*Прил.10!$D$12,2)</f>
        <v/>
      </c>
      <c r="J30" s="223">
        <f>ROUND(I30*E30,2)</f>
        <v/>
      </c>
    </row>
    <row r="31" hidden="1" outlineLevel="1" ht="51" customFormat="1" customHeight="1" s="344">
      <c r="A31" s="389" t="n">
        <v>14</v>
      </c>
      <c r="B31" s="295" t="inlineStr">
        <is>
          <t>91.18.01-007</t>
        </is>
      </c>
      <c r="C31" s="39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389" t="inlineStr">
        <is>
          <t>маш.час</t>
        </is>
      </c>
      <c r="E31" s="225" t="n">
        <v>1.29</v>
      </c>
      <c r="F31" s="399" t="n">
        <v>90</v>
      </c>
      <c r="G31" s="223">
        <f>ROUND(E31*F31,2)</f>
        <v/>
      </c>
      <c r="H31" s="226">
        <f>G31/$G$60</f>
        <v/>
      </c>
      <c r="I31" s="223">
        <f>ROUND(F31*Прил.10!$D$12,2)</f>
        <v/>
      </c>
      <c r="J31" s="223">
        <f>ROUND(I31*E31,2)</f>
        <v/>
      </c>
    </row>
    <row r="32" hidden="1" outlineLevel="1" ht="14.25" customFormat="1" customHeight="1" s="344">
      <c r="A32" s="389" t="n">
        <v>15</v>
      </c>
      <c r="B32" s="295" t="inlineStr">
        <is>
          <t>91.06.05-011</t>
        </is>
      </c>
      <c r="C32" s="397" t="inlineStr">
        <is>
          <t>Погрузчики, грузоподъемность 5 т</t>
        </is>
      </c>
      <c r="D32" s="389" t="inlineStr">
        <is>
          <t>маш.час</t>
        </is>
      </c>
      <c r="E32" s="225" t="n">
        <v>1.26</v>
      </c>
      <c r="F32" s="399" t="n">
        <v>89.98999999999999</v>
      </c>
      <c r="G32" s="223">
        <f>ROUND(E32*F32,2)</f>
        <v/>
      </c>
      <c r="H32" s="226">
        <f>G32/$G$60</f>
        <v/>
      </c>
      <c r="I32" s="223">
        <f>ROUND(F32*Прил.10!$D$12,2)</f>
        <v/>
      </c>
      <c r="J32" s="223">
        <f>ROUND(I32*E32,2)</f>
        <v/>
      </c>
    </row>
    <row r="33" hidden="1" outlineLevel="1" ht="38.25" customFormat="1" customHeight="1" s="344">
      <c r="A33" s="389" t="n">
        <v>16</v>
      </c>
      <c r="B33" s="295" t="inlineStr">
        <is>
          <t>91.17.04-036</t>
        </is>
      </c>
      <c r="C33" s="397" t="inlineStr">
        <is>
          <t>Агрегаты сварочные передвижные с дизельным двигателем, номинальный сварочный ток 250-400 А</t>
        </is>
      </c>
      <c r="D33" s="389" t="inlineStr">
        <is>
          <t>маш.час</t>
        </is>
      </c>
      <c r="E33" s="225" t="n">
        <v>7.96</v>
      </c>
      <c r="F33" s="399" t="n">
        <v>14</v>
      </c>
      <c r="G33" s="223">
        <f>ROUND(E33*F33,2)</f>
        <v/>
      </c>
      <c r="H33" s="226">
        <f>G33/$G$60</f>
        <v/>
      </c>
      <c r="I33" s="223">
        <f>ROUND(F33*Прил.10!$D$12,2)</f>
        <v/>
      </c>
      <c r="J33" s="223">
        <f>ROUND(I33*E33,2)</f>
        <v/>
      </c>
    </row>
    <row r="34" hidden="1" outlineLevel="1" ht="14.25" customFormat="1" customHeight="1" s="344">
      <c r="A34" s="389" t="n">
        <v>17</v>
      </c>
      <c r="B34" s="295" t="inlineStr">
        <is>
          <t>91.01.01-035</t>
        </is>
      </c>
      <c r="C34" s="397" t="inlineStr">
        <is>
          <t>Бульдозеры, мощность 79 кВт (108 л.с.)</t>
        </is>
      </c>
      <c r="D34" s="389" t="inlineStr">
        <is>
          <t>маш.час</t>
        </is>
      </c>
      <c r="E34" s="225" t="n">
        <v>1.36</v>
      </c>
      <c r="F34" s="399" t="n">
        <v>79.06999999999999</v>
      </c>
      <c r="G34" s="223">
        <f>ROUND(E34*F34,2)</f>
        <v/>
      </c>
      <c r="H34" s="226">
        <f>G34/$G$60</f>
        <v/>
      </c>
      <c r="I34" s="223">
        <f>ROUND(F34*Прил.10!$D$12,2)</f>
        <v/>
      </c>
      <c r="J34" s="223">
        <f>ROUND(I34*E34,2)</f>
        <v/>
      </c>
    </row>
    <row r="35" hidden="1" outlineLevel="1" ht="14.25" customFormat="1" customHeight="1" s="344">
      <c r="A35" s="389" t="n">
        <v>18</v>
      </c>
      <c r="B35" s="295" t="inlineStr">
        <is>
          <t>91.06.09-001</t>
        </is>
      </c>
      <c r="C35" s="397" t="inlineStr">
        <is>
          <t>Вышки телескопические 25 м</t>
        </is>
      </c>
      <c r="D35" s="389" t="inlineStr">
        <is>
          <t>маш.час</t>
        </is>
      </c>
      <c r="E35" s="225" t="n">
        <v>0.73</v>
      </c>
      <c r="F35" s="399" t="n">
        <v>142.7</v>
      </c>
      <c r="G35" s="223">
        <f>ROUND(E35*F35,2)</f>
        <v/>
      </c>
      <c r="H35" s="226">
        <f>G35/$G$60</f>
        <v/>
      </c>
      <c r="I35" s="223">
        <f>ROUND(F35*Прил.10!$D$12,2)</f>
        <v/>
      </c>
      <c r="J35" s="223">
        <f>ROUND(I35*E35,2)</f>
        <v/>
      </c>
    </row>
    <row r="36" hidden="1" outlineLevel="1" ht="25.5" customFormat="1" customHeight="1" s="344">
      <c r="A36" s="389" t="n">
        <v>19</v>
      </c>
      <c r="B36" s="295" t="inlineStr">
        <is>
          <t>91.14.01-003</t>
        </is>
      </c>
      <c r="C36" s="397" t="inlineStr">
        <is>
          <t>Автобетоносмесители, объем барабана 6 м3</t>
        </is>
      </c>
      <c r="D36" s="389" t="inlineStr">
        <is>
          <t>маш.час</t>
        </is>
      </c>
      <c r="E36" s="225" t="n">
        <v>0.55</v>
      </c>
      <c r="F36" s="399" t="n">
        <v>177.59</v>
      </c>
      <c r="G36" s="223">
        <f>ROUND(E36*F36,2)</f>
        <v/>
      </c>
      <c r="H36" s="226">
        <f>G36/$G$60</f>
        <v/>
      </c>
      <c r="I36" s="223">
        <f>ROUND(F36*Прил.10!$D$12,2)</f>
        <v/>
      </c>
      <c r="J36" s="223">
        <f>ROUND(I36*E36,2)</f>
        <v/>
      </c>
    </row>
    <row r="37" hidden="1" outlineLevel="1" ht="25.5" customFormat="1" customHeight="1" s="344">
      <c r="A37" s="389" t="n">
        <v>20</v>
      </c>
      <c r="B37" s="295" t="inlineStr">
        <is>
          <t>91.17.04-233</t>
        </is>
      </c>
      <c r="C37" s="397" t="inlineStr">
        <is>
          <t>Установки для сварки ручной дуговой (постоянного тока)</t>
        </is>
      </c>
      <c r="D37" s="389" t="inlineStr">
        <is>
          <t>маш.час</t>
        </is>
      </c>
      <c r="E37" s="225" t="n">
        <v>10.16</v>
      </c>
      <c r="F37" s="399" t="n">
        <v>8.1</v>
      </c>
      <c r="G37" s="223">
        <f>ROUND(E37*F37,2)</f>
        <v/>
      </c>
      <c r="H37" s="226">
        <f>G37/$G$60</f>
        <v/>
      </c>
      <c r="I37" s="223">
        <f>ROUND(F37*Прил.10!$D$12,2)</f>
        <v/>
      </c>
      <c r="J37" s="223">
        <f>ROUND(I37*E37,2)</f>
        <v/>
      </c>
    </row>
    <row r="38" hidden="1" outlineLevel="1" ht="25.5" customFormat="1" customHeight="1" s="344">
      <c r="A38" s="389" t="n">
        <v>21</v>
      </c>
      <c r="B38" s="295" t="inlineStr">
        <is>
          <t>91.01.02-004</t>
        </is>
      </c>
      <c r="C38" s="397" t="inlineStr">
        <is>
          <t>Автогрейдеры среднего типа, мощность 99 кВт (135 л.с.)</t>
        </is>
      </c>
      <c r="D38" s="389" t="inlineStr">
        <is>
          <t>маш.час</t>
        </is>
      </c>
      <c r="E38" s="225" t="n">
        <v>0.65</v>
      </c>
      <c r="F38" s="399" t="n">
        <v>123</v>
      </c>
      <c r="G38" s="223">
        <f>ROUND(E38*F38,2)</f>
        <v/>
      </c>
      <c r="H38" s="226">
        <f>G38/$G$60</f>
        <v/>
      </c>
      <c r="I38" s="223">
        <f>ROUND(F38*Прил.10!$D$12,2)</f>
        <v/>
      </c>
      <c r="J38" s="223">
        <f>ROUND(I38*E38,2)</f>
        <v/>
      </c>
    </row>
    <row r="39" hidden="1" outlineLevel="1" ht="25.5" customFormat="1" customHeight="1" s="344">
      <c r="A39" s="389" t="n">
        <v>22</v>
      </c>
      <c r="B39" s="295" t="inlineStr">
        <is>
          <t>91.14.02-002</t>
        </is>
      </c>
      <c r="C39" s="397" t="inlineStr">
        <is>
          <t>Автомобили бортовые, грузоподъемность до 8 т</t>
        </is>
      </c>
      <c r="D39" s="389" t="inlineStr">
        <is>
          <t>маш.час</t>
        </is>
      </c>
      <c r="E39" s="225" t="n">
        <v>0.92</v>
      </c>
      <c r="F39" s="399" t="n">
        <v>85.84</v>
      </c>
      <c r="G39" s="223">
        <f>ROUND(E39*F39,2)</f>
        <v/>
      </c>
      <c r="H39" s="226">
        <f>G39/$G$60</f>
        <v/>
      </c>
      <c r="I39" s="223">
        <f>ROUND(F39*Прил.10!$D$12,2)</f>
        <v/>
      </c>
      <c r="J39" s="223">
        <f>ROUND(I39*E39,2)</f>
        <v/>
      </c>
    </row>
    <row r="40" hidden="1" outlineLevel="1" ht="25.5" customFormat="1" customHeight="1" s="344">
      <c r="A40" s="389" t="n">
        <v>23</v>
      </c>
      <c r="B40" s="295" t="inlineStr">
        <is>
          <t>91.06.06-042</t>
        </is>
      </c>
      <c r="C40" s="397" t="inlineStr">
        <is>
          <t>Подъемники гидравлические, высота подъема 10 м</t>
        </is>
      </c>
      <c r="D40" s="389" t="inlineStr">
        <is>
          <t>маш.час</t>
        </is>
      </c>
      <c r="E40" s="225" t="n">
        <v>1.34</v>
      </c>
      <c r="F40" s="399" t="n">
        <v>29.6</v>
      </c>
      <c r="G40" s="223">
        <f>ROUND(E40*F40,2)</f>
        <v/>
      </c>
      <c r="H40" s="226">
        <f>G40/$G$60</f>
        <v/>
      </c>
      <c r="I40" s="223">
        <f>ROUND(F40*Прил.10!$D$12,2)</f>
        <v/>
      </c>
      <c r="J40" s="223">
        <f>ROUND(I40*E40,2)</f>
        <v/>
      </c>
    </row>
    <row r="41" hidden="1" outlineLevel="1" ht="14.25" customFormat="1" customHeight="1" s="344">
      <c r="A41" s="389" t="n">
        <v>24</v>
      </c>
      <c r="B41" s="295" t="inlineStr">
        <is>
          <t>91.13.01-038</t>
        </is>
      </c>
      <c r="C41" s="397" t="inlineStr">
        <is>
          <t>Машины поливомоечные 6000 л</t>
        </is>
      </c>
      <c r="D41" s="389" t="inlineStr">
        <is>
          <t>маш.час</t>
        </is>
      </c>
      <c r="E41" s="225" t="n">
        <v>0.28</v>
      </c>
      <c r="F41" s="399" t="n">
        <v>110</v>
      </c>
      <c r="G41" s="223">
        <f>ROUND(E41*F41,2)</f>
        <v/>
      </c>
      <c r="H41" s="226">
        <f>G41/$G$60</f>
        <v/>
      </c>
      <c r="I41" s="223">
        <f>ROUND(F41*Прил.10!$D$12,2)</f>
        <v/>
      </c>
      <c r="J41" s="223">
        <f>ROUND(I41*E41,2)</f>
        <v/>
      </c>
    </row>
    <row r="42" hidden="1" outlineLevel="1" ht="38.25" customFormat="1" customHeight="1" s="344">
      <c r="A42" s="389" t="n">
        <v>25</v>
      </c>
      <c r="B42" s="295" t="inlineStr">
        <is>
          <t>91.17.04-035</t>
        </is>
      </c>
      <c r="C42" s="397" t="inlineStr">
        <is>
          <t>Агрегаты сварочные передвижные с бензиновым двигателем, номинальный сварочный ток 250-400 А</t>
        </is>
      </c>
      <c r="D42" s="389" t="inlineStr">
        <is>
          <t>маш.час</t>
        </is>
      </c>
      <c r="E42" s="225" t="n">
        <v>2.15</v>
      </c>
      <c r="F42" s="399" t="n">
        <v>14</v>
      </c>
      <c r="G42" s="223">
        <f>ROUND(E42*F42,2)</f>
        <v/>
      </c>
      <c r="H42" s="226">
        <f>G42/$G$60</f>
        <v/>
      </c>
      <c r="I42" s="223">
        <f>ROUND(F42*Прил.10!$D$12,2)</f>
        <v/>
      </c>
      <c r="J42" s="223">
        <f>ROUND(I42*E42,2)</f>
        <v/>
      </c>
    </row>
    <row r="43" hidden="1" outlineLevel="1" ht="25.5" customFormat="1" customHeight="1" s="344">
      <c r="A43" s="389" t="n">
        <v>26</v>
      </c>
      <c r="B43" s="295" t="inlineStr">
        <is>
          <t>91.08.03-029</t>
        </is>
      </c>
      <c r="C43" s="397" t="inlineStr">
        <is>
          <t>Катки самоходные пневмоколесные статические, масса 16 т</t>
        </is>
      </c>
      <c r="D43" s="389" t="inlineStr">
        <is>
          <t>маш.час</t>
        </is>
      </c>
      <c r="E43" s="225" t="n">
        <v>0.08</v>
      </c>
      <c r="F43" s="399" t="n">
        <v>331.98</v>
      </c>
      <c r="G43" s="223">
        <f>ROUND(E43*F43,2)</f>
        <v/>
      </c>
      <c r="H43" s="226">
        <f>G43/$G$60</f>
        <v/>
      </c>
      <c r="I43" s="223">
        <f>ROUND(F43*Прил.10!$D$12,2)</f>
        <v/>
      </c>
      <c r="J43" s="223">
        <f>ROUND(I43*E43,2)</f>
        <v/>
      </c>
    </row>
    <row r="44" hidden="1" outlineLevel="1" ht="14.25" customFormat="1" customHeight="1" s="344">
      <c r="A44" s="389" t="n">
        <v>27</v>
      </c>
      <c r="B44" s="295" t="inlineStr">
        <is>
          <t>91.13.03-041</t>
        </is>
      </c>
      <c r="C44" s="397" t="inlineStr">
        <is>
          <t>Автоцистерна</t>
        </is>
      </c>
      <c r="D44" s="389" t="inlineStr">
        <is>
          <t>маш.час</t>
        </is>
      </c>
      <c r="E44" s="225" t="n">
        <v>0.25</v>
      </c>
      <c r="F44" s="399" t="n">
        <v>100.72</v>
      </c>
      <c r="G44" s="223">
        <f>ROUND(E44*F44,2)</f>
        <v/>
      </c>
      <c r="H44" s="226">
        <f>G44/$G$60</f>
        <v/>
      </c>
      <c r="I44" s="223">
        <f>ROUND(F44*Прил.10!$D$12,2)</f>
        <v/>
      </c>
      <c r="J44" s="223">
        <f>ROUND(I44*E44,2)</f>
        <v/>
      </c>
    </row>
    <row r="45" hidden="1" outlineLevel="1" ht="25.5" customFormat="1" customHeight="1" s="344">
      <c r="A45" s="389" t="n">
        <v>28</v>
      </c>
      <c r="B45" s="295" t="inlineStr">
        <is>
          <t>91.21.16-012</t>
        </is>
      </c>
      <c r="C45" s="397" t="inlineStr">
        <is>
          <t>Прессы гидравлические с электроприводом</t>
        </is>
      </c>
      <c r="D45" s="389" t="inlineStr">
        <is>
          <t>маш.час</t>
        </is>
      </c>
      <c r="E45" s="225" t="n">
        <v>5.77</v>
      </c>
      <c r="F45" s="399" t="n">
        <v>1.11</v>
      </c>
      <c r="G45" s="223">
        <f>ROUND(E45*F45,2)</f>
        <v/>
      </c>
      <c r="H45" s="226">
        <f>G45/$G$60</f>
        <v/>
      </c>
      <c r="I45" s="223">
        <f>ROUND(F45*Прил.10!$D$12,2)</f>
        <v/>
      </c>
      <c r="J45" s="223">
        <f>ROUND(I45*E45,2)</f>
        <v/>
      </c>
    </row>
    <row r="46" hidden="1" outlineLevel="1" ht="14.25" customFormat="1" customHeight="1" s="344">
      <c r="A46" s="389" t="n">
        <v>29</v>
      </c>
      <c r="B46" s="295" t="inlineStr">
        <is>
          <t>91.11.02-061</t>
        </is>
      </c>
      <c r="C46" s="397" t="inlineStr">
        <is>
          <t>Тележки раскаточные на гусеничном ходу</t>
        </is>
      </c>
      <c r="D46" s="389" t="inlineStr">
        <is>
          <t>маш.час</t>
        </is>
      </c>
      <c r="E46" s="225" t="n">
        <v>0.3</v>
      </c>
      <c r="F46" s="399" t="n">
        <v>17.14</v>
      </c>
      <c r="G46" s="223">
        <f>ROUND(E46*F46,2)</f>
        <v/>
      </c>
      <c r="H46" s="226">
        <f>G46/$G$60</f>
        <v/>
      </c>
      <c r="I46" s="223">
        <f>ROUND(F46*Прил.10!$D$12,2)</f>
        <v/>
      </c>
      <c r="J46" s="223">
        <f>ROUND(I46*E46,2)</f>
        <v/>
      </c>
    </row>
    <row r="47" hidden="1" outlineLevel="1" ht="14.25" customFormat="1" customHeight="1" s="344">
      <c r="A47" s="389" t="n">
        <v>30</v>
      </c>
      <c r="B47" s="295" t="inlineStr">
        <is>
          <t>91.08.04-021</t>
        </is>
      </c>
      <c r="C47" s="397" t="inlineStr">
        <is>
          <t>Котлы битумные передвижные 400 л</t>
        </is>
      </c>
      <c r="D47" s="389" t="inlineStr">
        <is>
          <t>маш.час</t>
        </is>
      </c>
      <c r="E47" s="225" t="n">
        <v>0.17</v>
      </c>
      <c r="F47" s="399" t="n">
        <v>30</v>
      </c>
      <c r="G47" s="223">
        <f>ROUND(E47*F47,2)</f>
        <v/>
      </c>
      <c r="H47" s="226">
        <f>G47/$G$60</f>
        <v/>
      </c>
      <c r="I47" s="223">
        <f>ROUND(F47*Прил.10!$D$12,2)</f>
        <v/>
      </c>
      <c r="J47" s="223">
        <f>ROUND(I47*E47,2)</f>
        <v/>
      </c>
    </row>
    <row r="48" hidden="1" outlineLevel="1" ht="38.25" customFormat="1" customHeight="1" s="344">
      <c r="A48" s="389" t="n">
        <v>31</v>
      </c>
      <c r="B48" s="295" t="inlineStr">
        <is>
          <t>91.06.05-057</t>
        </is>
      </c>
      <c r="C48" s="397" t="inlineStr">
        <is>
          <t>Погрузчики одноковшовые универсальные фронтальные пневмоколесные, грузоподъемность 3 т</t>
        </is>
      </c>
      <c r="D48" s="389" t="inlineStr">
        <is>
          <t>маш.час</t>
        </is>
      </c>
      <c r="E48" s="225" t="n">
        <v>0.05</v>
      </c>
      <c r="F48" s="399" t="n">
        <v>90.40000000000001</v>
      </c>
      <c r="G48" s="223">
        <f>ROUND(E48*F48,2)</f>
        <v/>
      </c>
      <c r="H48" s="226">
        <f>G48/$G$60</f>
        <v/>
      </c>
      <c r="I48" s="223">
        <f>ROUND(F48*Прил.10!$D$12,2)</f>
        <v/>
      </c>
      <c r="J48" s="223">
        <f>ROUND(I48*E48,2)</f>
        <v/>
      </c>
    </row>
    <row r="49" hidden="1" outlineLevel="1" ht="14.25" customFormat="1" customHeight="1" s="344">
      <c r="A49" s="389" t="n">
        <v>32</v>
      </c>
      <c r="B49" s="295" t="inlineStr">
        <is>
          <t>91.05.01-017</t>
        </is>
      </c>
      <c r="C49" s="397" t="inlineStr">
        <is>
          <t>Краны башенные, грузоподъемность 8 т</t>
        </is>
      </c>
      <c r="D49" s="389" t="inlineStr">
        <is>
          <t>маш.час</t>
        </is>
      </c>
      <c r="E49" s="225" t="n">
        <v>0.03</v>
      </c>
      <c r="F49" s="399" t="n">
        <v>86.40000000000001</v>
      </c>
      <c r="G49" s="223">
        <f>ROUND(E49*F49,2)</f>
        <v/>
      </c>
      <c r="H49" s="226">
        <f>G49/$G$60</f>
        <v/>
      </c>
      <c r="I49" s="223">
        <f>ROUND(F49*Прил.10!$D$12,2)</f>
        <v/>
      </c>
      <c r="J49" s="223">
        <f>ROUND(I49*E49,2)</f>
        <v/>
      </c>
    </row>
    <row r="50" hidden="1" outlineLevel="1" ht="25.5" customFormat="1" customHeight="1" s="344">
      <c r="A50" s="389" t="n">
        <v>33</v>
      </c>
      <c r="B50" s="295" t="inlineStr">
        <is>
          <t>91.08.09-023</t>
        </is>
      </c>
      <c r="C50" s="397" t="inlineStr">
        <is>
          <t>Трамбовки пневматические при работе от передвижных компрессорных станций</t>
        </is>
      </c>
      <c r="D50" s="389" t="inlineStr">
        <is>
          <t>маш.час</t>
        </is>
      </c>
      <c r="E50" s="225" t="n">
        <v>4.09</v>
      </c>
      <c r="F50" s="399" t="n">
        <v>0.55</v>
      </c>
      <c r="G50" s="223">
        <f>ROUND(E50*F50,2)</f>
        <v/>
      </c>
      <c r="H50" s="226">
        <f>G50/$G$60</f>
        <v/>
      </c>
      <c r="I50" s="223">
        <f>ROUND(F50*Прил.10!$D$12,2)</f>
        <v/>
      </c>
      <c r="J50" s="223">
        <f>ROUND(I50*E50,2)</f>
        <v/>
      </c>
    </row>
    <row r="51" hidden="1" outlineLevel="1" ht="14.25" customFormat="1" customHeight="1" s="344">
      <c r="A51" s="389" t="n">
        <v>34</v>
      </c>
      <c r="B51" s="295" t="inlineStr">
        <is>
          <t>91.01.01-034</t>
        </is>
      </c>
      <c r="C51" s="397" t="inlineStr">
        <is>
          <t>Бульдозеры, мощность 59 кВт (80 л.с.)</t>
        </is>
      </c>
      <c r="D51" s="389" t="inlineStr">
        <is>
          <t>маш.час</t>
        </is>
      </c>
      <c r="E51" s="225" t="n">
        <v>0.03</v>
      </c>
      <c r="F51" s="399" t="n">
        <v>59.47</v>
      </c>
      <c r="G51" s="223">
        <f>ROUND(E51*F51,2)</f>
        <v/>
      </c>
      <c r="H51" s="226">
        <f>G51/$G$60</f>
        <v/>
      </c>
      <c r="I51" s="223">
        <f>ROUND(F51*Прил.10!$D$12,2)</f>
        <v/>
      </c>
      <c r="J51" s="223">
        <f>ROUND(I51*E51,2)</f>
        <v/>
      </c>
    </row>
    <row r="52" hidden="1" outlineLevel="1" ht="25.5" customFormat="1" customHeight="1" s="344">
      <c r="A52" s="389" t="n">
        <v>35</v>
      </c>
      <c r="B52" s="295" t="inlineStr">
        <is>
          <t>91.08.09-024</t>
        </is>
      </c>
      <c r="C52" s="397" t="inlineStr">
        <is>
          <t>Трамбовки пневматические при работе от стационарного компрессора</t>
        </is>
      </c>
      <c r="D52" s="389" t="inlineStr">
        <is>
          <t>маш.час</t>
        </is>
      </c>
      <c r="E52" s="225" t="n">
        <v>0.3</v>
      </c>
      <c r="F52" s="399" t="n">
        <v>4.91</v>
      </c>
      <c r="G52" s="223">
        <f>ROUND(E52*F52,2)</f>
        <v/>
      </c>
      <c r="H52" s="226">
        <f>G52/$G$60</f>
        <v/>
      </c>
      <c r="I52" s="223">
        <f>ROUND(F52*Прил.10!$D$12,2)</f>
        <v/>
      </c>
      <c r="J52" s="223">
        <f>ROUND(I52*E52,2)</f>
        <v/>
      </c>
    </row>
    <row r="53" hidden="1" outlineLevel="1" ht="14.25" customFormat="1" customHeight="1" s="344">
      <c r="A53" s="389" t="n">
        <v>36</v>
      </c>
      <c r="B53" s="295" t="inlineStr">
        <is>
          <t>91.21.22-491</t>
        </is>
      </c>
      <c r="C53" s="397" t="inlineStr">
        <is>
          <t>Шинотрубогибы</t>
        </is>
      </c>
      <c r="D53" s="389" t="inlineStr">
        <is>
          <t>маш.час</t>
        </is>
      </c>
      <c r="E53" s="225" t="n">
        <v>0.07000000000000001</v>
      </c>
      <c r="F53" s="399" t="n">
        <v>15.24</v>
      </c>
      <c r="G53" s="223">
        <f>ROUND(E53*F53,2)</f>
        <v/>
      </c>
      <c r="H53" s="226">
        <f>G53/$G$60</f>
        <v/>
      </c>
      <c r="I53" s="223">
        <f>ROUND(F53*Прил.10!$D$12,2)</f>
        <v/>
      </c>
      <c r="J53" s="223">
        <f>ROUND(I53*E53,2)</f>
        <v/>
      </c>
    </row>
    <row r="54" hidden="1" outlineLevel="1" ht="25.5" customFormat="1" customHeight="1" s="344">
      <c r="A54" s="389" t="n">
        <v>37</v>
      </c>
      <c r="B54" s="295" t="inlineStr">
        <is>
          <t>91.06.03-049</t>
        </is>
      </c>
      <c r="C54" s="397" t="inlineStr">
        <is>
          <t>Лебедки ручные и рычажные тяговым усилием до 9,81 кН (1 т)</t>
        </is>
      </c>
      <c r="D54" s="389" t="inlineStr">
        <is>
          <t>маш.час</t>
        </is>
      </c>
      <c r="E54" s="225" t="n">
        <v>1.31</v>
      </c>
      <c r="F54" s="399" t="n">
        <v>0.58</v>
      </c>
      <c r="G54" s="223">
        <f>ROUND(E54*F54,2)</f>
        <v/>
      </c>
      <c r="H54" s="226">
        <f>G54/$G$60</f>
        <v/>
      </c>
      <c r="I54" s="223">
        <f>ROUND(F54*Прил.10!$D$12,2)</f>
        <v/>
      </c>
      <c r="J54" s="223">
        <f>ROUND(I54*E54,2)</f>
        <v/>
      </c>
    </row>
    <row r="55" hidden="1" outlineLevel="1" ht="14.25" customFormat="1" customHeight="1" s="344">
      <c r="A55" s="389" t="n">
        <v>38</v>
      </c>
      <c r="B55" s="295" t="inlineStr">
        <is>
          <t>91.07.04-001</t>
        </is>
      </c>
      <c r="C55" s="397" t="inlineStr">
        <is>
          <t>Вибраторы глубинные</t>
        </is>
      </c>
      <c r="D55" s="389" t="inlineStr">
        <is>
          <t>маш.час</t>
        </is>
      </c>
      <c r="E55" s="225" t="n">
        <v>0.31</v>
      </c>
      <c r="F55" s="399" t="n">
        <v>1.9</v>
      </c>
      <c r="G55" s="223">
        <f>ROUND(E55*F55,2)</f>
        <v/>
      </c>
      <c r="H55" s="226">
        <f>G55/$G$60</f>
        <v/>
      </c>
      <c r="I55" s="223">
        <f>ROUND(F55*Прил.10!$D$12,2)</f>
        <v/>
      </c>
      <c r="J55" s="223">
        <f>ROUND(I55*E55,2)</f>
        <v/>
      </c>
    </row>
    <row r="56" hidden="1" outlineLevel="1" ht="14.25" customFormat="1" customHeight="1" s="344">
      <c r="A56" s="389" t="n">
        <v>39</v>
      </c>
      <c r="B56" s="295" t="inlineStr">
        <is>
          <t>91.12.08-161</t>
        </is>
      </c>
      <c r="C56" s="397" t="inlineStr">
        <is>
          <t>Ямокопатели</t>
        </is>
      </c>
      <c r="D56" s="389" t="inlineStr">
        <is>
          <t>маш.час</t>
        </is>
      </c>
      <c r="E56" s="225" t="n">
        <v>0.08</v>
      </c>
      <c r="F56" s="399" t="n">
        <v>6.51</v>
      </c>
      <c r="G56" s="223">
        <f>ROUND(E56*F56,2)</f>
        <v/>
      </c>
      <c r="H56" s="226">
        <f>G56/$G$60</f>
        <v/>
      </c>
      <c r="I56" s="223">
        <f>ROUND(F56*Прил.10!$D$12,2)</f>
        <v/>
      </c>
      <c r="J56" s="223">
        <f>ROUND(I56*E56,2)</f>
        <v/>
      </c>
    </row>
    <row r="57" hidden="1" outlineLevel="1" ht="14.25" customFormat="1" customHeight="1" s="344">
      <c r="A57" s="389" t="n">
        <v>40</v>
      </c>
      <c r="B57" s="295" t="inlineStr">
        <is>
          <t>91.21.19-031</t>
        </is>
      </c>
      <c r="C57" s="397" t="inlineStr">
        <is>
          <t>Станки сверлильные</t>
        </is>
      </c>
      <c r="D57" s="389" t="inlineStr">
        <is>
          <t>маш.час</t>
        </is>
      </c>
      <c r="E57" s="225" t="n">
        <v>0.01</v>
      </c>
      <c r="F57" s="399" t="n">
        <v>2.36</v>
      </c>
      <c r="G57" s="223">
        <f>ROUND(E57*F57,2)</f>
        <v/>
      </c>
      <c r="H57" s="226">
        <f>G57/$G$60</f>
        <v/>
      </c>
      <c r="I57" s="223">
        <f>ROUND(F57*Прил.10!$D$12,2)</f>
        <v/>
      </c>
      <c r="J57" s="223">
        <f>ROUND(I57*E57,2)</f>
        <v/>
      </c>
    </row>
    <row r="58" hidden="1" outlineLevel="1" ht="14.25" customFormat="1" customHeight="1" s="344">
      <c r="A58" s="389" t="n">
        <v>41</v>
      </c>
      <c r="B58" s="295" t="inlineStr">
        <is>
          <t>91.07.04-002</t>
        </is>
      </c>
      <c r="C58" s="397" t="inlineStr">
        <is>
          <t>Вибраторы поверхностные</t>
        </is>
      </c>
      <c r="D58" s="389" t="inlineStr">
        <is>
          <t>маш.час</t>
        </is>
      </c>
      <c r="E58" s="225" t="n">
        <v>0.01</v>
      </c>
      <c r="F58" s="399" t="n">
        <v>0.5</v>
      </c>
      <c r="G58" s="223">
        <f>ROUND(E58*F58,2)</f>
        <v/>
      </c>
      <c r="H58" s="226">
        <f>G58/$G$60</f>
        <v/>
      </c>
      <c r="I58" s="223">
        <f>ROUND(F58*Прил.10!$D$12,2)</f>
        <v/>
      </c>
      <c r="J58" s="223">
        <f>ROUND(I58*E58,2)</f>
        <v/>
      </c>
    </row>
    <row r="59" collapsed="1" ht="14.25" customFormat="1" customHeight="1" s="344">
      <c r="A59" s="389" t="n"/>
      <c r="B59" s="389" t="n"/>
      <c r="C59" s="397" t="inlineStr">
        <is>
          <t>Итого прочие машины и механизмы</t>
        </is>
      </c>
      <c r="D59" s="389" t="n"/>
      <c r="E59" s="398" t="n"/>
      <c r="F59" s="223" t="n"/>
      <c r="G59" s="209">
        <f>SUM(G29:G58)</f>
        <v/>
      </c>
      <c r="H59" s="226">
        <f>G59/G60</f>
        <v/>
      </c>
      <c r="I59" s="223" t="n"/>
      <c r="J59" s="209">
        <f>SUM(J29:J58)</f>
        <v/>
      </c>
    </row>
    <row r="60" ht="25.5" customFormat="1" customHeight="1" s="344">
      <c r="A60" s="389" t="n"/>
      <c r="B60" s="389" t="n"/>
      <c r="C60" s="379" t="inlineStr">
        <is>
          <t>Итого по разделу «Машины и механизмы»</t>
        </is>
      </c>
      <c r="D60" s="389" t="n"/>
      <c r="E60" s="398" t="n"/>
      <c r="F60" s="223" t="n"/>
      <c r="G60" s="223">
        <f>G59+G28</f>
        <v/>
      </c>
      <c r="H60" s="212" t="n">
        <v>1</v>
      </c>
      <c r="I60" s="213" t="n"/>
      <c r="J60" s="234">
        <f>J59+J28</f>
        <v/>
      </c>
      <c r="K60" s="332" t="n"/>
    </row>
    <row r="61" ht="14.25" customFormat="1" customHeight="1" s="344">
      <c r="A61" s="389" t="n"/>
      <c r="B61" s="379" t="inlineStr">
        <is>
          <t>Оборудование</t>
        </is>
      </c>
      <c r="C61" s="460" t="n"/>
      <c r="D61" s="460" t="n"/>
      <c r="E61" s="460" t="n"/>
      <c r="F61" s="460" t="n"/>
      <c r="G61" s="460" t="n"/>
      <c r="H61" s="461" t="n"/>
      <c r="I61" s="216" t="n"/>
      <c r="J61" s="216" t="n"/>
    </row>
    <row r="62">
      <c r="A62" s="389" t="n"/>
      <c r="B62" s="397" t="inlineStr">
        <is>
          <t>Основное оборудование</t>
        </is>
      </c>
      <c r="C62" s="460" t="n"/>
      <c r="D62" s="460" t="n"/>
      <c r="E62" s="460" t="n"/>
      <c r="F62" s="460" t="n"/>
      <c r="G62" s="460" t="n"/>
      <c r="H62" s="461" t="n"/>
      <c r="I62" s="216" t="n"/>
      <c r="J62" s="216" t="n"/>
      <c r="K62" s="344" t="n"/>
      <c r="L62" s="344" t="n"/>
    </row>
    <row r="63" ht="38.25" customHeight="1" s="333">
      <c r="A63" s="326" t="n">
        <v>42</v>
      </c>
      <c r="B63" s="327" t="inlineStr">
        <is>
          <t>БЦ.61.722</t>
        </is>
      </c>
      <c r="C63" s="328" t="inlineStr">
        <is>
          <t>Разъединитель трехполюсный с двумя заземляющими ножами 110 кВ, 1000А. 63кА</t>
        </is>
      </c>
      <c r="D63" s="326" t="inlineStr">
        <is>
          <t>комплект</t>
        </is>
      </c>
      <c r="E63" s="314" t="n">
        <v>1</v>
      </c>
      <c r="F63" s="330">
        <f>ROUND(I63/Прил.10!$D$14,2)</f>
        <v/>
      </c>
      <c r="G63" s="330">
        <f>ROUND(E63*F63,2)</f>
        <v/>
      </c>
      <c r="H63" s="331">
        <f>G63/$G$68</f>
        <v/>
      </c>
      <c r="I63" s="330" t="n">
        <v>4130000</v>
      </c>
      <c r="J63" s="330">
        <f>ROUND(I63*E63,2)</f>
        <v/>
      </c>
      <c r="K63" s="344" t="n"/>
      <c r="L63" s="344" t="n"/>
      <c r="M63" s="344" t="n"/>
      <c r="N63" s="344" t="n"/>
    </row>
    <row r="64">
      <c r="A64" s="326" t="n"/>
      <c r="B64" s="326" t="n"/>
      <c r="C64" s="328" t="inlineStr">
        <is>
          <t>Итого основное оборудование</t>
        </is>
      </c>
      <c r="D64" s="326" t="n"/>
      <c r="E64" s="314" t="n"/>
      <c r="F64" s="329" t="n"/>
      <c r="G64" s="330">
        <f>G63</f>
        <v/>
      </c>
      <c r="H64" s="322">
        <f>H63</f>
        <v/>
      </c>
      <c r="I64" s="318" t="n"/>
      <c r="J64" s="330">
        <f>J63</f>
        <v/>
      </c>
      <c r="K64" s="344" t="n"/>
      <c r="L64" s="344" t="n"/>
    </row>
    <row r="65" s="333">
      <c r="A65" s="326" t="n">
        <v>43</v>
      </c>
      <c r="B65" s="327" t="inlineStr">
        <is>
          <t>БЦ.60.48</t>
        </is>
      </c>
      <c r="C65" s="328" t="inlineStr">
        <is>
          <t>Ограничитель перенапряжения 110 кВ</t>
        </is>
      </c>
      <c r="D65" s="326" t="inlineStr">
        <is>
          <t>1 фаза</t>
        </is>
      </c>
      <c r="E65" s="314" t="n">
        <v>3</v>
      </c>
      <c r="F65" s="330">
        <f>ROUND(I65/Прил.10!$D$14,2)</f>
        <v/>
      </c>
      <c r="G65" s="330">
        <f>ROUND(E65*F65,2)</f>
        <v/>
      </c>
      <c r="H65" s="331">
        <f>G65/$G$68</f>
        <v/>
      </c>
      <c r="I65" s="330" t="n">
        <v>45990</v>
      </c>
      <c r="J65" s="330">
        <f>ROUND(I65*E65,2)</f>
        <v/>
      </c>
      <c r="K65" s="344" t="n"/>
      <c r="L65" s="344" t="n"/>
      <c r="M65" s="344" t="n"/>
      <c r="N65" s="344" t="n"/>
    </row>
    <row r="66">
      <c r="A66" s="326" t="n"/>
      <c r="B66" s="326" t="n"/>
      <c r="C66" s="328" t="inlineStr">
        <is>
          <t>Итого прочее оборудование</t>
        </is>
      </c>
      <c r="D66" s="326" t="n"/>
      <c r="E66" s="314" t="n"/>
      <c r="F66" s="329" t="n"/>
      <c r="G66" s="330">
        <f>G65</f>
        <v/>
      </c>
      <c r="H66" s="322">
        <f>H65</f>
        <v/>
      </c>
      <c r="I66" s="318" t="n"/>
      <c r="J66" s="330">
        <f>J65</f>
        <v/>
      </c>
      <c r="K66" s="344" t="n"/>
      <c r="L66" s="344" t="n"/>
    </row>
    <row r="67">
      <c r="A67" s="326" t="n"/>
      <c r="B67" s="326" t="n"/>
      <c r="C67" s="405" t="inlineStr">
        <is>
          <t>Итого по разделу «Оборудование»</t>
        </is>
      </c>
      <c r="D67" s="326" t="n"/>
      <c r="E67" s="320" t="n"/>
      <c r="F67" s="329" t="n"/>
      <c r="G67" s="330">
        <f>G66+G64</f>
        <v/>
      </c>
      <c r="H67" s="322">
        <f>H66+H64</f>
        <v/>
      </c>
      <c r="I67" s="318" t="n"/>
      <c r="J67" s="330">
        <f>J66+J64</f>
        <v/>
      </c>
      <c r="K67" s="332" t="n"/>
      <c r="L67" s="344" t="n"/>
    </row>
    <row r="68" ht="25.5" customHeight="1" s="333">
      <c r="A68" s="326" t="n"/>
      <c r="B68" s="326" t="n"/>
      <c r="C68" s="328" t="inlineStr">
        <is>
          <t>в том числе технологическое оборудование</t>
        </is>
      </c>
      <c r="D68" s="326" t="n"/>
      <c r="E68" s="321" t="n"/>
      <c r="F68" s="329" t="n"/>
      <c r="G68" s="330">
        <f>G67</f>
        <v/>
      </c>
      <c r="H68" s="322" t="n"/>
      <c r="I68" s="318" t="n"/>
      <c r="J68" s="330">
        <f>J67</f>
        <v/>
      </c>
      <c r="K68" s="344" t="n"/>
      <c r="L68" s="344" t="n"/>
    </row>
    <row r="69" ht="14.25" customFormat="1" customHeight="1" s="344">
      <c r="A69" s="326" t="n"/>
      <c r="B69" s="405" t="inlineStr">
        <is>
          <t>Материалы</t>
        </is>
      </c>
      <c r="C69" s="460" t="n"/>
      <c r="D69" s="460" t="n"/>
      <c r="E69" s="460" t="n"/>
      <c r="F69" s="460" t="n"/>
      <c r="G69" s="460" t="n"/>
      <c r="H69" s="461" t="n"/>
      <c r="I69" s="323" t="n"/>
      <c r="J69" s="323" t="n"/>
    </row>
    <row r="70" ht="14.25" customFormat="1" customHeight="1" s="344">
      <c r="A70" s="393" t="n"/>
      <c r="B70" s="392" t="inlineStr">
        <is>
          <t>Основные материалы</t>
        </is>
      </c>
      <c r="C70" s="465" t="n"/>
      <c r="D70" s="465" t="n"/>
      <c r="E70" s="465" t="n"/>
      <c r="F70" s="465" t="n"/>
      <c r="G70" s="465" t="n"/>
      <c r="H70" s="466" t="n"/>
      <c r="I70" s="325" t="n"/>
      <c r="J70" s="325" t="n"/>
    </row>
    <row r="71" ht="38.25" customFormat="1" customHeight="1" s="344">
      <c r="A71" s="326" t="n">
        <v>44</v>
      </c>
      <c r="B71" s="327" t="inlineStr">
        <is>
          <t>05.1.08.06-0029</t>
        </is>
      </c>
      <c r="C71" s="328" t="inlineStr">
        <is>
          <t>Плиты дорожные 1П60.18-30А-IV, бетон B30, объем 1,46 м3, расход арматуры 120,76 кг, постельная площадь 10,4 м2</t>
        </is>
      </c>
      <c r="D71" s="326" t="inlineStr">
        <is>
          <t>шт</t>
        </is>
      </c>
      <c r="E71" s="314" t="n">
        <v>7.3404</v>
      </c>
      <c r="F71" s="329" t="n">
        <v>2602.19</v>
      </c>
      <c r="G71" s="330">
        <f>ROUND(E71*F71,2)</f>
        <v/>
      </c>
      <c r="H71" s="331">
        <f>G71/$G$162</f>
        <v/>
      </c>
      <c r="I71" s="330">
        <f>ROUND(F71*Прил.10!$D$13,2)</f>
        <v/>
      </c>
      <c r="J71" s="330">
        <f>ROUND(I71*E71,2)</f>
        <v/>
      </c>
    </row>
    <row r="72" ht="51" customFormat="1" customHeight="1" s="344">
      <c r="A72" s="326" t="n">
        <v>45</v>
      </c>
      <c r="B72" s="327" t="inlineStr">
        <is>
          <t>20.5.02.09-0002</t>
        </is>
      </c>
      <c r="C72" s="328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D72" s="326" t="inlineStr">
        <is>
          <t>шт</t>
        </is>
      </c>
      <c r="E72" s="314" t="n">
        <v>6</v>
      </c>
      <c r="F72" s="329" t="n">
        <v>3130.65</v>
      </c>
      <c r="G72" s="330">
        <f>ROUND(E72*F72,2)</f>
        <v/>
      </c>
      <c r="H72" s="331">
        <f>G72/$G$162</f>
        <v/>
      </c>
      <c r="I72" s="330">
        <f>ROUND(F72*Прил.10!$D$13,2)</f>
        <v/>
      </c>
      <c r="J72" s="330">
        <f>ROUND(I72*E72,2)</f>
        <v/>
      </c>
    </row>
    <row r="73" ht="25.5" customFormat="1" customHeight="1" s="344">
      <c r="A73" s="326" t="n">
        <v>46</v>
      </c>
      <c r="B73" s="295" t="inlineStr">
        <is>
          <t>21.2.01.02-0093</t>
        </is>
      </c>
      <c r="C73" s="397" t="inlineStr">
        <is>
          <t>Провод неизолированный для воздушных линий электропередачи АС 240/32</t>
        </is>
      </c>
      <c r="D73" s="389" t="inlineStr">
        <is>
          <t>т</t>
        </is>
      </c>
      <c r="E73" s="225" t="n">
        <v>0.24867</v>
      </c>
      <c r="F73" s="399" t="n">
        <v>32752.18</v>
      </c>
      <c r="G73" s="223">
        <f>ROUND(E73*F73,2)</f>
        <v/>
      </c>
      <c r="H73" s="226">
        <f>G73/$G$162</f>
        <v/>
      </c>
      <c r="I73" s="223">
        <f>ROUND(F73*Прил.10!$D$13,2)</f>
        <v/>
      </c>
      <c r="J73" s="223">
        <f>ROUND(I73*E73,2)</f>
        <v/>
      </c>
    </row>
    <row r="74" ht="25.5" customFormat="1" customHeight="1" s="344">
      <c r="A74" s="326" t="n">
        <v>47</v>
      </c>
      <c r="B74" s="295" t="inlineStr">
        <is>
          <t>05.1.05.16-0221</t>
        </is>
      </c>
      <c r="C74" s="397" t="inlineStr">
        <is>
          <t>Фундаменты сборные железобетонные ВЛ и ОРУ</t>
        </is>
      </c>
      <c r="D74" s="389" t="inlineStr">
        <is>
          <t>м3</t>
        </is>
      </c>
      <c r="E74" s="225" t="n">
        <v>3.5552</v>
      </c>
      <c r="F74" s="399" t="n">
        <v>1597.37</v>
      </c>
      <c r="G74" s="223">
        <f>ROUND(E74*F74,2)</f>
        <v/>
      </c>
      <c r="H74" s="226">
        <f>G74/$G$162</f>
        <v/>
      </c>
      <c r="I74" s="223">
        <f>ROUND(F74*Прил.10!$D$13,2)</f>
        <v/>
      </c>
      <c r="J74" s="223">
        <f>ROUND(I74*E74,2)</f>
        <v/>
      </c>
    </row>
    <row r="75" ht="25.5" customFormat="1" customHeight="1" s="344">
      <c r="A75" s="326" t="n">
        <v>48</v>
      </c>
      <c r="B75" s="295" t="inlineStr">
        <is>
          <t>08.3.07.01-0075</t>
        </is>
      </c>
      <c r="C75" s="397" t="inlineStr">
        <is>
          <t>Сталь полосовая, марка стали: Ст1сп-Ст6сп, спокойная</t>
        </is>
      </c>
      <c r="D75" s="389" t="inlineStr">
        <is>
          <t>т</t>
        </is>
      </c>
      <c r="E75" s="225" t="n">
        <v>0.90155</v>
      </c>
      <c r="F75" s="399" t="n">
        <v>5630.34</v>
      </c>
      <c r="G75" s="223">
        <f>ROUND(E75*F75,2)</f>
        <v/>
      </c>
      <c r="H75" s="226">
        <f>G75/$G$162</f>
        <v/>
      </c>
      <c r="I75" s="223">
        <f>ROUND(F75*Прил.10!$D$13,2)</f>
        <v/>
      </c>
      <c r="J75" s="223">
        <f>ROUND(I75*E75,2)</f>
        <v/>
      </c>
    </row>
    <row r="76" ht="38.25" customFormat="1" customHeight="1" s="344">
      <c r="A76" s="326" t="n">
        <v>49</v>
      </c>
      <c r="B76" s="295" t="inlineStr">
        <is>
          <t>08.3.03.06-0021</t>
        </is>
      </c>
      <c r="C76" s="397" t="inlineStr">
        <is>
          <t>Спиральный барьер безопасности АКЛ Егоза-900 с комплектом кронштейнов, крепежей</t>
        </is>
      </c>
      <c r="D76" s="389" t="inlineStr">
        <is>
          <t>м</t>
        </is>
      </c>
      <c r="E76" s="225" t="n">
        <v>15.7819</v>
      </c>
      <c r="F76" s="399" t="n">
        <v>321.22</v>
      </c>
      <c r="G76" s="223">
        <f>ROUND(E76*F76,2)</f>
        <v/>
      </c>
      <c r="H76" s="226">
        <f>G76/$G$162</f>
        <v/>
      </c>
      <c r="I76" s="223">
        <f>ROUND(F76*Прил.10!$D$13,2)</f>
        <v/>
      </c>
      <c r="J76" s="223">
        <f>ROUND(I76*E76,2)</f>
        <v/>
      </c>
    </row>
    <row r="77" ht="38.25" customFormat="1" customHeight="1" s="344">
      <c r="A77" s="326" t="n">
        <v>50</v>
      </c>
      <c r="B77" s="295" t="inlineStr">
        <is>
          <t>21.1.06.09-0144</t>
        </is>
      </c>
      <c r="C77" s="397" t="inlineStr">
        <is>
          <t>Кабель силовой с медными жилами ВВГнг-LS 1х240-660 (прим. Провод для заземления ПВГгж 1х350)</t>
        </is>
      </c>
      <c r="D77" s="389" t="inlineStr">
        <is>
          <t>1000 м</t>
        </is>
      </c>
      <c r="E77" s="225" t="n">
        <v>0.021</v>
      </c>
      <c r="F77" s="399" t="n">
        <v>209948.8</v>
      </c>
      <c r="G77" s="223">
        <f>ROUND(E77*F77,2)</f>
        <v/>
      </c>
      <c r="H77" s="226">
        <f>G77/$G$162</f>
        <v/>
      </c>
      <c r="I77" s="223">
        <f>ROUND(F77*Прил.10!$D$13,2)</f>
        <v/>
      </c>
      <c r="J77" s="223">
        <f>ROUND(I77*E77,2)</f>
        <v/>
      </c>
    </row>
    <row r="78" ht="38.25" customFormat="1" customHeight="1" s="344">
      <c r="A78" s="326" t="n">
        <v>51</v>
      </c>
      <c r="B78" s="295" t="inlineStr">
        <is>
          <t>20.4.04.01-0024</t>
        </is>
      </c>
      <c r="C78" s="397" t="inlineStr">
        <is>
          <t>Шкаф металлический навесной ШРП-150-2М, для установки в помещениях, емкость 150 пар</t>
        </is>
      </c>
      <c r="D78" s="389" t="inlineStr">
        <is>
          <t>шт</t>
        </is>
      </c>
      <c r="E78" s="225" t="n">
        <v>3</v>
      </c>
      <c r="F78" s="399" t="n">
        <v>1282.12</v>
      </c>
      <c r="G78" s="223">
        <f>ROUND(E78*F78,2)</f>
        <v/>
      </c>
      <c r="H78" s="226">
        <f>G78/$G$162</f>
        <v/>
      </c>
      <c r="I78" s="223">
        <f>ROUND(F78*Прил.10!$D$13,2)</f>
        <v/>
      </c>
      <c r="J78" s="223">
        <f>ROUND(I78*E78,2)</f>
        <v/>
      </c>
    </row>
    <row r="79" ht="25.5" customFormat="1" customHeight="1" s="344">
      <c r="A79" s="326" t="n">
        <v>52</v>
      </c>
      <c r="B79" s="295" t="inlineStr">
        <is>
          <t>07.2.07.04-0003</t>
        </is>
      </c>
      <c r="C79" s="397" t="inlineStr">
        <is>
          <t>Конструкции стальные индивидуальные решетчатые сварные, масса 0,1-0,5 т</t>
        </is>
      </c>
      <c r="D79" s="389" t="inlineStr">
        <is>
          <t>т</t>
        </is>
      </c>
      <c r="E79" s="225" t="n">
        <v>0.2444</v>
      </c>
      <c r="F79" s="399" t="n">
        <v>10990</v>
      </c>
      <c r="G79" s="223">
        <f>ROUND(E79*F79,2)</f>
        <v/>
      </c>
      <c r="H79" s="226">
        <f>G79/$G$162</f>
        <v/>
      </c>
      <c r="I79" s="223">
        <f>ROUND(F79*Прил.10!$D$13,2)</f>
        <v/>
      </c>
      <c r="J79" s="223">
        <f>ROUND(I79*E79,2)</f>
        <v/>
      </c>
    </row>
    <row r="80" ht="25.5" customFormat="1" customHeight="1" s="344">
      <c r="A80" s="326" t="n">
        <v>53</v>
      </c>
      <c r="B80" s="295" t="inlineStr">
        <is>
          <t>08.1.02.16-0013</t>
        </is>
      </c>
      <c r="C80" s="397" t="inlineStr">
        <is>
          <t>Сваи стальные винтовые, диаметр ствола 108 мм, с крепежом</t>
        </is>
      </c>
      <c r="D80" s="389" t="inlineStr">
        <is>
          <t>компл</t>
        </is>
      </c>
      <c r="E80" s="225" t="n">
        <v>6.117</v>
      </c>
      <c r="F80" s="399" t="n">
        <v>345.87</v>
      </c>
      <c r="G80" s="223">
        <f>ROUND(E80*F80,2)</f>
        <v/>
      </c>
      <c r="H80" s="226">
        <f>G80/$G$162</f>
        <v/>
      </c>
      <c r="I80" s="223">
        <f>ROUND(F80*Прил.10!$D$13,2)</f>
        <v/>
      </c>
      <c r="J80" s="223">
        <f>ROUND(I80*E80,2)</f>
        <v/>
      </c>
    </row>
    <row r="81" ht="25.5" customFormat="1" customHeight="1" s="344">
      <c r="A81" s="326" t="n">
        <v>54</v>
      </c>
      <c r="B81" s="295" t="inlineStr">
        <is>
          <t>02.3.01.02-1020</t>
        </is>
      </c>
      <c r="C81" s="397" t="inlineStr">
        <is>
          <t>Песок природный II класс, повышенной крупности, круглые сита</t>
        </is>
      </c>
      <c r="D81" s="389" t="inlineStr">
        <is>
          <t>м3</t>
        </is>
      </c>
      <c r="E81" s="225" t="n">
        <v>34.5207</v>
      </c>
      <c r="F81" s="399" t="n">
        <v>59.99</v>
      </c>
      <c r="G81" s="223">
        <f>ROUND(E81*F81,2)</f>
        <v/>
      </c>
      <c r="H81" s="226">
        <f>G81/$G$162</f>
        <v/>
      </c>
      <c r="I81" s="223">
        <f>ROUND(F81*Прил.10!$D$13,2)</f>
        <v/>
      </c>
      <c r="J81" s="223">
        <f>ROUND(I81*E81,2)</f>
        <v/>
      </c>
    </row>
    <row r="82" ht="51" customFormat="1" customHeight="1" s="344">
      <c r="A82" s="326" t="n">
        <v>55</v>
      </c>
      <c r="B82" s="295" t="inlineStr">
        <is>
          <t>24.3.04.04-0007</t>
        </is>
      </c>
      <c r="C82" s="397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D82" s="389" t="inlineStr">
        <is>
          <t>м</t>
        </is>
      </c>
      <c r="E82" s="225" t="n">
        <v>23</v>
      </c>
      <c r="F82" s="399" t="n">
        <v>77.51000000000001</v>
      </c>
      <c r="G82" s="223">
        <f>ROUND(E82*F82,2)</f>
        <v/>
      </c>
      <c r="H82" s="226">
        <f>G82/$G$162</f>
        <v/>
      </c>
      <c r="I82" s="223">
        <f>ROUND(F82*Прил.10!$D$13,2)</f>
        <v/>
      </c>
      <c r="J82" s="223">
        <f>ROUND(I82*E82,2)</f>
        <v/>
      </c>
    </row>
    <row r="83" ht="25.5" customFormat="1" customHeight="1" s="344">
      <c r="A83" s="326" t="n">
        <v>56</v>
      </c>
      <c r="B83" s="295" t="inlineStr">
        <is>
          <t>14.4.02.09-0301</t>
        </is>
      </c>
      <c r="C83" s="397" t="inlineStr">
        <is>
          <t>Композиция антикоррозионная цинкнаполненная</t>
        </is>
      </c>
      <c r="D83" s="389" t="inlineStr">
        <is>
          <t>кг</t>
        </is>
      </c>
      <c r="E83" s="225" t="n">
        <v>6.955</v>
      </c>
      <c r="F83" s="399" t="n">
        <v>238.48</v>
      </c>
      <c r="G83" s="223">
        <f>ROUND(E83*F83,2)</f>
        <v/>
      </c>
      <c r="H83" s="226">
        <f>G83/$G$162</f>
        <v/>
      </c>
      <c r="I83" s="223">
        <f>ROUND(F83*Прил.10!$D$13,2)</f>
        <v/>
      </c>
      <c r="J83" s="223">
        <f>ROUND(I83*E83,2)</f>
        <v/>
      </c>
    </row>
    <row r="84" ht="14.25" customFormat="1" customHeight="1" s="344">
      <c r="A84" s="389" t="n"/>
      <c r="B84" s="229" t="n"/>
      <c r="C84" s="230" t="inlineStr">
        <is>
          <t>Итого основные материалы</t>
        </is>
      </c>
      <c r="D84" s="391" t="n"/>
      <c r="E84" s="232" t="n"/>
      <c r="F84" s="234" t="n"/>
      <c r="G84" s="234">
        <f>SUM(G71:G83)</f>
        <v/>
      </c>
      <c r="H84" s="226">
        <f>G84/$G$162</f>
        <v/>
      </c>
      <c r="I84" s="223" t="n"/>
      <c r="J84" s="234">
        <f>SUM(J71:J83)</f>
        <v/>
      </c>
    </row>
    <row r="85" hidden="1" outlineLevel="1" ht="25.5" customFormat="1" customHeight="1" s="344">
      <c r="A85" s="389" t="n">
        <v>58</v>
      </c>
      <c r="B85" s="295" t="inlineStr">
        <is>
          <t>02.2.05.04-1827</t>
        </is>
      </c>
      <c r="C85" s="397" t="inlineStr">
        <is>
          <t>Щебень М 1200, фракция 40-80(70) мм, группа 2</t>
        </is>
      </c>
      <c r="D85" s="389" t="inlineStr">
        <is>
          <t>м3</t>
        </is>
      </c>
      <c r="E85" s="225" t="n">
        <v>14.567</v>
      </c>
      <c r="F85" s="399" t="n">
        <v>103</v>
      </c>
      <c r="G85" s="223">
        <f>ROUND(E85*F85,2)</f>
        <v/>
      </c>
      <c r="H85" s="226">
        <f>G85/$G$162</f>
        <v/>
      </c>
      <c r="I85" s="223">
        <f>ROUND(F85*Прил.10!$D$13,2)</f>
        <v/>
      </c>
      <c r="J85" s="223">
        <f>ROUND(I85*E85,2)</f>
        <v/>
      </c>
    </row>
    <row r="86" hidden="1" outlineLevel="1" ht="25.5" customFormat="1" customHeight="1" s="344">
      <c r="A86" s="389" t="n">
        <v>59</v>
      </c>
      <c r="B86" s="295" t="inlineStr">
        <is>
          <t>08.4.03.02-0006</t>
        </is>
      </c>
      <c r="C86" s="397" t="inlineStr">
        <is>
          <t>Сталь арматурная, горячекатаная, гладкая, класс А-I, диаметр 16-18 мм</t>
        </is>
      </c>
      <c r="D86" s="389" t="inlineStr">
        <is>
          <t>т</t>
        </is>
      </c>
      <c r="E86" s="225" t="n">
        <v>0.2396</v>
      </c>
      <c r="F86" s="399" t="n">
        <v>5650</v>
      </c>
      <c r="G86" s="223">
        <f>ROUND(E86*F86,2)</f>
        <v/>
      </c>
      <c r="H86" s="226">
        <f>G86/$G$162</f>
        <v/>
      </c>
      <c r="I86" s="223">
        <f>ROUND(F86*Прил.10!$D$13,2)</f>
        <v/>
      </c>
      <c r="J86" s="223">
        <f>ROUND(I86*E86,2)</f>
        <v/>
      </c>
    </row>
    <row r="87" hidden="1" outlineLevel="1" ht="38.25" customFormat="1" customHeight="1" s="344">
      <c r="A87" s="389" t="n">
        <v>60</v>
      </c>
      <c r="B87" s="295" t="inlineStr">
        <is>
          <t>04.1.02.05-0063</t>
        </is>
      </c>
      <c r="C87" s="397" t="inlineStr">
        <is>
          <t>Смеси бетонные тяжелого бетона (БСТ), крупность заполнителя 40 мм, класс В25 (М350)</t>
        </is>
      </c>
      <c r="D87" s="389" t="inlineStr">
        <is>
          <t>м3</t>
        </is>
      </c>
      <c r="E87" s="225" t="n">
        <v>1.810456</v>
      </c>
      <c r="F87" s="399" t="n">
        <v>700</v>
      </c>
      <c r="G87" s="223">
        <f>ROUND(E87*F87,2)</f>
        <v/>
      </c>
      <c r="H87" s="226">
        <f>G87/$G$162</f>
        <v/>
      </c>
      <c r="I87" s="223">
        <f>ROUND(F87*Прил.10!$D$13,2)</f>
        <v/>
      </c>
      <c r="J87" s="223">
        <f>ROUND(I87*E87,2)</f>
        <v/>
      </c>
    </row>
    <row r="88" hidden="1" outlineLevel="1" ht="38.25" customFormat="1" customHeight="1" s="344">
      <c r="A88" s="389" t="n">
        <v>61</v>
      </c>
      <c r="B88" s="295" t="inlineStr">
        <is>
          <t>02.3.01.02-0016</t>
        </is>
      </c>
      <c r="C88" s="397" t="inlineStr">
        <is>
          <t>Песок природный для строительных: работ средний с крупностью зерен размером свыше 5 мм-до 5% по массе</t>
        </is>
      </c>
      <c r="D88" s="389" t="inlineStr">
        <is>
          <t>м3</t>
        </is>
      </c>
      <c r="E88" s="225" t="n">
        <v>21.8548</v>
      </c>
      <c r="F88" s="399" t="n">
        <v>55.26</v>
      </c>
      <c r="G88" s="223">
        <f>ROUND(E88*F88,2)</f>
        <v/>
      </c>
      <c r="H88" s="226">
        <f>G88/$G$162</f>
        <v/>
      </c>
      <c r="I88" s="223">
        <f>ROUND(F88*Прил.10!$D$13,2)</f>
        <v/>
      </c>
      <c r="J88" s="223">
        <f>ROUND(I88*E88,2)</f>
        <v/>
      </c>
    </row>
    <row r="89" hidden="1" outlineLevel="1" ht="38.25" customFormat="1" customHeight="1" s="344">
      <c r="A89" s="389" t="n">
        <v>62</v>
      </c>
      <c r="B89" s="295" t="inlineStr">
        <is>
          <t>23.3.08.01-0118</t>
        </is>
      </c>
      <c r="C89" s="397" t="inlineStr">
        <is>
          <t>Трубы стальные квадратные из стали марки ст1-3сп/пс размером: 80х80 мм, толщина стенки 5 мм</t>
        </is>
      </c>
      <c r="D89" s="389" t="inlineStr">
        <is>
          <t>т</t>
        </is>
      </c>
      <c r="E89" s="225" t="n">
        <v>0.1627</v>
      </c>
      <c r="F89" s="399" t="n">
        <v>6013.27</v>
      </c>
      <c r="G89" s="223">
        <f>ROUND(E89*F89,2)</f>
        <v/>
      </c>
      <c r="H89" s="226">
        <f>G89/$G$162</f>
        <v/>
      </c>
      <c r="I89" s="223">
        <f>ROUND(F89*Прил.10!$D$13,2)</f>
        <v/>
      </c>
      <c r="J89" s="223">
        <f>ROUND(I89*E89,2)</f>
        <v/>
      </c>
    </row>
    <row r="90" hidden="1" outlineLevel="1" ht="14.25" customFormat="1" customHeight="1" s="344">
      <c r="A90" s="389" t="n">
        <v>63</v>
      </c>
      <c r="B90" s="295" t="inlineStr">
        <is>
          <t>01.7.12.05-0056</t>
        </is>
      </c>
      <c r="C90" s="397" t="inlineStr">
        <is>
          <t>Нетканый геотекстиль: Дорнит 350 г/м2</t>
        </is>
      </c>
      <c r="D90" s="389" t="inlineStr">
        <is>
          <t>м2</t>
        </is>
      </c>
      <c r="E90" s="225" t="n">
        <v>84.7816</v>
      </c>
      <c r="F90" s="399" t="n">
        <v>7.91</v>
      </c>
      <c r="G90" s="223">
        <f>ROUND(E90*F90,2)</f>
        <v/>
      </c>
      <c r="H90" s="226">
        <f>G90/$G$162</f>
        <v/>
      </c>
      <c r="I90" s="223">
        <f>ROUND(F90*Прил.10!$D$13,2)</f>
        <v/>
      </c>
      <c r="J90" s="223">
        <f>ROUND(I90*E90,2)</f>
        <v/>
      </c>
    </row>
    <row r="91" hidden="1" outlineLevel="1" ht="25.5" customFormat="1" customHeight="1" s="344">
      <c r="A91" s="389" t="n">
        <v>64</v>
      </c>
      <c r="B91" s="295" t="inlineStr">
        <is>
          <t>20.1.01.02-0068</t>
        </is>
      </c>
      <c r="C91" s="397" t="inlineStr">
        <is>
          <t>Зажим аппаратный прессуемый: А4А-600-2</t>
        </is>
      </c>
      <c r="D91" s="389" t="inlineStr">
        <is>
          <t>100 шт</t>
        </is>
      </c>
      <c r="E91" s="225" t="n">
        <v>0.09</v>
      </c>
      <c r="F91" s="399" t="n">
        <v>7378</v>
      </c>
      <c r="G91" s="223">
        <f>ROUND(E91*F91,2)</f>
        <v/>
      </c>
      <c r="H91" s="226">
        <f>G91/$G$162</f>
        <v/>
      </c>
      <c r="I91" s="223">
        <f>ROUND(F91*Прил.10!$D$13,2)</f>
        <v/>
      </c>
      <c r="J91" s="223">
        <f>ROUND(I91*E91,2)</f>
        <v/>
      </c>
    </row>
    <row r="92" hidden="1" outlineLevel="1" ht="14.25" customFormat="1" customHeight="1" s="344">
      <c r="A92" s="389" t="n">
        <v>65</v>
      </c>
      <c r="B92" s="295" t="inlineStr">
        <is>
          <t>62.5.02.01-0004</t>
        </is>
      </c>
      <c r="C92" s="397" t="inlineStr">
        <is>
          <t>Трансформатор тока: Т-0,66</t>
        </is>
      </c>
      <c r="D92" s="389" t="inlineStr">
        <is>
          <t>шт</t>
        </is>
      </c>
      <c r="E92" s="225" t="n">
        <v>6</v>
      </c>
      <c r="F92" s="399" t="n">
        <v>108.81</v>
      </c>
      <c r="G92" s="223">
        <f>ROUND(E92*F92,2)</f>
        <v/>
      </c>
      <c r="H92" s="226">
        <f>G92/$G$162</f>
        <v/>
      </c>
      <c r="I92" s="223">
        <f>ROUND(F92*Прил.10!$D$13,2)</f>
        <v/>
      </c>
      <c r="J92" s="223">
        <f>ROUND(I92*E92,2)</f>
        <v/>
      </c>
    </row>
    <row r="93" hidden="1" outlineLevel="1" ht="14.25" customFormat="1" customHeight="1" s="344">
      <c r="A93" s="389" t="n">
        <v>66</v>
      </c>
      <c r="B93" s="295" t="inlineStr">
        <is>
          <t>20.5.03.03-0002</t>
        </is>
      </c>
      <c r="C93" s="397" t="inlineStr">
        <is>
          <t>Шины и ленты из цветных металлов</t>
        </is>
      </c>
      <c r="D93" s="389" t="inlineStr">
        <is>
          <t>т</t>
        </is>
      </c>
      <c r="E93" s="225" t="n">
        <v>0.0048</v>
      </c>
      <c r="F93" s="399" t="n">
        <v>124900</v>
      </c>
      <c r="G93" s="223">
        <f>ROUND(E93*F93,2)</f>
        <v/>
      </c>
      <c r="H93" s="226">
        <f>G93/$G$162</f>
        <v/>
      </c>
      <c r="I93" s="223">
        <f>ROUND(F93*Прил.10!$D$13,2)</f>
        <v/>
      </c>
      <c r="J93" s="223">
        <f>ROUND(I93*E93,2)</f>
        <v/>
      </c>
    </row>
    <row r="94" hidden="1" outlineLevel="1" ht="25.5" customFormat="1" customHeight="1" s="344">
      <c r="A94" s="389" t="n">
        <v>67</v>
      </c>
      <c r="B94" s="295" t="inlineStr">
        <is>
          <t>07.2.07.04-0007</t>
        </is>
      </c>
      <c r="C94" s="397" t="inlineStr">
        <is>
          <t>Конструкции стальные индивидуальные решетчатые сварные, масса до 0,1 т</t>
        </is>
      </c>
      <c r="D94" s="389" t="inlineStr">
        <is>
          <t>т</t>
        </is>
      </c>
      <c r="E94" s="225" t="n">
        <v>0.047</v>
      </c>
      <c r="F94" s="399" t="n">
        <v>11500</v>
      </c>
      <c r="G94" s="223">
        <f>ROUND(E94*F94,2)</f>
        <v/>
      </c>
      <c r="H94" s="226">
        <f>G94/$G$162</f>
        <v/>
      </c>
      <c r="I94" s="223">
        <f>ROUND(F94*Прил.10!$D$13,2)</f>
        <v/>
      </c>
      <c r="J94" s="223">
        <f>ROUND(I94*E94,2)</f>
        <v/>
      </c>
    </row>
    <row r="95" hidden="1" outlineLevel="1" ht="14.25" customFormat="1" customHeight="1" s="344">
      <c r="A95" s="389" t="n">
        <v>68</v>
      </c>
      <c r="B95" s="295" t="inlineStr">
        <is>
          <t>20.5.04.05-0003</t>
        </is>
      </c>
      <c r="C95" s="397" t="inlineStr">
        <is>
          <t>Зажим ответвительный ОА-600-1</t>
        </is>
      </c>
      <c r="D95" s="389" t="inlineStr">
        <is>
          <t>100 шт</t>
        </is>
      </c>
      <c r="E95" s="225" t="n">
        <v>0.06</v>
      </c>
      <c r="F95" s="399" t="n">
        <v>7974</v>
      </c>
      <c r="G95" s="223">
        <f>ROUND(E95*F95,2)</f>
        <v/>
      </c>
      <c r="H95" s="226">
        <f>G95/$G$162</f>
        <v/>
      </c>
      <c r="I95" s="223">
        <f>ROUND(F95*Прил.10!$D$13,2)</f>
        <v/>
      </c>
      <c r="J95" s="223">
        <f>ROUND(I95*E95,2)</f>
        <v/>
      </c>
    </row>
    <row r="96" hidden="1" outlineLevel="1" ht="25.5" customFormat="1" customHeight="1" s="344">
      <c r="A96" s="389" t="n">
        <v>69</v>
      </c>
      <c r="B96" s="295" t="inlineStr">
        <is>
          <t>20.2.10.03-0002</t>
        </is>
      </c>
      <c r="C96" s="397" t="inlineStr">
        <is>
          <t>Наконечники кабельные медные для электротехнических установок</t>
        </is>
      </c>
      <c r="D96" s="389" t="inlineStr">
        <is>
          <t>100 шт</t>
        </is>
      </c>
      <c r="E96" s="225" t="n">
        <v>0.12</v>
      </c>
      <c r="F96" s="399" t="n">
        <v>3986</v>
      </c>
      <c r="G96" s="223">
        <f>ROUND(E96*F96,2)</f>
        <v/>
      </c>
      <c r="H96" s="226">
        <f>G96/$G$162</f>
        <v/>
      </c>
      <c r="I96" s="223">
        <f>ROUND(F96*Прил.10!$D$13,2)</f>
        <v/>
      </c>
      <c r="J96" s="223">
        <f>ROUND(I96*E96,2)</f>
        <v/>
      </c>
    </row>
    <row r="97" hidden="1" outlineLevel="1" ht="38.25" customFormat="1" customHeight="1" s="344">
      <c r="A97" s="389" t="n">
        <v>70</v>
      </c>
      <c r="B97" s="295" t="inlineStr">
        <is>
          <t>08.4.03.03-0032</t>
        </is>
      </c>
      <c r="C97" s="397" t="inlineStr">
        <is>
          <t>Сталь арматурная, горячекатаная, периодического профиля, класс А-III, диаметр 12 мм</t>
        </is>
      </c>
      <c r="D97" s="389" t="inlineStr">
        <is>
          <t>т</t>
        </is>
      </c>
      <c r="E97" s="225" t="n">
        <v>0.0418</v>
      </c>
      <c r="F97" s="399" t="n">
        <v>7997.23</v>
      </c>
      <c r="G97" s="223">
        <f>ROUND(E97*F97,2)</f>
        <v/>
      </c>
      <c r="H97" s="226">
        <f>G97/$G$162</f>
        <v/>
      </c>
      <c r="I97" s="223">
        <f>ROUND(F97*Прил.10!$D$13,2)</f>
        <v/>
      </c>
      <c r="J97" s="223">
        <f>ROUND(I97*E97,2)</f>
        <v/>
      </c>
    </row>
    <row r="98" hidden="1" outlineLevel="1" ht="14.25" customFormat="1" customHeight="1" s="344">
      <c r="A98" s="389" t="n">
        <v>71</v>
      </c>
      <c r="B98" s="295" t="inlineStr">
        <is>
          <t>20.2.11.01-0010</t>
        </is>
      </c>
      <c r="C98" s="397" t="inlineStr">
        <is>
          <t>Распорка дистанционная глухая РГ-4-400</t>
        </is>
      </c>
      <c r="D98" s="389" t="inlineStr">
        <is>
          <t>шт</t>
        </is>
      </c>
      <c r="E98" s="225" t="n">
        <v>9</v>
      </c>
      <c r="F98" s="399" t="n">
        <v>33.41</v>
      </c>
      <c r="G98" s="223">
        <f>ROUND(E98*F98,2)</f>
        <v/>
      </c>
      <c r="H98" s="226">
        <f>G98/$G$162</f>
        <v/>
      </c>
      <c r="I98" s="223">
        <f>ROUND(F98*Прил.10!$D$13,2)</f>
        <v/>
      </c>
      <c r="J98" s="223">
        <f>ROUND(I98*E98,2)</f>
        <v/>
      </c>
    </row>
    <row r="99" hidden="1" outlineLevel="1" ht="25.5" customFormat="1" customHeight="1" s="344">
      <c r="A99" s="389" t="n">
        <v>72</v>
      </c>
      <c r="B99" s="295" t="inlineStr">
        <is>
          <t>02.3.01.02-1012</t>
        </is>
      </c>
      <c r="C99" s="397" t="inlineStr">
        <is>
          <t>Песок природный II класс, средний, круглые сита</t>
        </is>
      </c>
      <c r="D99" s="389" t="inlineStr">
        <is>
          <t>м3</t>
        </is>
      </c>
      <c r="E99" s="225" t="n">
        <v>4.9918</v>
      </c>
      <c r="F99" s="399" t="n">
        <v>59.99</v>
      </c>
      <c r="G99" s="223">
        <f>ROUND(E99*F99,2)</f>
        <v/>
      </c>
      <c r="H99" s="226">
        <f>G99/$G$162</f>
        <v/>
      </c>
      <c r="I99" s="223">
        <f>ROUND(F99*Прил.10!$D$13,2)</f>
        <v/>
      </c>
      <c r="J99" s="223">
        <f>ROUND(I99*E99,2)</f>
        <v/>
      </c>
    </row>
    <row r="100" hidden="1" outlineLevel="1" ht="25.5" customFormat="1" customHeight="1" s="344">
      <c r="A100" s="389" t="n">
        <v>73</v>
      </c>
      <c r="B100" s="295" t="inlineStr">
        <is>
          <t>01.7.15.03-0036</t>
        </is>
      </c>
      <c r="C100" s="397" t="inlineStr">
        <is>
          <t>Болты с гайками и шайбами оцинкованные, диаметр 24 мм</t>
        </is>
      </c>
      <c r="D100" s="389" t="inlineStr">
        <is>
          <t>кг</t>
        </is>
      </c>
      <c r="E100" s="225" t="n">
        <v>11.5538</v>
      </c>
      <c r="F100" s="399" t="n">
        <v>24.79</v>
      </c>
      <c r="G100" s="223">
        <f>ROUND(E100*F100,2)</f>
        <v/>
      </c>
      <c r="H100" s="226">
        <f>G100/$G$162</f>
        <v/>
      </c>
      <c r="I100" s="223">
        <f>ROUND(F100*Прил.10!$D$13,2)</f>
        <v/>
      </c>
      <c r="J100" s="223">
        <f>ROUND(I100*E100,2)</f>
        <v/>
      </c>
    </row>
    <row r="101" hidden="1" outlineLevel="1" ht="25.5" customFormat="1" customHeight="1" s="344">
      <c r="A101" s="389" t="n">
        <v>74</v>
      </c>
      <c r="B101" s="295" t="inlineStr">
        <is>
          <t>10.1.02.03-0001</t>
        </is>
      </c>
      <c r="C101" s="397" t="inlineStr">
        <is>
          <t>Проволока алюминиевая, марка АМЦ, диаметр 1,4-1,8 мм</t>
        </is>
      </c>
      <c r="D101" s="389" t="inlineStr">
        <is>
          <t>т</t>
        </is>
      </c>
      <c r="E101" s="225" t="n">
        <v>0.0083769</v>
      </c>
      <c r="F101" s="399" t="n">
        <v>30090</v>
      </c>
      <c r="G101" s="223">
        <f>ROUND(E101*F101,2)</f>
        <v/>
      </c>
      <c r="H101" s="226">
        <f>G101/$G$162</f>
        <v/>
      </c>
      <c r="I101" s="223">
        <f>ROUND(F101*Прил.10!$D$13,2)</f>
        <v/>
      </c>
      <c r="J101" s="223">
        <f>ROUND(I101*E101,2)</f>
        <v/>
      </c>
    </row>
    <row r="102" hidden="1" outlineLevel="1" ht="25.5" customFormat="1" customHeight="1" s="344">
      <c r="A102" s="389" t="n">
        <v>75</v>
      </c>
      <c r="B102" s="295" t="inlineStr">
        <is>
          <t>20.2.10.03-0002</t>
        </is>
      </c>
      <c r="C102" s="397" t="inlineStr">
        <is>
          <t>Наконечники кабельные медные для электротехнических установок</t>
        </is>
      </c>
      <c r="D102" s="389" t="inlineStr">
        <is>
          <t>100 шт</t>
        </is>
      </c>
      <c r="E102" s="225" t="n">
        <v>0.0612</v>
      </c>
      <c r="F102" s="399" t="n">
        <v>3986</v>
      </c>
      <c r="G102" s="223">
        <f>ROUND(E102*F102,2)</f>
        <v/>
      </c>
      <c r="H102" s="226">
        <f>G102/$G$162</f>
        <v/>
      </c>
      <c r="I102" s="223">
        <f>ROUND(F102*Прил.10!$D$13,2)</f>
        <v/>
      </c>
      <c r="J102" s="223">
        <f>ROUND(I102*E102,2)</f>
        <v/>
      </c>
    </row>
    <row r="103" hidden="1" outlineLevel="1" ht="14.25" customFormat="1" customHeight="1" s="344">
      <c r="A103" s="389" t="n">
        <v>76</v>
      </c>
      <c r="B103" s="295" t="inlineStr">
        <is>
          <t>01.7.11.07-0032</t>
        </is>
      </c>
      <c r="C103" s="397" t="inlineStr">
        <is>
          <t>Электроды сварочные Э42, диаметр 4 мм</t>
        </is>
      </c>
      <c r="D103" s="389" t="inlineStr">
        <is>
          <t>т</t>
        </is>
      </c>
      <c r="E103" s="225" t="n">
        <v>0.0196702</v>
      </c>
      <c r="F103" s="399" t="n">
        <v>10315.01</v>
      </c>
      <c r="G103" s="223">
        <f>ROUND(E103*F103,2)</f>
        <v/>
      </c>
      <c r="H103" s="226">
        <f>G103/$G$162</f>
        <v/>
      </c>
      <c r="I103" s="223">
        <f>ROUND(F103*Прил.10!$D$13,2)</f>
        <v/>
      </c>
      <c r="J103" s="223">
        <f>ROUND(I103*E103,2)</f>
        <v/>
      </c>
    </row>
    <row r="104" hidden="1" outlineLevel="1" ht="25.5" customFormat="1" customHeight="1" s="344">
      <c r="A104" s="389" t="n">
        <v>77</v>
      </c>
      <c r="B104" s="295" t="inlineStr">
        <is>
          <t>02.2.05.04-1697</t>
        </is>
      </c>
      <c r="C104" s="397" t="inlineStr">
        <is>
          <t>Щебень М 800, фракция 10-20 мм, группа 2</t>
        </is>
      </c>
      <c r="D104" s="389" t="inlineStr">
        <is>
          <t>м3</t>
        </is>
      </c>
      <c r="E104" s="225" t="n">
        <v>0.869515</v>
      </c>
      <c r="F104" s="399" t="n">
        <v>185.49</v>
      </c>
      <c r="G104" s="223">
        <f>ROUND(E104*F104,2)</f>
        <v/>
      </c>
      <c r="H104" s="226">
        <f>G104/$G$162</f>
        <v/>
      </c>
      <c r="I104" s="223">
        <f>ROUND(F104*Прил.10!$D$13,2)</f>
        <v/>
      </c>
      <c r="J104" s="223">
        <f>ROUND(I104*E104,2)</f>
        <v/>
      </c>
    </row>
    <row r="105" hidden="1" outlineLevel="1" ht="63.75" customFormat="1" customHeight="1" s="344">
      <c r="A105" s="389" t="n">
        <v>78</v>
      </c>
      <c r="B105" s="295" t="inlineStr">
        <is>
          <t>01.7.16.04-0014</t>
        </is>
      </c>
      <c r="C105" s="397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5" s="389" t="inlineStr">
        <is>
          <t>м2</t>
        </is>
      </c>
      <c r="E105" s="225" t="n">
        <v>0.89185</v>
      </c>
      <c r="F105" s="399" t="n">
        <v>180</v>
      </c>
      <c r="G105" s="223">
        <f>ROUND(E105*F105,2)</f>
        <v/>
      </c>
      <c r="H105" s="226">
        <f>G105/$G$162</f>
        <v/>
      </c>
      <c r="I105" s="223">
        <f>ROUND(F105*Прил.10!$D$13,2)</f>
        <v/>
      </c>
      <c r="J105" s="223">
        <f>ROUND(I105*E105,2)</f>
        <v/>
      </c>
    </row>
    <row r="106" hidden="1" outlineLevel="1" ht="25.5" customFormat="1" customHeight="1" s="344">
      <c r="A106" s="389" t="n">
        <v>79</v>
      </c>
      <c r="B106" s="295" t="inlineStr">
        <is>
          <t>08.1.06.05-0024</t>
        </is>
      </c>
      <c r="C106" s="397" t="inlineStr">
        <is>
          <t>Полотна калиток сетчатые из плетеной сетки S=1,25х2,07=2,59 м2, КМ 5В</t>
        </is>
      </c>
      <c r="D106" s="389" t="inlineStr">
        <is>
          <t>шт</t>
        </is>
      </c>
      <c r="E106" s="225" t="n">
        <v>0.2447</v>
      </c>
      <c r="F106" s="399" t="n">
        <v>623.21</v>
      </c>
      <c r="G106" s="223">
        <f>ROUND(E106*F106,2)</f>
        <v/>
      </c>
      <c r="H106" s="226">
        <f>G106/$G$162</f>
        <v/>
      </c>
      <c r="I106" s="223">
        <f>ROUND(F106*Прил.10!$D$13,2)</f>
        <v/>
      </c>
      <c r="J106" s="223">
        <f>ROUND(I106*E106,2)</f>
        <v/>
      </c>
    </row>
    <row r="107" hidden="1" outlineLevel="1" ht="14.25" customFormat="1" customHeight="1" s="344">
      <c r="A107" s="389" t="n">
        <v>80</v>
      </c>
      <c r="B107" s="295" t="inlineStr">
        <is>
          <t>01.7.15.03-0042</t>
        </is>
      </c>
      <c r="C107" s="397" t="inlineStr">
        <is>
          <t>Болты с гайками и шайбами строительные</t>
        </is>
      </c>
      <c r="D107" s="389" t="inlineStr">
        <is>
          <t>кг</t>
        </is>
      </c>
      <c r="E107" s="225" t="n">
        <v>16.3422</v>
      </c>
      <c r="F107" s="399" t="n">
        <v>9.039999999999999</v>
      </c>
      <c r="G107" s="223">
        <f>ROUND(E107*F107,2)</f>
        <v/>
      </c>
      <c r="H107" s="226">
        <f>G107/$G$162</f>
        <v/>
      </c>
      <c r="I107" s="223">
        <f>ROUND(F107*Прил.10!$D$13,2)</f>
        <v/>
      </c>
      <c r="J107" s="223">
        <f>ROUND(I107*E107,2)</f>
        <v/>
      </c>
    </row>
    <row r="108" hidden="1" outlineLevel="1" ht="38.25" customFormat="1" customHeight="1" s="344">
      <c r="A108" s="389" t="n">
        <v>81</v>
      </c>
      <c r="B108" s="295" t="inlineStr">
        <is>
          <t>04.1.02.05-0026</t>
        </is>
      </c>
      <c r="C108" s="397" t="inlineStr">
        <is>
          <t>Смеси бетонные тяжелого бетона (БСТ), крупность заполнителя 10 мм, класс В15 (М200)</t>
        </is>
      </c>
      <c r="D108" s="389" t="inlineStr">
        <is>
          <t>м3</t>
        </is>
      </c>
      <c r="E108" s="225" t="n">
        <v>0.1632</v>
      </c>
      <c r="F108" s="399" t="n">
        <v>665</v>
      </c>
      <c r="G108" s="223">
        <f>ROUND(E108*F108,2)</f>
        <v/>
      </c>
      <c r="H108" s="226">
        <f>G108/$G$162</f>
        <v/>
      </c>
      <c r="I108" s="223">
        <f>ROUND(F108*Прил.10!$D$13,2)</f>
        <v/>
      </c>
      <c r="J108" s="223">
        <f>ROUND(I108*E108,2)</f>
        <v/>
      </c>
    </row>
    <row r="109" hidden="1" outlineLevel="1" ht="25.5" customFormat="1" customHeight="1" s="344">
      <c r="A109" s="389" t="n">
        <v>82</v>
      </c>
      <c r="B109" s="295" t="inlineStr">
        <is>
          <t>01.7.15.03-0035</t>
        </is>
      </c>
      <c r="C109" s="397" t="inlineStr">
        <is>
          <t>Болты с гайками и шайбами оцинкованные, диаметр 20 мм</t>
        </is>
      </c>
      <c r="D109" s="389" t="inlineStr">
        <is>
          <t>кг</t>
        </is>
      </c>
      <c r="E109" s="225" t="n">
        <v>3.9112</v>
      </c>
      <c r="F109" s="399" t="n">
        <v>24.97</v>
      </c>
      <c r="G109" s="223">
        <f>ROUND(E109*F109,2)</f>
        <v/>
      </c>
      <c r="H109" s="226">
        <f>G109/$G$162</f>
        <v/>
      </c>
      <c r="I109" s="223">
        <f>ROUND(F109*Прил.10!$D$13,2)</f>
        <v/>
      </c>
      <c r="J109" s="223">
        <f>ROUND(I109*E109,2)</f>
        <v/>
      </c>
    </row>
    <row r="110" hidden="1" outlineLevel="1" ht="14.25" customFormat="1" customHeight="1" s="344">
      <c r="A110" s="389" t="n">
        <v>83</v>
      </c>
      <c r="B110" s="295" t="inlineStr">
        <is>
          <t>01.2.03.03-0045</t>
        </is>
      </c>
      <c r="C110" s="397" t="inlineStr">
        <is>
          <t>Мастика битумно-полимерная</t>
        </is>
      </c>
      <c r="D110" s="389" t="inlineStr">
        <is>
          <t>т</t>
        </is>
      </c>
      <c r="E110" s="225" t="n">
        <v>0.04824</v>
      </c>
      <c r="F110" s="399" t="n">
        <v>1500</v>
      </c>
      <c r="G110" s="223">
        <f>ROUND(E110*F110,2)</f>
        <v/>
      </c>
      <c r="H110" s="226">
        <f>G110/$G$162</f>
        <v/>
      </c>
      <c r="I110" s="223">
        <f>ROUND(F110*Прил.10!$D$13,2)</f>
        <v/>
      </c>
      <c r="J110" s="223">
        <f>ROUND(I110*E110,2)</f>
        <v/>
      </c>
    </row>
    <row r="111" hidden="1" outlineLevel="1" ht="38.25" customFormat="1" customHeight="1" s="344">
      <c r="A111" s="389" t="n">
        <v>84</v>
      </c>
      <c r="B111" s="295" t="inlineStr">
        <is>
          <t>08.3.08.01-0026</t>
        </is>
      </c>
      <c r="C111" s="397" t="inlineStr">
        <is>
          <t>Сталь угловая неравнополочная, марка стали: 18сп, ширина большей полки 63-160 мм</t>
        </is>
      </c>
      <c r="D111" s="389" t="inlineStr">
        <is>
          <t>т</t>
        </is>
      </c>
      <c r="E111" s="225" t="n">
        <v>0.0132</v>
      </c>
      <c r="F111" s="399" t="n">
        <v>5443.44</v>
      </c>
      <c r="G111" s="223">
        <f>ROUND(E111*F111,2)</f>
        <v/>
      </c>
      <c r="H111" s="226">
        <f>G111/$G$162</f>
        <v/>
      </c>
      <c r="I111" s="223">
        <f>ROUND(F111*Прил.10!$D$13,2)</f>
        <v/>
      </c>
      <c r="J111" s="223">
        <f>ROUND(I111*E111,2)</f>
        <v/>
      </c>
    </row>
    <row r="112" hidden="1" outlineLevel="1" ht="38.25" customFormat="1" customHeight="1" s="344">
      <c r="A112" s="389" t="n">
        <v>85</v>
      </c>
      <c r="B112" s="295" t="inlineStr">
        <is>
          <t>08.4.03.03-0030</t>
        </is>
      </c>
      <c r="C112" s="397" t="inlineStr">
        <is>
          <t>Сталь арматурная, горячекатаная, периодического профиля, класс А-III, диаметр 8 мм</t>
        </is>
      </c>
      <c r="D112" s="389" t="inlineStr">
        <is>
          <t>т</t>
        </is>
      </c>
      <c r="E112" s="225" t="n">
        <v>0.0081</v>
      </c>
      <c r="F112" s="399" t="n">
        <v>8102.64</v>
      </c>
      <c r="G112" s="223">
        <f>ROUND(E112*F112,2)</f>
        <v/>
      </c>
      <c r="H112" s="226">
        <f>G112/$G$162</f>
        <v/>
      </c>
      <c r="I112" s="223">
        <f>ROUND(F112*Прил.10!$D$13,2)</f>
        <v/>
      </c>
      <c r="J112" s="223">
        <f>ROUND(I112*E112,2)</f>
        <v/>
      </c>
    </row>
    <row r="113" hidden="1" outlineLevel="1" ht="25.5" customFormat="1" customHeight="1" s="344">
      <c r="A113" s="389" t="n">
        <v>86</v>
      </c>
      <c r="B113" s="295" t="inlineStr">
        <is>
          <t>08.3.08.02-0044</t>
        </is>
      </c>
      <c r="C113" s="397" t="inlineStr">
        <is>
          <t>Уголок горячекатаный, марка стали 18пс, ширина полок 35-56 мм</t>
        </is>
      </c>
      <c r="D113" s="389" t="inlineStr">
        <is>
          <t>т</t>
        </is>
      </c>
      <c r="E113" s="225" t="n">
        <v>0.0129396</v>
      </c>
      <c r="F113" s="399" t="n">
        <v>4984.74</v>
      </c>
      <c r="G113" s="223">
        <f>ROUND(E113*F113,2)</f>
        <v/>
      </c>
      <c r="H113" s="226">
        <f>G113/$G$162</f>
        <v/>
      </c>
      <c r="I113" s="223">
        <f>ROUND(F113*Прил.10!$D$13,2)</f>
        <v/>
      </c>
      <c r="J113" s="223">
        <f>ROUND(I113*E113,2)</f>
        <v/>
      </c>
    </row>
    <row r="114" hidden="1" outlineLevel="1" ht="25.5" customFormat="1" customHeight="1" s="344">
      <c r="A114" s="389" t="n">
        <v>87</v>
      </c>
      <c r="B114" s="295" t="inlineStr">
        <is>
          <t>21.2.03.05-0074</t>
        </is>
      </c>
      <c r="C114" s="397" t="inlineStr">
        <is>
          <t>Провод силовой установочный с медными жилами ПуГВ 1х25-450</t>
        </is>
      </c>
      <c r="D114" s="389" t="inlineStr">
        <is>
          <t>1000 м</t>
        </is>
      </c>
      <c r="E114" s="225" t="n">
        <v>0.003</v>
      </c>
      <c r="F114" s="399" t="n">
        <v>19362.19</v>
      </c>
      <c r="G114" s="223">
        <f>ROUND(E114*F114,2)</f>
        <v/>
      </c>
      <c r="H114" s="226">
        <f>G114/$G$162</f>
        <v/>
      </c>
      <c r="I114" s="223">
        <f>ROUND(F114*Прил.10!$D$13,2)</f>
        <v/>
      </c>
      <c r="J114" s="223">
        <f>ROUND(I114*E114,2)</f>
        <v/>
      </c>
    </row>
    <row r="115" hidden="1" outlineLevel="1" ht="38.25" customFormat="1" customHeight="1" s="344">
      <c r="A115" s="389" t="n">
        <v>88</v>
      </c>
      <c r="B115" s="295" t="inlineStr">
        <is>
          <t>08.3.07.01-0076</t>
        </is>
      </c>
      <c r="C115" s="397" t="inlineStr">
        <is>
          <t>Прокат полосовой, горячекатаный, марка стали Ст3сп, ширина 50-200 мм, толщина 4-5 мм</t>
        </is>
      </c>
      <c r="D115" s="389" t="inlineStr">
        <is>
          <t>т</t>
        </is>
      </c>
      <c r="E115" s="225" t="n">
        <v>0.0110018</v>
      </c>
      <c r="F115" s="399" t="n">
        <v>5000</v>
      </c>
      <c r="G115" s="223">
        <f>ROUND(E115*F115,2)</f>
        <v/>
      </c>
      <c r="H115" s="226">
        <f>G115/$G$162</f>
        <v/>
      </c>
      <c r="I115" s="223">
        <f>ROUND(F115*Прил.10!$D$13,2)</f>
        <v/>
      </c>
      <c r="J115" s="223">
        <f>ROUND(I115*E115,2)</f>
        <v/>
      </c>
    </row>
    <row r="116" hidden="1" outlineLevel="1" ht="14.25" customFormat="1" customHeight="1" s="344">
      <c r="A116" s="389" t="n">
        <v>89</v>
      </c>
      <c r="B116" s="295" t="inlineStr">
        <is>
          <t>01.7.15.07-0014</t>
        </is>
      </c>
      <c r="C116" s="397" t="inlineStr">
        <is>
          <t>Дюбели распорные полипропиленовые</t>
        </is>
      </c>
      <c r="D116" s="389" t="inlineStr">
        <is>
          <t>100 шт</t>
        </is>
      </c>
      <c r="E116" s="225" t="n">
        <v>0.5736</v>
      </c>
      <c r="F116" s="399" t="n">
        <v>86</v>
      </c>
      <c r="G116" s="223">
        <f>ROUND(E116*F116,2)</f>
        <v/>
      </c>
      <c r="H116" s="226">
        <f>G116/$G$162</f>
        <v/>
      </c>
      <c r="I116" s="223">
        <f>ROUND(F116*Прил.10!$D$13,2)</f>
        <v/>
      </c>
      <c r="J116" s="223">
        <f>ROUND(I116*E116,2)</f>
        <v/>
      </c>
    </row>
    <row r="117" hidden="1" outlineLevel="1" ht="25.5" customFormat="1" customHeight="1" s="344">
      <c r="A117" s="389" t="n">
        <v>90</v>
      </c>
      <c r="B117" s="295" t="inlineStr">
        <is>
          <t>01.7.11.07-0034</t>
        </is>
      </c>
      <c r="C117" s="397" t="inlineStr">
        <is>
          <t>Электроды сварочные Э42А, диаметр 4 мм</t>
        </is>
      </c>
      <c r="D117" s="389" t="inlineStr">
        <is>
          <t>кг</t>
        </is>
      </c>
      <c r="E117" s="225" t="n">
        <v>4.606408</v>
      </c>
      <c r="F117" s="399" t="n">
        <v>10.57</v>
      </c>
      <c r="G117" s="223">
        <f>ROUND(E117*F117,2)</f>
        <v/>
      </c>
      <c r="H117" s="226">
        <f>G117/$G$162</f>
        <v/>
      </c>
      <c r="I117" s="223">
        <f>ROUND(F117*Прил.10!$D$13,2)</f>
        <v/>
      </c>
      <c r="J117" s="223">
        <f>ROUND(I117*E117,2)</f>
        <v/>
      </c>
    </row>
    <row r="118" hidden="1" outlineLevel="1" ht="25.5" customFormat="1" customHeight="1" s="344">
      <c r="A118" s="389" t="n">
        <v>91</v>
      </c>
      <c r="B118" s="295" t="inlineStr">
        <is>
          <t>04.3.01.09-0023</t>
        </is>
      </c>
      <c r="C118" s="397" t="inlineStr">
        <is>
          <t>Раствор отделочный тяжелый цементный, состав 1:3</t>
        </is>
      </c>
      <c r="D118" s="389" t="inlineStr">
        <is>
          <t>м3</t>
        </is>
      </c>
      <c r="E118" s="225" t="n">
        <v>0.077184</v>
      </c>
      <c r="F118" s="399" t="n">
        <v>497</v>
      </c>
      <c r="G118" s="223">
        <f>ROUND(E118*F118,2)</f>
        <v/>
      </c>
      <c r="H118" s="226">
        <f>G118/$G$162</f>
        <v/>
      </c>
      <c r="I118" s="223">
        <f>ROUND(F118*Прил.10!$D$13,2)</f>
        <v/>
      </c>
      <c r="J118" s="223">
        <f>ROUND(I118*E118,2)</f>
        <v/>
      </c>
    </row>
    <row r="119" hidden="1" outlineLevel="1" ht="14.25" customFormat="1" customHeight="1" s="344">
      <c r="A119" s="389" t="n">
        <v>92</v>
      </c>
      <c r="B119" s="295" t="inlineStr">
        <is>
          <t>20.1.02.23-0082</t>
        </is>
      </c>
      <c r="C119" s="397" t="inlineStr">
        <is>
          <t>Перемычки гибкие, тип ПГС-50</t>
        </is>
      </c>
      <c r="D119" s="389" t="inlineStr">
        <is>
          <t>10 шт</t>
        </is>
      </c>
      <c r="E119" s="225" t="n">
        <v>0.9</v>
      </c>
      <c r="F119" s="399" t="n">
        <v>39</v>
      </c>
      <c r="G119" s="223">
        <f>ROUND(E119*F119,2)</f>
        <v/>
      </c>
      <c r="H119" s="226">
        <f>G119/$G$162</f>
        <v/>
      </c>
      <c r="I119" s="223">
        <f>ROUND(F119*Прил.10!$D$13,2)</f>
        <v/>
      </c>
      <c r="J119" s="223">
        <f>ROUND(I119*E119,2)</f>
        <v/>
      </c>
    </row>
    <row r="120" hidden="1" outlineLevel="1" ht="25.5" customFormat="1" customHeight="1" s="344">
      <c r="A120" s="389" t="n">
        <v>93</v>
      </c>
      <c r="B120" s="295" t="inlineStr">
        <is>
          <t>04.1.02.05-0010</t>
        </is>
      </c>
      <c r="C120" s="397" t="inlineStr">
        <is>
          <t>Смеси бетонные тяжелого бетона (БСТ), класс В27,5 (М350)</t>
        </is>
      </c>
      <c r="D120" s="389" t="inlineStr">
        <is>
          <t>м3</t>
        </is>
      </c>
      <c r="E120" s="225" t="n">
        <v>0.045024</v>
      </c>
      <c r="F120" s="399" t="n">
        <v>730</v>
      </c>
      <c r="G120" s="223">
        <f>ROUND(E120*F120,2)</f>
        <v/>
      </c>
      <c r="H120" s="226">
        <f>G120/$G$162</f>
        <v/>
      </c>
      <c r="I120" s="223">
        <f>ROUND(F120*Прил.10!$D$13,2)</f>
        <v/>
      </c>
      <c r="J120" s="223">
        <f>ROUND(I120*E120,2)</f>
        <v/>
      </c>
    </row>
    <row r="121" hidden="1" outlineLevel="1" ht="38.25" customFormat="1" customHeight="1" s="344">
      <c r="A121" s="389" t="n">
        <v>94</v>
      </c>
      <c r="B121" s="295" t="inlineStr">
        <is>
          <t>01.7.06.05-0041</t>
        </is>
      </c>
      <c r="C121" s="397" t="inlineStr">
        <is>
          <t>Лента изоляционная прорезиненная односторонняя, ширина 20 мм, толщина 0,25-0,35 мм</t>
        </is>
      </c>
      <c r="D121" s="389" t="inlineStr">
        <is>
          <t>кг</t>
        </is>
      </c>
      <c r="E121" s="225" t="n">
        <v>1.008</v>
      </c>
      <c r="F121" s="399" t="n">
        <v>30.4</v>
      </c>
      <c r="G121" s="223">
        <f>ROUND(E121*F121,2)</f>
        <v/>
      </c>
      <c r="H121" s="226">
        <f>G121/$G$162</f>
        <v/>
      </c>
      <c r="I121" s="223">
        <f>ROUND(F121*Прил.10!$D$13,2)</f>
        <v/>
      </c>
      <c r="J121" s="223">
        <f>ROUND(I121*E121,2)</f>
        <v/>
      </c>
    </row>
    <row r="122" hidden="1" outlineLevel="1" ht="25.5" customFormat="1" customHeight="1" s="344">
      <c r="A122" s="389" t="n">
        <v>95</v>
      </c>
      <c r="B122" s="295" t="inlineStr">
        <is>
          <t>999-9950</t>
        </is>
      </c>
      <c r="C122" s="397" t="inlineStr">
        <is>
          <t>Вспомогательные ненормируемые ресурсы (2% от Оплаты труда рабочих)</t>
        </is>
      </c>
      <c r="D122" s="389" t="inlineStr">
        <is>
          <t>руб</t>
        </is>
      </c>
      <c r="E122" s="225" t="n">
        <v>26.448992</v>
      </c>
      <c r="F122" s="399" t="n">
        <v>1</v>
      </c>
      <c r="G122" s="223">
        <f>ROUND(E122*F122,2)</f>
        <v/>
      </c>
      <c r="H122" s="226">
        <f>G122/$G$162</f>
        <v/>
      </c>
      <c r="I122" s="223">
        <f>ROUND(F122*Прил.10!$D$13,2)</f>
        <v/>
      </c>
      <c r="J122" s="223">
        <f>ROUND(I122*E122,2)</f>
        <v/>
      </c>
    </row>
    <row r="123" hidden="1" outlineLevel="1" ht="25.5" customFormat="1" customHeight="1" s="344">
      <c r="A123" s="389" t="n">
        <v>96</v>
      </c>
      <c r="B123" s="295" t="inlineStr">
        <is>
          <t>08.4.03.02-0001</t>
        </is>
      </c>
      <c r="C123" s="397" t="inlineStr">
        <is>
          <t>Сталь арматурная, горячекатаная, гладкая, класс А-I, диаметр 6 мм</t>
        </is>
      </c>
      <c r="D123" s="389" t="inlineStr">
        <is>
          <t>т</t>
        </is>
      </c>
      <c r="E123" s="225" t="n">
        <v>0.0032</v>
      </c>
      <c r="F123" s="399" t="n">
        <v>7418.82</v>
      </c>
      <c r="G123" s="223">
        <f>ROUND(E123*F123,2)</f>
        <v/>
      </c>
      <c r="H123" s="226">
        <f>G123/$G$162</f>
        <v/>
      </c>
      <c r="I123" s="223">
        <f>ROUND(F123*Прил.10!$D$13,2)</f>
        <v/>
      </c>
      <c r="J123" s="223">
        <f>ROUND(I123*E123,2)</f>
        <v/>
      </c>
    </row>
    <row r="124" hidden="1" outlineLevel="1" ht="38.25" customFormat="1" customHeight="1" s="344">
      <c r="A124" s="389" t="n">
        <v>97</v>
      </c>
      <c r="B124" s="295" t="inlineStr">
        <is>
          <t>11.1.03.06-0091</t>
        </is>
      </c>
      <c r="C124" s="397" t="inlineStr">
        <is>
          <t>Доска обрезная, хвойных пород, ширина 75-150 мм, толщина 32-40 мм, длина 4-6,5 м, сорт III</t>
        </is>
      </c>
      <c r="D124" s="389" t="inlineStr">
        <is>
          <t>м3</t>
        </is>
      </c>
      <c r="E124" s="225" t="n">
        <v>0.0196207</v>
      </c>
      <c r="F124" s="399" t="n">
        <v>1155</v>
      </c>
      <c r="G124" s="223">
        <f>ROUND(E124*F124,2)</f>
        <v/>
      </c>
      <c r="H124" s="226">
        <f>G124/$G$162</f>
        <v/>
      </c>
      <c r="I124" s="223">
        <f>ROUND(F124*Прил.10!$D$13,2)</f>
        <v/>
      </c>
      <c r="J124" s="223">
        <f>ROUND(I124*E124,2)</f>
        <v/>
      </c>
    </row>
    <row r="125" hidden="1" outlineLevel="1" ht="25.5" customFormat="1" customHeight="1" s="344">
      <c r="A125" s="389" t="n">
        <v>98</v>
      </c>
      <c r="B125" s="295" t="inlineStr">
        <is>
          <t>20.2.10.04-0005</t>
        </is>
      </c>
      <c r="C125" s="397" t="inlineStr">
        <is>
          <t>Наконечники кабельные медные луженые под опрессовку 25-8-8-М УХЛ3</t>
        </is>
      </c>
      <c r="D125" s="389" t="inlineStr">
        <is>
          <t>100 шт</t>
        </is>
      </c>
      <c r="E125" s="225" t="n">
        <v>0.06</v>
      </c>
      <c r="F125" s="399" t="n">
        <v>368</v>
      </c>
      <c r="G125" s="223">
        <f>ROUND(E125*F125,2)</f>
        <v/>
      </c>
      <c r="H125" s="226">
        <f>G125/$G$162</f>
        <v/>
      </c>
      <c r="I125" s="223">
        <f>ROUND(F125*Прил.10!$D$13,2)</f>
        <v/>
      </c>
      <c r="J125" s="223">
        <f>ROUND(I125*E125,2)</f>
        <v/>
      </c>
    </row>
    <row r="126" hidden="1" outlineLevel="1" ht="14.25" customFormat="1" customHeight="1" s="344">
      <c r="A126" s="389" t="n">
        <v>99</v>
      </c>
      <c r="B126" s="295" t="inlineStr">
        <is>
          <t>14.5.09.11-0102</t>
        </is>
      </c>
      <c r="C126" s="397" t="inlineStr">
        <is>
          <t>Уайт-спирит</t>
        </is>
      </c>
      <c r="D126" s="389" t="inlineStr">
        <is>
          <t>кг</t>
        </is>
      </c>
      <c r="E126" s="225" t="n">
        <v>2.7738</v>
      </c>
      <c r="F126" s="399" t="n">
        <v>6.67</v>
      </c>
      <c r="G126" s="223">
        <f>ROUND(E126*F126,2)</f>
        <v/>
      </c>
      <c r="H126" s="226">
        <f>G126/$G$162</f>
        <v/>
      </c>
      <c r="I126" s="223">
        <f>ROUND(F126*Прил.10!$D$13,2)</f>
        <v/>
      </c>
      <c r="J126" s="223">
        <f>ROUND(I126*E126,2)</f>
        <v/>
      </c>
    </row>
    <row r="127" hidden="1" outlineLevel="1" ht="14.25" customFormat="1" customHeight="1" s="344">
      <c r="A127" s="389" t="n">
        <v>100</v>
      </c>
      <c r="B127" s="295" t="inlineStr">
        <is>
          <t>01.7.11.07-0054</t>
        </is>
      </c>
      <c r="C127" s="397" t="inlineStr">
        <is>
          <t>Электроды сварочные Э42, диаметр 6 мм</t>
        </is>
      </c>
      <c r="D127" s="389" t="inlineStr">
        <is>
          <t>т</t>
        </is>
      </c>
      <c r="E127" s="225" t="n">
        <v>0.0019416</v>
      </c>
      <c r="F127" s="399" t="n">
        <v>9424</v>
      </c>
      <c r="G127" s="223">
        <f>ROUND(E127*F127,2)</f>
        <v/>
      </c>
      <c r="H127" s="226">
        <f>G127/$G$162</f>
        <v/>
      </c>
      <c r="I127" s="223">
        <f>ROUND(F127*Прил.10!$D$13,2)</f>
        <v/>
      </c>
      <c r="J127" s="223">
        <f>ROUND(I127*E127,2)</f>
        <v/>
      </c>
    </row>
    <row r="128" hidden="1" outlineLevel="1" ht="14.25" customFormat="1" customHeight="1" s="344">
      <c r="A128" s="389" t="n">
        <v>101</v>
      </c>
      <c r="B128" s="295" t="inlineStr">
        <is>
          <t>01.3.01.02-0002</t>
        </is>
      </c>
      <c r="C128" s="397" t="inlineStr">
        <is>
          <t>Вазелин технический</t>
        </is>
      </c>
      <c r="D128" s="389" t="inlineStr">
        <is>
          <t>кг</t>
        </is>
      </c>
      <c r="E128" s="225" t="n">
        <v>0.36</v>
      </c>
      <c r="F128" s="399" t="n">
        <v>44.97</v>
      </c>
      <c r="G128" s="223">
        <f>ROUND(E128*F128,2)</f>
        <v/>
      </c>
      <c r="H128" s="226">
        <f>G128/$G$162</f>
        <v/>
      </c>
      <c r="I128" s="223">
        <f>ROUND(F128*Прил.10!$D$13,2)</f>
        <v/>
      </c>
      <c r="J128" s="223">
        <f>ROUND(I128*E128,2)</f>
        <v/>
      </c>
    </row>
    <row r="129" hidden="1" outlineLevel="1" ht="14.25" customFormat="1" customHeight="1" s="344">
      <c r="A129" s="389" t="n">
        <v>102</v>
      </c>
      <c r="B129" s="295" t="inlineStr">
        <is>
          <t>14.4.03.17-0011</t>
        </is>
      </c>
      <c r="C129" s="397" t="inlineStr">
        <is>
          <t>Лак электроизоляционный 318</t>
        </is>
      </c>
      <c r="D129" s="389" t="inlineStr">
        <is>
          <t>кг</t>
        </is>
      </c>
      <c r="E129" s="225" t="n">
        <v>0.402</v>
      </c>
      <c r="F129" s="399" t="n">
        <v>35.63</v>
      </c>
      <c r="G129" s="223">
        <f>ROUND(E129*F129,2)</f>
        <v/>
      </c>
      <c r="H129" s="226">
        <f>G129/$G$162</f>
        <v/>
      </c>
      <c r="I129" s="223">
        <f>ROUND(F129*Прил.10!$D$13,2)</f>
        <v/>
      </c>
      <c r="J129" s="223">
        <f>ROUND(I129*E129,2)</f>
        <v/>
      </c>
    </row>
    <row r="130" hidden="1" outlineLevel="1" ht="14.25" customFormat="1" customHeight="1" s="344">
      <c r="A130" s="389" t="n">
        <v>103</v>
      </c>
      <c r="B130" s="295" t="inlineStr">
        <is>
          <t>14.4.02.09-0001</t>
        </is>
      </c>
      <c r="C130" s="397" t="inlineStr">
        <is>
          <t>Краска</t>
        </is>
      </c>
      <c r="D130" s="389" t="inlineStr">
        <is>
          <t>кг</t>
        </is>
      </c>
      <c r="E130" s="225" t="n">
        <v>0.49658</v>
      </c>
      <c r="F130" s="399" t="n">
        <v>28.6</v>
      </c>
      <c r="G130" s="223">
        <f>ROUND(E130*F130,2)</f>
        <v/>
      </c>
      <c r="H130" s="226">
        <f>G130/$G$162</f>
        <v/>
      </c>
      <c r="I130" s="223">
        <f>ROUND(F130*Прил.10!$D$13,2)</f>
        <v/>
      </c>
      <c r="J130" s="223">
        <f>ROUND(I130*E130,2)</f>
        <v/>
      </c>
    </row>
    <row r="131" hidden="1" outlineLevel="1" ht="14.25" customFormat="1" customHeight="1" s="344">
      <c r="A131" s="389" t="n">
        <v>104</v>
      </c>
      <c r="B131" s="295" t="inlineStr">
        <is>
          <t>01.7.20.04-0005</t>
        </is>
      </c>
      <c r="C131" s="397" t="inlineStr">
        <is>
          <t>Нитки швейные</t>
        </is>
      </c>
      <c r="D131" s="389" t="inlineStr">
        <is>
          <t>кг</t>
        </is>
      </c>
      <c r="E131" s="225" t="n">
        <v>0.066</v>
      </c>
      <c r="F131" s="399" t="n">
        <v>133.05</v>
      </c>
      <c r="G131" s="223">
        <f>ROUND(E131*F131,2)</f>
        <v/>
      </c>
      <c r="H131" s="226">
        <f>G131/$G$162</f>
        <v/>
      </c>
      <c r="I131" s="223">
        <f>ROUND(F131*Прил.10!$D$13,2)</f>
        <v/>
      </c>
      <c r="J131" s="223">
        <f>ROUND(I131*E131,2)</f>
        <v/>
      </c>
    </row>
    <row r="132" hidden="1" outlineLevel="1" ht="14.25" customFormat="1" customHeight="1" s="344">
      <c r="A132" s="389" t="n">
        <v>105</v>
      </c>
      <c r="B132" s="295" t="inlineStr">
        <is>
          <t>08.3.03.04-0012</t>
        </is>
      </c>
      <c r="C132" s="397" t="inlineStr">
        <is>
          <t>Проволока светлая, диаметр 1,1 мм</t>
        </is>
      </c>
      <c r="D132" s="389" t="inlineStr">
        <is>
          <t>т</t>
        </is>
      </c>
      <c r="E132" s="225" t="n">
        <v>0.0008507</v>
      </c>
      <c r="F132" s="399" t="n">
        <v>10200</v>
      </c>
      <c r="G132" s="223">
        <f>ROUND(E132*F132,2)</f>
        <v/>
      </c>
      <c r="H132" s="226">
        <f>G132/$G$162</f>
        <v/>
      </c>
      <c r="I132" s="223">
        <f>ROUND(F132*Прил.10!$D$13,2)</f>
        <v/>
      </c>
      <c r="J132" s="223">
        <f>ROUND(I132*E132,2)</f>
        <v/>
      </c>
    </row>
    <row r="133" hidden="1" outlineLevel="1" ht="14.25" customFormat="1" customHeight="1" s="344">
      <c r="A133" s="389" t="n">
        <v>106</v>
      </c>
      <c r="B133" s="295" t="inlineStr">
        <is>
          <t>01.7.15.06-0111</t>
        </is>
      </c>
      <c r="C133" s="397" t="inlineStr">
        <is>
          <t>Гвозди строительные</t>
        </is>
      </c>
      <c r="D133" s="389" t="inlineStr">
        <is>
          <t>т</t>
        </is>
      </c>
      <c r="E133" s="225" t="n">
        <v>0.0007135</v>
      </c>
      <c r="F133" s="399" t="n">
        <v>11978</v>
      </c>
      <c r="G133" s="223">
        <f>ROUND(E133*F133,2)</f>
        <v/>
      </c>
      <c r="H133" s="226">
        <f>G133/$G$162</f>
        <v/>
      </c>
      <c r="I133" s="223">
        <f>ROUND(F133*Прил.10!$D$13,2)</f>
        <v/>
      </c>
      <c r="J133" s="223">
        <f>ROUND(I133*E133,2)</f>
        <v/>
      </c>
    </row>
    <row r="134" hidden="1" outlineLevel="1" ht="25.5" customFormat="1" customHeight="1" s="344">
      <c r="A134" s="389" t="n">
        <v>107</v>
      </c>
      <c r="B134" s="295" t="inlineStr">
        <is>
          <t>06.1.01.05-0035</t>
        </is>
      </c>
      <c r="C134" s="397" t="inlineStr">
        <is>
          <t>Кирпич керамический одинарный, марка 100, размер 250х120х65 мм</t>
        </is>
      </c>
      <c r="D134" s="389" t="inlineStr">
        <is>
          <t>1000 шт</t>
        </is>
      </c>
      <c r="E134" s="225" t="n">
        <v>0.0034026</v>
      </c>
      <c r="F134" s="399" t="n">
        <v>1752.6</v>
      </c>
      <c r="G134" s="223">
        <f>ROUND(E134*F134,2)</f>
        <v/>
      </c>
      <c r="H134" s="226">
        <f>G134/$G$162</f>
        <v/>
      </c>
      <c r="I134" s="223">
        <f>ROUND(F134*Прил.10!$D$13,2)</f>
        <v/>
      </c>
      <c r="J134" s="223">
        <f>ROUND(I134*E134,2)</f>
        <v/>
      </c>
    </row>
    <row r="135" hidden="1" outlineLevel="1" ht="14.25" customFormat="1" customHeight="1" s="344">
      <c r="A135" s="389" t="n">
        <v>108</v>
      </c>
      <c r="B135" s="295" t="inlineStr">
        <is>
          <t>01.7.03.01-0001</t>
        </is>
      </c>
      <c r="C135" s="397" t="inlineStr">
        <is>
          <t>Вода</t>
        </is>
      </c>
      <c r="D135" s="389" t="inlineStr">
        <is>
          <t>м3</t>
        </is>
      </c>
      <c r="E135" s="225" t="n">
        <v>2.180285</v>
      </c>
      <c r="F135" s="399" t="n">
        <v>2.44</v>
      </c>
      <c r="G135" s="223">
        <f>ROUND(E135*F135,2)</f>
        <v/>
      </c>
      <c r="H135" s="226">
        <f>G135/$G$162</f>
        <v/>
      </c>
      <c r="I135" s="223">
        <f>ROUND(F135*Прил.10!$D$13,2)</f>
        <v/>
      </c>
      <c r="J135" s="223">
        <f>ROUND(I135*E135,2)</f>
        <v/>
      </c>
    </row>
    <row r="136" hidden="1" outlineLevel="1" ht="14.25" customFormat="1" customHeight="1" s="344">
      <c r="A136" s="389" t="n">
        <v>109</v>
      </c>
      <c r="B136" s="295" t="inlineStr">
        <is>
          <t>01.7.20.08-0031</t>
        </is>
      </c>
      <c r="C136" s="397" t="inlineStr">
        <is>
          <t>Бязь суровая</t>
        </is>
      </c>
      <c r="D136" s="389" t="inlineStr">
        <is>
          <t>10 м2</t>
        </is>
      </c>
      <c r="E136" s="225" t="n">
        <v>0.063</v>
      </c>
      <c r="F136" s="399" t="n">
        <v>79.09999999999999</v>
      </c>
      <c r="G136" s="223">
        <f>ROUND(E136*F136,2)</f>
        <v/>
      </c>
      <c r="H136" s="226">
        <f>G136/$G$162</f>
        <v/>
      </c>
      <c r="I136" s="223">
        <f>ROUND(F136*Прил.10!$D$13,2)</f>
        <v/>
      </c>
      <c r="J136" s="223">
        <f>ROUND(I136*E136,2)</f>
        <v/>
      </c>
    </row>
    <row r="137" hidden="1" outlineLevel="1" ht="38.25" customFormat="1" customHeight="1" s="344">
      <c r="A137" s="389" t="n">
        <v>110</v>
      </c>
      <c r="B137" s="295" t="inlineStr">
        <is>
          <t>08.3.05.02-0101</t>
        </is>
      </c>
      <c r="C137" s="397" t="inlineStr">
        <is>
          <t>Прокат толстолистовой горячекатаный в листах, марка стали ВСт3пс5, толщина 4-6 мм</t>
        </is>
      </c>
      <c r="D137" s="389" t="inlineStr">
        <is>
          <t>т</t>
        </is>
      </c>
      <c r="E137" s="225" t="n">
        <v>0.00072</v>
      </c>
      <c r="F137" s="399" t="n">
        <v>5763</v>
      </c>
      <c r="G137" s="223">
        <f>ROUND(E137*F137,2)</f>
        <v/>
      </c>
      <c r="H137" s="226">
        <f>G137/$G$162</f>
        <v/>
      </c>
      <c r="I137" s="223">
        <f>ROUND(F137*Прил.10!$D$13,2)</f>
        <v/>
      </c>
      <c r="J137" s="223">
        <f>ROUND(I137*E137,2)</f>
        <v/>
      </c>
    </row>
    <row r="138" hidden="1" outlineLevel="1" ht="38.25" customFormat="1" customHeight="1" s="344">
      <c r="A138" s="389" t="n">
        <v>111</v>
      </c>
      <c r="B138" s="295" t="inlineStr">
        <is>
          <t>08.3.03.05-0020</t>
        </is>
      </c>
      <c r="C138" s="397" t="inlineStr">
        <is>
          <t>Проволока стальная низкоуглеродистая разного назначения оцинкованная, диаметр 6,0-6,3 мм</t>
        </is>
      </c>
      <c r="D138" s="389" t="inlineStr">
        <is>
          <t>т</t>
        </is>
      </c>
      <c r="E138" s="225" t="n">
        <v>0.0003156</v>
      </c>
      <c r="F138" s="399" t="n">
        <v>12110</v>
      </c>
      <c r="G138" s="223">
        <f>ROUND(E138*F138,2)</f>
        <v/>
      </c>
      <c r="H138" s="226">
        <f>G138/$G$162</f>
        <v/>
      </c>
      <c r="I138" s="223">
        <f>ROUND(F138*Прил.10!$D$13,2)</f>
        <v/>
      </c>
      <c r="J138" s="223">
        <f>ROUND(I138*E138,2)</f>
        <v/>
      </c>
    </row>
    <row r="139" hidden="1" outlineLevel="1" ht="76.5" customFormat="1" customHeight="1" s="344">
      <c r="A139" s="389" t="n">
        <v>112</v>
      </c>
      <c r="B139" s="295" t="inlineStr">
        <is>
          <t>07.2.07.12-0006</t>
        </is>
      </c>
      <c r="C139" s="397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9" s="389" t="inlineStr">
        <is>
          <t>т</t>
        </is>
      </c>
      <c r="E139" s="225" t="n">
        <v>0.0003156</v>
      </c>
      <c r="F139" s="399" t="n">
        <v>10045</v>
      </c>
      <c r="G139" s="223">
        <f>ROUND(E139*F139,2)</f>
        <v/>
      </c>
      <c r="H139" s="226">
        <f>G139/$G$162</f>
        <v/>
      </c>
      <c r="I139" s="223">
        <f>ROUND(F139*Прил.10!$D$13,2)</f>
        <v/>
      </c>
      <c r="J139" s="223">
        <f>ROUND(I139*E139,2)</f>
        <v/>
      </c>
    </row>
    <row r="140" hidden="1" outlineLevel="1" ht="38.25" customFormat="1" customHeight="1" s="344">
      <c r="A140" s="389" t="n">
        <v>113</v>
      </c>
      <c r="B140" s="295" t="inlineStr">
        <is>
          <t>07.2.07.11-0021</t>
        </is>
      </c>
      <c r="C140" s="397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40" s="389" t="inlineStr">
        <is>
          <t>кг</t>
        </is>
      </c>
      <c r="E140" s="225" t="n">
        <v>0.2407</v>
      </c>
      <c r="F140" s="399" t="n">
        <v>11.83</v>
      </c>
      <c r="G140" s="223">
        <f>ROUND(E140*F140,2)</f>
        <v/>
      </c>
      <c r="H140" s="226">
        <f>G140/$G$162</f>
        <v/>
      </c>
      <c r="I140" s="223">
        <f>ROUND(F140*Прил.10!$D$13,2)</f>
        <v/>
      </c>
      <c r="J140" s="223">
        <f>ROUND(I140*E140,2)</f>
        <v/>
      </c>
    </row>
    <row r="141" hidden="1" outlineLevel="1" ht="14.25" customFormat="1" customHeight="1" s="344">
      <c r="A141" s="389" t="n">
        <v>114</v>
      </c>
      <c r="B141" s="295" t="inlineStr">
        <is>
          <t>24.3.01.01-0001</t>
        </is>
      </c>
      <c r="C141" s="397" t="inlineStr">
        <is>
          <t>Трубка ХВТ</t>
        </is>
      </c>
      <c r="D141" s="389" t="inlineStr">
        <is>
          <t>кг</t>
        </is>
      </c>
      <c r="E141" s="225" t="n">
        <v>0.048</v>
      </c>
      <c r="F141" s="399" t="n">
        <v>41.7</v>
      </c>
      <c r="G141" s="223">
        <f>ROUND(E141*F141,2)</f>
        <v/>
      </c>
      <c r="H141" s="226">
        <f>G141/$G$162</f>
        <v/>
      </c>
      <c r="I141" s="223">
        <f>ROUND(F141*Прил.10!$D$13,2)</f>
        <v/>
      </c>
      <c r="J141" s="223">
        <f>ROUND(I141*E141,2)</f>
        <v/>
      </c>
    </row>
    <row r="142" hidden="1" outlineLevel="1" ht="14.25" customFormat="1" customHeight="1" s="344">
      <c r="A142" s="389" t="n">
        <v>115</v>
      </c>
      <c r="B142" s="295" t="inlineStr">
        <is>
          <t>01.7.07.12-0024</t>
        </is>
      </c>
      <c r="C142" s="397" t="inlineStr">
        <is>
          <t>Пленка полиэтиленовая, толщина 0,15 мм</t>
        </is>
      </c>
      <c r="D142" s="389" t="inlineStr">
        <is>
          <t>м2</t>
        </is>
      </c>
      <c r="E142" s="225" t="n">
        <v>0.4</v>
      </c>
      <c r="F142" s="399" t="n">
        <v>3.62</v>
      </c>
      <c r="G142" s="223">
        <f>ROUND(E142*F142,2)</f>
        <v/>
      </c>
      <c r="H142" s="226">
        <f>G142/$G$162</f>
        <v/>
      </c>
      <c r="I142" s="223">
        <f>ROUND(F142*Прил.10!$D$13,2)</f>
        <v/>
      </c>
      <c r="J142" s="223">
        <f>ROUND(I142*E142,2)</f>
        <v/>
      </c>
    </row>
    <row r="143" hidden="1" outlineLevel="1" ht="14.25" customFormat="1" customHeight="1" s="344">
      <c r="A143" s="389" t="n">
        <v>116</v>
      </c>
      <c r="B143" s="295" t="inlineStr">
        <is>
          <t>01.7.02.09-0002</t>
        </is>
      </c>
      <c r="C143" s="397" t="inlineStr">
        <is>
          <t>Шпагат бумажный</t>
        </is>
      </c>
      <c r="D143" s="389" t="inlineStr">
        <is>
          <t>кг</t>
        </is>
      </c>
      <c r="E143" s="225" t="n">
        <v>0.108</v>
      </c>
      <c r="F143" s="399" t="n">
        <v>11.5</v>
      </c>
      <c r="G143" s="223">
        <f>ROUND(E143*F143,2)</f>
        <v/>
      </c>
      <c r="H143" s="226">
        <f>G143/$G$162</f>
        <v/>
      </c>
      <c r="I143" s="223">
        <f>ROUND(F143*Прил.10!$D$13,2)</f>
        <v/>
      </c>
      <c r="J143" s="223">
        <f>ROUND(I143*E143,2)</f>
        <v/>
      </c>
    </row>
    <row r="144" hidden="1" outlineLevel="1" ht="14.25" customFormat="1" customHeight="1" s="344">
      <c r="A144" s="389" t="n">
        <v>117</v>
      </c>
      <c r="B144" s="295" t="inlineStr">
        <is>
          <t>01.7.06.07-0002</t>
        </is>
      </c>
      <c r="C144" s="397" t="inlineStr">
        <is>
          <t>Лента монтажная, тип ЛМ-5</t>
        </is>
      </c>
      <c r="D144" s="389" t="inlineStr">
        <is>
          <t>10 м</t>
        </is>
      </c>
      <c r="E144" s="225" t="n">
        <v>0.144</v>
      </c>
      <c r="F144" s="399" t="n">
        <v>6.9</v>
      </c>
      <c r="G144" s="223">
        <f>ROUND(E144*F144,2)</f>
        <v/>
      </c>
      <c r="H144" s="226">
        <f>G144/$G$162</f>
        <v/>
      </c>
      <c r="I144" s="223">
        <f>ROUND(F144*Прил.10!$D$13,2)</f>
        <v/>
      </c>
      <c r="J144" s="223">
        <f>ROUND(I144*E144,2)</f>
        <v/>
      </c>
    </row>
    <row r="145" hidden="1" outlineLevel="1" ht="51" customFormat="1" customHeight="1" s="344">
      <c r="A145" s="389" t="n">
        <v>118</v>
      </c>
      <c r="B145" s="295" t="inlineStr">
        <is>
          <t>01.7.15.14-0043</t>
        </is>
      </c>
      <c r="C145" s="397" t="inlineStr">
        <is>
          <t>Шурупы самонарезающий прокалывающий, для крепления металлических профилей или листовых деталей 3,5/11 мм</t>
        </is>
      </c>
      <c r="D145" s="389" t="inlineStr">
        <is>
          <t>100 шт</t>
        </is>
      </c>
      <c r="E145" s="225" t="n">
        <v>0.4896</v>
      </c>
      <c r="F145" s="399" t="n">
        <v>2</v>
      </c>
      <c r="G145" s="223">
        <f>ROUND(E145*F145,2)</f>
        <v/>
      </c>
      <c r="H145" s="226">
        <f>G145/$G$162</f>
        <v/>
      </c>
      <c r="I145" s="223">
        <f>ROUND(F145*Прил.10!$D$13,2)</f>
        <v/>
      </c>
      <c r="J145" s="223">
        <f>ROUND(I145*E145,2)</f>
        <v/>
      </c>
    </row>
    <row r="146" hidden="1" outlineLevel="1" ht="14.25" customFormat="1" customHeight="1" s="344">
      <c r="A146" s="389" t="n">
        <v>119</v>
      </c>
      <c r="B146" s="295" t="inlineStr">
        <is>
          <t>01.7.15.07-0031</t>
        </is>
      </c>
      <c r="C146" s="397" t="inlineStr">
        <is>
          <t>Дюбели распорные с гайкой</t>
        </is>
      </c>
      <c r="D146" s="389" t="inlineStr">
        <is>
          <t>100 шт</t>
        </is>
      </c>
      <c r="E146" s="225" t="n">
        <v>0.008800000000000001</v>
      </c>
      <c r="F146" s="399" t="n">
        <v>110</v>
      </c>
      <c r="G146" s="223">
        <f>ROUND(E146*F146,2)</f>
        <v/>
      </c>
      <c r="H146" s="226">
        <f>G146/$G$162</f>
        <v/>
      </c>
      <c r="I146" s="223">
        <f>ROUND(F146*Прил.10!$D$13,2)</f>
        <v/>
      </c>
      <c r="J146" s="223">
        <f>ROUND(I146*E146,2)</f>
        <v/>
      </c>
    </row>
    <row r="147" hidden="1" outlineLevel="1" ht="38.25" customFormat="1" customHeight="1" s="344">
      <c r="A147" s="389" t="n">
        <v>120</v>
      </c>
      <c r="B147" s="295" t="inlineStr">
        <is>
          <t>03.2.01.01-0003</t>
        </is>
      </c>
      <c r="C147" s="397" t="inlineStr">
        <is>
          <t>Портландцемент общестроительного назначения бездобавочный М500 Д0 (ЦЕМ I 42,5Н)</t>
        </is>
      </c>
      <c r="D147" s="389" t="inlineStr">
        <is>
          <t>т</t>
        </is>
      </c>
      <c r="E147" s="225" t="n">
        <v>0.00198</v>
      </c>
      <c r="F147" s="399" t="n">
        <v>480</v>
      </c>
      <c r="G147" s="223">
        <f>ROUND(E147*F147,2)</f>
        <v/>
      </c>
      <c r="H147" s="226">
        <f>G147/$G$162</f>
        <v/>
      </c>
      <c r="I147" s="223">
        <f>ROUND(F147*Прил.10!$D$13,2)</f>
        <v/>
      </c>
      <c r="J147" s="223">
        <f>ROUND(I147*E147,2)</f>
        <v/>
      </c>
    </row>
    <row r="148" hidden="1" outlineLevel="1" ht="25.5" customFormat="1" customHeight="1" s="344">
      <c r="A148" s="389" t="n">
        <v>121</v>
      </c>
      <c r="B148" s="295" t="inlineStr">
        <is>
          <t>04.3.01.09-0012</t>
        </is>
      </c>
      <c r="C148" s="397" t="inlineStr">
        <is>
          <t>Раствор готовый кладочный, цементный, М50</t>
        </is>
      </c>
      <c r="D148" s="389" t="inlineStr">
        <is>
          <t>м3</t>
        </is>
      </c>
      <c r="E148" s="225" t="n">
        <v>0.0014202</v>
      </c>
      <c r="F148" s="399" t="n">
        <v>485.9</v>
      </c>
      <c r="G148" s="223">
        <f>ROUND(E148*F148,2)</f>
        <v/>
      </c>
      <c r="H148" s="226">
        <f>G148/$G$162</f>
        <v/>
      </c>
      <c r="I148" s="223">
        <f>ROUND(F148*Прил.10!$D$13,2)</f>
        <v/>
      </c>
      <c r="J148" s="223">
        <f>ROUND(I148*E148,2)</f>
        <v/>
      </c>
    </row>
    <row r="149" hidden="1" outlineLevel="1" ht="14.25" customFormat="1" customHeight="1" s="344">
      <c r="A149" s="389" t="n">
        <v>122</v>
      </c>
      <c r="B149" s="295" t="inlineStr">
        <is>
          <t>01.7.15.03-0042</t>
        </is>
      </c>
      <c r="C149" s="397" t="inlineStr">
        <is>
          <t>Болты с гайками и шайбами строительные</t>
        </is>
      </c>
      <c r="D149" s="389" t="inlineStr">
        <is>
          <t>кг</t>
        </is>
      </c>
      <c r="E149" s="225" t="n">
        <v>0.0584</v>
      </c>
      <c r="F149" s="399" t="n">
        <v>9.039999999999999</v>
      </c>
      <c r="G149" s="223">
        <f>ROUND(E149*F149,2)</f>
        <v/>
      </c>
      <c r="H149" s="226">
        <f>G149/$G$162</f>
        <v/>
      </c>
      <c r="I149" s="223">
        <f>ROUND(F149*Прил.10!$D$13,2)</f>
        <v/>
      </c>
      <c r="J149" s="223">
        <f>ROUND(I149*E149,2)</f>
        <v/>
      </c>
    </row>
    <row r="150" hidden="1" outlineLevel="1" ht="14.25" customFormat="1" customHeight="1" s="344">
      <c r="A150" s="389" t="n">
        <v>123</v>
      </c>
      <c r="B150" s="295" t="inlineStr">
        <is>
          <t>01.7.17.11-0003</t>
        </is>
      </c>
      <c r="C150" s="397" t="inlineStr">
        <is>
          <t>Бумага шлифовальная</t>
        </is>
      </c>
      <c r="D150" s="389" t="inlineStr">
        <is>
          <t>10 листов</t>
        </is>
      </c>
      <c r="E150" s="225" t="n">
        <v>0.01</v>
      </c>
      <c r="F150" s="399" t="n">
        <v>37.5</v>
      </c>
      <c r="G150" s="223">
        <f>ROUND(E150*F150,2)</f>
        <v/>
      </c>
      <c r="H150" s="226">
        <f>G150/$G$162</f>
        <v/>
      </c>
      <c r="I150" s="223">
        <f>ROUND(F150*Прил.10!$D$13,2)</f>
        <v/>
      </c>
      <c r="J150" s="223">
        <f>ROUND(I150*E150,2)</f>
        <v/>
      </c>
    </row>
    <row r="151" hidden="1" outlineLevel="1" ht="25.5" customFormat="1" customHeight="1" s="344">
      <c r="A151" s="389" t="n">
        <v>124</v>
      </c>
      <c r="B151" s="295" t="inlineStr">
        <is>
          <t>02.2.05.04-1777</t>
        </is>
      </c>
      <c r="C151" s="397" t="inlineStr">
        <is>
          <t>Щебень М 800, фракция 20-40 мм, группа 2</t>
        </is>
      </c>
      <c r="D151" s="389" t="inlineStr">
        <is>
          <t>м3</t>
        </is>
      </c>
      <c r="E151" s="225" t="n">
        <v>0.002936</v>
      </c>
      <c r="F151" s="399" t="n">
        <v>108.4</v>
      </c>
      <c r="G151" s="223">
        <f>ROUND(E151*F151,2)</f>
        <v/>
      </c>
      <c r="H151" s="226">
        <f>G151/$G$162</f>
        <v/>
      </c>
      <c r="I151" s="223">
        <f>ROUND(F151*Прил.10!$D$13,2)</f>
        <v/>
      </c>
      <c r="J151" s="223">
        <f>ROUND(I151*E151,2)</f>
        <v/>
      </c>
    </row>
    <row r="152" hidden="1" outlineLevel="1" ht="14.25" customFormat="1" customHeight="1" s="344">
      <c r="A152" s="389" t="n">
        <v>125</v>
      </c>
      <c r="B152" s="295" t="inlineStr">
        <is>
          <t>20.5.04.03-0011</t>
        </is>
      </c>
      <c r="C152" s="397" t="inlineStr">
        <is>
          <t>Зажимы наборные</t>
        </is>
      </c>
      <c r="D152" s="389" t="inlineStr">
        <is>
          <t>шт</t>
        </is>
      </c>
      <c r="E152" s="225" t="n">
        <v>0.0612</v>
      </c>
      <c r="F152" s="399" t="n">
        <v>3.5</v>
      </c>
      <c r="G152" s="223">
        <f>ROUND(E152*F152,2)</f>
        <v/>
      </c>
      <c r="H152" s="226">
        <f>G152/$G$162</f>
        <v/>
      </c>
      <c r="I152" s="223">
        <f>ROUND(F152*Прил.10!$D$13,2)</f>
        <v/>
      </c>
      <c r="J152" s="223">
        <f>ROUND(I152*E152,2)</f>
        <v/>
      </c>
    </row>
    <row r="153" hidden="1" outlineLevel="1" ht="25.5" customFormat="1" customHeight="1" s="344">
      <c r="A153" s="389" t="n">
        <v>126</v>
      </c>
      <c r="B153" s="295" t="inlineStr">
        <is>
          <t>02.3.01.02-1012</t>
        </is>
      </c>
      <c r="C153" s="397" t="inlineStr">
        <is>
          <t>Песок природный II класс, средний, круглые сита</t>
        </is>
      </c>
      <c r="D153" s="389" t="inlineStr">
        <is>
          <t>м3</t>
        </is>
      </c>
      <c r="E153" s="225" t="n">
        <v>0.00165</v>
      </c>
      <c r="F153" s="399" t="n">
        <v>59.99</v>
      </c>
      <c r="G153" s="223">
        <f>ROUND(E153*F153,2)</f>
        <v/>
      </c>
      <c r="H153" s="226">
        <f>G153/$G$162</f>
        <v/>
      </c>
      <c r="I153" s="223">
        <f>ROUND(F153*Прил.10!$D$13,2)</f>
        <v/>
      </c>
      <c r="J153" s="223">
        <f>ROUND(I153*E153,2)</f>
        <v/>
      </c>
    </row>
    <row r="154" hidden="1" outlineLevel="1" ht="14.25" customFormat="1" customHeight="1" s="344">
      <c r="A154" s="389" t="n">
        <v>127</v>
      </c>
      <c r="B154" s="295" t="inlineStr">
        <is>
          <t>01.3.02.02-0001</t>
        </is>
      </c>
      <c r="C154" s="397" t="inlineStr">
        <is>
          <t>Аргон газообразный, сорт I</t>
        </is>
      </c>
      <c r="D154" s="389" t="inlineStr">
        <is>
          <t>м3</t>
        </is>
      </c>
      <c r="E154" s="225" t="n">
        <v>0.00465</v>
      </c>
      <c r="F154" s="399" t="n">
        <v>17.86</v>
      </c>
      <c r="G154" s="223">
        <f>ROUND(E154*F154,2)</f>
        <v/>
      </c>
      <c r="H154" s="226">
        <f>G154/$G$162</f>
        <v/>
      </c>
      <c r="I154" s="223">
        <f>ROUND(F154*Прил.10!$D$13,2)</f>
        <v/>
      </c>
      <c r="J154" s="223">
        <f>ROUND(I154*E154,2)</f>
        <v/>
      </c>
    </row>
    <row r="155" hidden="1" outlineLevel="1" ht="25.5" customFormat="1" customHeight="1" s="344">
      <c r="A155" s="389" t="n">
        <v>128</v>
      </c>
      <c r="B155" s="295" t="inlineStr">
        <is>
          <t>08.1.02.11-0001</t>
        </is>
      </c>
      <c r="C155" s="397" t="inlineStr">
        <is>
          <t>Поковки из квадратных заготовок, масса 1,8 кг</t>
        </is>
      </c>
      <c r="D155" s="389" t="inlineStr">
        <is>
          <t>т</t>
        </is>
      </c>
      <c r="E155" s="225" t="n">
        <v>1e-05</v>
      </c>
      <c r="F155" s="399" t="n">
        <v>5989</v>
      </c>
      <c r="G155" s="223">
        <f>ROUND(E155*F155,2)</f>
        <v/>
      </c>
      <c r="H155" s="226">
        <f>G155/$G$162</f>
        <v/>
      </c>
      <c r="I155" s="223">
        <f>ROUND(F155*Прил.10!$D$13,2)</f>
        <v/>
      </c>
      <c r="J155" s="223">
        <f>ROUND(I155*E155,2)</f>
        <v/>
      </c>
    </row>
    <row r="156" hidden="1" outlineLevel="1" ht="14.25" customFormat="1" customHeight="1" s="344">
      <c r="A156" s="389" t="n">
        <v>129</v>
      </c>
      <c r="B156" s="295" t="inlineStr">
        <is>
          <t>01.7.15.11-0061</t>
        </is>
      </c>
      <c r="C156" s="397" t="inlineStr">
        <is>
          <t>Шайбы пружинные</t>
        </is>
      </c>
      <c r="D156" s="389" t="inlineStr">
        <is>
          <t>т</t>
        </is>
      </c>
      <c r="E156" s="225" t="n">
        <v>1.8e-06</v>
      </c>
      <c r="F156" s="399" t="n">
        <v>31600</v>
      </c>
      <c r="G156" s="223">
        <f>ROUND(E156*F156,2)</f>
        <v/>
      </c>
      <c r="H156" s="226">
        <f>G156/$G$162</f>
        <v/>
      </c>
      <c r="I156" s="223">
        <f>ROUND(F156*Прил.10!$D$13,2)</f>
        <v/>
      </c>
      <c r="J156" s="223">
        <f>ROUND(I156*E156,2)</f>
        <v/>
      </c>
    </row>
    <row r="157" hidden="1" outlineLevel="1" ht="51" customFormat="1" customHeight="1" s="344">
      <c r="A157" s="389" t="n">
        <v>130</v>
      </c>
      <c r="B157" s="295" t="inlineStr">
        <is>
          <t>10.1.02.04-0009</t>
        </is>
      </c>
      <c r="C157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7" s="389" t="inlineStr">
        <is>
          <t>т</t>
        </is>
      </c>
      <c r="E157" s="225" t="n">
        <v>9e-07</v>
      </c>
      <c r="F157" s="399" t="n">
        <v>55960.01</v>
      </c>
      <c r="G157" s="223">
        <f>ROUND(E157*F157,2)</f>
        <v/>
      </c>
      <c r="H157" s="226">
        <f>G157/$G$162</f>
        <v/>
      </c>
      <c r="I157" s="223">
        <f>ROUND(F157*Прил.10!$D$13,2)</f>
        <v/>
      </c>
      <c r="J157" s="223">
        <f>ROUND(I157*E157,2)</f>
        <v/>
      </c>
    </row>
    <row r="158" hidden="1" outlineLevel="1" ht="25.5" customFormat="1" customHeight="1" s="344">
      <c r="A158" s="389" t="n">
        <v>131</v>
      </c>
      <c r="B158" s="295" t="inlineStr">
        <is>
          <t>10.2.02.10-0013</t>
        </is>
      </c>
      <c r="C158" s="397" t="inlineStr">
        <is>
          <t>Прутки медные, круглые, марка М3, диаметр 20 мм</t>
        </is>
      </c>
      <c r="D158" s="389" t="inlineStr">
        <is>
          <t>т</t>
        </is>
      </c>
      <c r="E158" s="225" t="n">
        <v>5e-07</v>
      </c>
      <c r="F158" s="399" t="n">
        <v>71640</v>
      </c>
      <c r="G158" s="223">
        <f>ROUND(E158*F158,2)</f>
        <v/>
      </c>
      <c r="H158" s="226">
        <f>G158/$G$162</f>
        <v/>
      </c>
      <c r="I158" s="223">
        <f>ROUND(F158*Прил.10!$D$13,2)</f>
        <v/>
      </c>
      <c r="J158" s="223">
        <f>ROUND(I158*E158,2)</f>
        <v/>
      </c>
    </row>
    <row r="159" hidden="1" outlineLevel="1" ht="14.25" customFormat="1" customHeight="1" s="344">
      <c r="A159" s="389" t="n">
        <v>132</v>
      </c>
      <c r="B159" s="295" t="inlineStr">
        <is>
          <t>14.1.02.01-0002</t>
        </is>
      </c>
      <c r="C159" s="397" t="inlineStr">
        <is>
          <t>Клей БМК-5к</t>
        </is>
      </c>
      <c r="D159" s="389" t="inlineStr">
        <is>
          <t>кг</t>
        </is>
      </c>
      <c r="E159" s="225" t="n">
        <v>0.001265</v>
      </c>
      <c r="F159" s="399" t="n">
        <v>25.8</v>
      </c>
      <c r="G159" s="223">
        <f>ROUND(E159*F159,2)</f>
        <v/>
      </c>
      <c r="H159" s="226">
        <f>G159/$G$162</f>
        <v/>
      </c>
      <c r="I159" s="223">
        <f>ROUND(F159*Прил.10!$D$13,2)</f>
        <v/>
      </c>
      <c r="J159" s="223">
        <f>ROUND(I159*E159,2)</f>
        <v/>
      </c>
    </row>
    <row r="160" hidden="1" outlineLevel="1" ht="25.5" customFormat="1" customHeight="1" s="344">
      <c r="A160" s="389" t="n">
        <v>133</v>
      </c>
      <c r="B160" s="295" t="inlineStr">
        <is>
          <t>04.3.01.09-0011</t>
        </is>
      </c>
      <c r="C160" s="397" t="inlineStr">
        <is>
          <t>Раствор готовый кладочный, цементный, М25</t>
        </is>
      </c>
      <c r="D160" s="389" t="inlineStr">
        <is>
          <t>м3</t>
        </is>
      </c>
      <c r="E160" s="225" t="n">
        <v>3.6e-05</v>
      </c>
      <c r="F160" s="399" t="n">
        <v>463.3</v>
      </c>
      <c r="G160" s="223">
        <f>ROUND(E160*F160,2)</f>
        <v/>
      </c>
      <c r="H160" s="226">
        <f>G160/$G$162</f>
        <v/>
      </c>
      <c r="I160" s="223">
        <f>ROUND(F160*Прил.10!$D$13,2)</f>
        <v/>
      </c>
      <c r="J160" s="223">
        <f>ROUND(I160*E160,2)</f>
        <v/>
      </c>
    </row>
    <row r="161" collapsed="1" ht="14.25" customFormat="1" customHeight="1" s="344">
      <c r="A161" s="389" t="n"/>
      <c r="B161" s="389" t="n"/>
      <c r="C161" s="397" t="inlineStr">
        <is>
          <t>Итого прочие материалы</t>
        </is>
      </c>
      <c r="D161" s="389" t="n"/>
      <c r="E161" s="398" t="n"/>
      <c r="F161" s="399" t="n"/>
      <c r="G161" s="234">
        <f>SUM(G85:G160)</f>
        <v/>
      </c>
      <c r="H161" s="226">
        <f>G161/$G$162</f>
        <v/>
      </c>
      <c r="I161" s="223" t="n"/>
      <c r="J161" s="234">
        <f>SUM(J85:J160)</f>
        <v/>
      </c>
    </row>
    <row r="162" ht="14.25" customFormat="1" customHeight="1" s="344">
      <c r="A162" s="389" t="n"/>
      <c r="B162" s="389" t="n"/>
      <c r="C162" s="379" t="inlineStr">
        <is>
          <t>Итого по разделу «Материалы»</t>
        </is>
      </c>
      <c r="D162" s="389" t="n"/>
      <c r="E162" s="398" t="n"/>
      <c r="F162" s="399" t="n"/>
      <c r="G162" s="223">
        <f>G84+G161</f>
        <v/>
      </c>
      <c r="H162" s="226">
        <f>G162/$G$162</f>
        <v/>
      </c>
      <c r="I162" s="223" t="n"/>
      <c r="J162" s="223">
        <f>J84+J161</f>
        <v/>
      </c>
      <c r="K162" s="332" t="n"/>
    </row>
    <row r="163" ht="14.25" customFormat="1" customHeight="1" s="344">
      <c r="A163" s="389" t="n"/>
      <c r="B163" s="389" t="n"/>
      <c r="C163" s="397" t="inlineStr">
        <is>
          <t>ИТОГО ПО РМ</t>
        </is>
      </c>
      <c r="D163" s="389" t="n"/>
      <c r="E163" s="398" t="n"/>
      <c r="F163" s="399" t="n"/>
      <c r="G163" s="223">
        <f>G14+G60+G162</f>
        <v/>
      </c>
      <c r="H163" s="400" t="n"/>
      <c r="I163" s="223" t="n"/>
      <c r="J163" s="223">
        <f>J14+J60+J162</f>
        <v/>
      </c>
    </row>
    <row r="164" ht="14.25" customFormat="1" customHeight="1" s="344">
      <c r="A164" s="389" t="n"/>
      <c r="B164" s="389" t="n"/>
      <c r="C164" s="397" t="inlineStr">
        <is>
          <t>Накладные расходы</t>
        </is>
      </c>
      <c r="D164" s="217">
        <f>ROUND(G164/(G$16+$G$14),2)</f>
        <v/>
      </c>
      <c r="E164" s="398" t="n"/>
      <c r="F164" s="399" t="n"/>
      <c r="G164" s="223" t="n">
        <v>4922.09</v>
      </c>
      <c r="H164" s="400" t="n"/>
      <c r="I164" s="223" t="n"/>
      <c r="J164" s="223">
        <f>ROUND(D164*(J14+J16),2)</f>
        <v/>
      </c>
    </row>
    <row r="165" ht="14.25" customFormat="1" customHeight="1" s="344">
      <c r="A165" s="389" t="n"/>
      <c r="B165" s="389" t="n"/>
      <c r="C165" s="397" t="inlineStr">
        <is>
          <t>Сметная прибыль</t>
        </is>
      </c>
      <c r="D165" s="217">
        <f>ROUND(G165/(G$14+G$16),2)</f>
        <v/>
      </c>
      <c r="E165" s="398" t="n"/>
      <c r="F165" s="399" t="n"/>
      <c r="G165" s="223" t="n">
        <v>2943.63</v>
      </c>
      <c r="H165" s="400" t="n"/>
      <c r="I165" s="223" t="n"/>
      <c r="J165" s="223">
        <f>ROUND(D165*(J14+J16),2)</f>
        <v/>
      </c>
    </row>
    <row r="166" ht="14.25" customFormat="1" customHeight="1" s="344">
      <c r="A166" s="389" t="n"/>
      <c r="B166" s="389" t="n"/>
      <c r="C166" s="397" t="inlineStr">
        <is>
          <t>Итого СМР (с НР и СП)</t>
        </is>
      </c>
      <c r="D166" s="389" t="n"/>
      <c r="E166" s="398" t="n"/>
      <c r="F166" s="399" t="n"/>
      <c r="G166" s="223">
        <f>ROUND((G14+G60+G162+G164+G165),2)</f>
        <v/>
      </c>
      <c r="H166" s="400" t="n"/>
      <c r="I166" s="223" t="n"/>
      <c r="J166" s="223">
        <f>ROUND((J14+J60+J162+J164+J165),2)</f>
        <v/>
      </c>
    </row>
    <row r="167" ht="14.25" customFormat="1" customHeight="1" s="344">
      <c r="A167" s="389" t="n"/>
      <c r="B167" s="389" t="n"/>
      <c r="C167" s="397" t="inlineStr">
        <is>
          <t>ВСЕГО СМР + ОБОРУДОВАНИЕ</t>
        </is>
      </c>
      <c r="D167" s="389" t="n"/>
      <c r="E167" s="398" t="n"/>
      <c r="F167" s="399" t="n"/>
      <c r="G167" s="223">
        <f>G166+G67</f>
        <v/>
      </c>
      <c r="H167" s="400" t="n"/>
      <c r="I167" s="223" t="n"/>
      <c r="J167" s="223">
        <f>J166+J67</f>
        <v/>
      </c>
    </row>
    <row r="168" ht="14.25" customFormat="1" customHeight="1" s="344">
      <c r="A168" s="389" t="n"/>
      <c r="B168" s="389" t="n"/>
      <c r="C168" s="397" t="inlineStr">
        <is>
          <t>ИТОГО ПОКАЗАТЕЛЬ НА ЕД. ИЗМ.</t>
        </is>
      </c>
      <c r="D168" s="389" t="inlineStr">
        <is>
          <t>ед.</t>
        </is>
      </c>
      <c r="E168" s="398" t="n">
        <v>1</v>
      </c>
      <c r="F168" s="399" t="n"/>
      <c r="G168" s="223">
        <f>G167/E168</f>
        <v/>
      </c>
      <c r="H168" s="400" t="n"/>
      <c r="I168" s="223" t="n"/>
      <c r="J168" s="223">
        <f>J167/E168</f>
        <v/>
      </c>
    </row>
    <row r="170" ht="14.25" customFormat="1" customHeight="1" s="344">
      <c r="A170" s="334" t="inlineStr">
        <is>
          <t>Составил ______________________     Е. М. Добровольская</t>
        </is>
      </c>
    </row>
    <row r="171" ht="14.25" customFormat="1" customHeight="1" s="344">
      <c r="A171" s="345" t="inlineStr">
        <is>
          <t xml:space="preserve">                         (подпись, инициалы, фамилия)</t>
        </is>
      </c>
    </row>
    <row r="172" ht="14.25" customFormat="1" customHeight="1" s="344">
      <c r="A172" s="334" t="n"/>
    </row>
    <row r="173" ht="14.25" customFormat="1" customHeight="1" s="344">
      <c r="A173" s="334" t="inlineStr">
        <is>
          <t>Проверил ______________________        А.В. Костянецкая</t>
        </is>
      </c>
    </row>
    <row r="174" ht="14.25" customFormat="1" customHeight="1" s="344">
      <c r="A174" s="34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62:H62"/>
    <mergeCell ref="B9:B10"/>
    <mergeCell ref="D9:D10"/>
    <mergeCell ref="B18:H18"/>
    <mergeCell ref="B12:H12"/>
    <mergeCell ref="D6:J6"/>
    <mergeCell ref="B70:H70"/>
    <mergeCell ref="A8:H8"/>
    <mergeCell ref="F9:G9"/>
    <mergeCell ref="B61:H61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A17" sqref="A17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410" t="inlineStr">
        <is>
          <t>Приложение №6</t>
        </is>
      </c>
    </row>
    <row r="2" ht="21.75" customHeight="1" s="333">
      <c r="A2" s="410" t="n"/>
      <c r="B2" s="410" t="n"/>
      <c r="C2" s="410" t="n"/>
      <c r="D2" s="410" t="n"/>
      <c r="E2" s="410" t="n"/>
      <c r="F2" s="410" t="n"/>
      <c r="G2" s="410" t="n"/>
    </row>
    <row r="3">
      <c r="A3" s="360" t="inlineStr">
        <is>
          <t>Расчет стоимости оборудования</t>
        </is>
      </c>
    </row>
    <row r="4" ht="25.5" customHeight="1" s="333">
      <c r="A4" s="363" t="inlineStr">
        <is>
          <t>Наименование разрабатываемого показателя УНЦ — Переходные пункты ВЛ-КЛ. Открытый c разъединителями 110 кВ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33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89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33">
      <c r="A9" s="260" t="n"/>
      <c r="B9" s="397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33">
      <c r="A10" s="389" t="n"/>
      <c r="B10" s="379" t="n"/>
      <c r="C10" s="397" t="inlineStr">
        <is>
          <t>ИТОГО ИНЖЕНЕРНОЕ ОБОРУДОВАНИЕ</t>
        </is>
      </c>
      <c r="D10" s="379" t="n"/>
      <c r="E10" s="148" t="n"/>
      <c r="F10" s="399" t="n"/>
      <c r="G10" s="399" t="n">
        <v>0</v>
      </c>
    </row>
    <row r="11">
      <c r="A11" s="389" t="n"/>
      <c r="B11" s="397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38.25" customHeight="1" s="333">
      <c r="A12" s="389" t="n">
        <v>1</v>
      </c>
      <c r="B12" s="397">
        <f>'Прил.5 Расчет СМР и ОБ'!B63</f>
        <v/>
      </c>
      <c r="C12" s="397">
        <f>'Прил.5 Расчет СМР и ОБ'!C63</f>
        <v/>
      </c>
      <c r="D12" s="389">
        <f>'Прил.5 Расчет СМР и ОБ'!D63</f>
        <v/>
      </c>
      <c r="E12" s="225">
        <f>'Прил.5 Расчет СМР и ОБ'!E63</f>
        <v/>
      </c>
      <c r="F12" s="223">
        <f>'Прил.5 Расчет СМР и ОБ'!F63</f>
        <v/>
      </c>
      <c r="G12" s="223">
        <f>ROUND(E12*F12,2)</f>
        <v/>
      </c>
    </row>
    <row r="13">
      <c r="A13" s="389" t="n">
        <v>2</v>
      </c>
      <c r="B13" s="397">
        <f>'Прил.5 Расчет СМР и ОБ'!B65</f>
        <v/>
      </c>
      <c r="C13" s="397">
        <f>'Прил.5 Расчет СМР и ОБ'!C65</f>
        <v/>
      </c>
      <c r="D13" s="389">
        <f>'Прил.5 Расчет СМР и ОБ'!D65</f>
        <v/>
      </c>
      <c r="E13" s="225">
        <f>'Прил.5 Расчет СМР и ОБ'!E65</f>
        <v/>
      </c>
      <c r="F13" s="223">
        <f>'Прил.5 Расчет СМР и ОБ'!F65</f>
        <v/>
      </c>
      <c r="G13" s="223">
        <f>ROUND(E13*F13,2)</f>
        <v/>
      </c>
    </row>
    <row r="14" ht="25.5" customHeight="1" s="333">
      <c r="A14" s="389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399" t="n"/>
      <c r="G14" s="223">
        <f>SUM(G12:G13)</f>
        <v/>
      </c>
    </row>
    <row r="15" ht="19.5" customHeight="1" s="333">
      <c r="A15" s="389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399" t="n"/>
      <c r="G15" s="223">
        <f>G10+G14</f>
        <v/>
      </c>
    </row>
    <row r="16">
      <c r="A16" s="342" t="n"/>
      <c r="B16" s="343" t="n"/>
      <c r="C16" s="342" t="n"/>
      <c r="D16" s="342" t="n"/>
      <c r="E16" s="342" t="n"/>
      <c r="F16" s="342" t="n"/>
      <c r="G16" s="342" t="n"/>
    </row>
    <row r="17">
      <c r="A17" s="334" t="inlineStr">
        <is>
          <t>Составил ______________________    Е. М. Добровольская</t>
        </is>
      </c>
      <c r="B17" s="344" t="n"/>
      <c r="C17" s="344" t="n"/>
      <c r="D17" s="342" t="n"/>
      <c r="E17" s="342" t="n"/>
      <c r="F17" s="342" t="n"/>
      <c r="G17" s="342" t="n"/>
    </row>
    <row r="18">
      <c r="A18" s="345" t="inlineStr">
        <is>
          <t xml:space="preserve">                         (подпись, инициалы, фамилия)</t>
        </is>
      </c>
      <c r="B18" s="344" t="n"/>
      <c r="C18" s="344" t="n"/>
      <c r="D18" s="342" t="n"/>
      <c r="E18" s="342" t="n"/>
      <c r="F18" s="342" t="n"/>
      <c r="G18" s="342" t="n"/>
    </row>
    <row r="19">
      <c r="A19" s="334" t="n"/>
      <c r="B19" s="344" t="n"/>
      <c r="C19" s="344" t="n"/>
      <c r="D19" s="342" t="n"/>
      <c r="E19" s="342" t="n"/>
      <c r="F19" s="342" t="n"/>
      <c r="G19" s="342" t="n"/>
    </row>
    <row r="20">
      <c r="A20" s="334" t="inlineStr">
        <is>
          <t>Проверил ______________________        А.В. Костянецкая</t>
        </is>
      </c>
      <c r="B20" s="344" t="n"/>
      <c r="C20" s="344" t="n"/>
      <c r="D20" s="342" t="n"/>
      <c r="E20" s="342" t="n"/>
      <c r="F20" s="342" t="n"/>
      <c r="G20" s="342" t="n"/>
    </row>
    <row r="21">
      <c r="A21" s="345" t="inlineStr">
        <is>
          <t xml:space="preserve">                        (подпись, инициалы, фамилия)</t>
        </is>
      </c>
      <c r="B21" s="344" t="n"/>
      <c r="C21" s="344" t="n"/>
      <c r="D21" s="342" t="n"/>
      <c r="E21" s="342" t="n"/>
      <c r="F21" s="342" t="n"/>
      <c r="G21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333" min="1" max="1"/>
    <col width="29.7109375" customWidth="1" style="333" min="2" max="2"/>
    <col width="35" customWidth="1" style="333" min="3" max="3"/>
    <col width="27.5703125" customWidth="1" style="333" min="4" max="4"/>
    <col width="24.85546875" customWidth="1" style="333" min="5" max="5"/>
    <col width="8.85546875" customWidth="1" style="333" min="6" max="6"/>
  </cols>
  <sheetData>
    <row r="1">
      <c r="B1" s="334" t="n"/>
      <c r="C1" s="334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 ht="24.75" customHeight="1" s="333">
      <c r="A3" s="360" t="inlineStr">
        <is>
          <t>Расчет показателя УНЦ</t>
        </is>
      </c>
    </row>
    <row r="4" ht="24.75" customHeight="1" s="333">
      <c r="A4" s="360" t="n"/>
      <c r="B4" s="360" t="n"/>
      <c r="C4" s="360" t="n"/>
      <c r="D4" s="360" t="n"/>
    </row>
    <row r="5" ht="63" customHeight="1" s="333">
      <c r="A5" s="363" t="inlineStr">
        <is>
          <t xml:space="preserve">Наименование разрабатываемого показателя УНЦ - </t>
        </is>
      </c>
      <c r="D5" s="363">
        <f>'Прил.5 Расчет СМР и ОБ'!D6</f>
        <v/>
      </c>
    </row>
    <row r="6" ht="19.9" customHeight="1" s="333">
      <c r="A6" s="363" t="inlineStr">
        <is>
          <t>Единица измерения  — 1 ВЛ</t>
        </is>
      </c>
      <c r="D6" s="363" t="n"/>
    </row>
    <row r="7">
      <c r="A7" s="334" t="n"/>
      <c r="B7" s="334" t="n"/>
      <c r="C7" s="334" t="n"/>
      <c r="D7" s="334" t="n"/>
    </row>
    <row r="8" ht="14.45" customHeight="1" s="333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33">
      <c r="A9" s="463" t="n"/>
      <c r="B9" s="463" t="n"/>
      <c r="C9" s="463" t="n"/>
      <c r="D9" s="463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55.5" customHeight="1" s="333">
      <c r="A11" s="389" t="inlineStr">
        <is>
          <t>Ж1-02-3</t>
        </is>
      </c>
      <c r="B11" s="389" t="inlineStr">
        <is>
          <t>УНЦ переходных пунктов ВЛ-КЛ</t>
        </is>
      </c>
      <c r="C11" s="339">
        <f>D5</f>
        <v/>
      </c>
      <c r="D11" s="340">
        <f>'Прил.4 РМ'!C41/1000</f>
        <v/>
      </c>
      <c r="E11" s="341" t="n"/>
    </row>
    <row r="12">
      <c r="A12" s="342" t="n"/>
      <c r="B12" s="343" t="n"/>
      <c r="C12" s="342" t="n"/>
      <c r="D12" s="342" t="n"/>
    </row>
    <row r="13">
      <c r="A13" s="334" t="inlineStr">
        <is>
          <t>Составил ______________________       Е. М. Добровольская</t>
        </is>
      </c>
      <c r="B13" s="344" t="n"/>
      <c r="C13" s="344" t="n"/>
      <c r="D13" s="342" t="n"/>
    </row>
    <row r="14">
      <c r="A14" s="345" t="inlineStr">
        <is>
          <t xml:space="preserve">                         (подпись, инициалы, фамилия)</t>
        </is>
      </c>
      <c r="B14" s="344" t="n"/>
      <c r="C14" s="344" t="n"/>
      <c r="D14" s="342" t="n"/>
    </row>
    <row r="15">
      <c r="A15" s="334" t="n"/>
      <c r="B15" s="344" t="n"/>
      <c r="C15" s="344" t="n"/>
      <c r="D15" s="342" t="n"/>
    </row>
    <row r="16">
      <c r="A16" s="334" t="inlineStr">
        <is>
          <t>Проверил ______________________        А.В. Костянецкая</t>
        </is>
      </c>
      <c r="B16" s="344" t="n"/>
      <c r="C16" s="344" t="n"/>
      <c r="D16" s="342" t="n"/>
    </row>
    <row r="17">
      <c r="A17" s="345" t="inlineStr">
        <is>
          <t xml:space="preserve">                        (подпись, инициалы, фамилия)</t>
        </is>
      </c>
      <c r="B17" s="344" t="n"/>
      <c r="C17" s="344" t="n"/>
      <c r="D17" s="34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L13" sqref="L13"/>
    </sheetView>
  </sheetViews>
  <sheetFormatPr baseColWidth="8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67" t="inlineStr">
        <is>
          <t>Приложение № 10</t>
        </is>
      </c>
    </row>
    <row r="5" ht="18.75" customHeight="1" s="333">
      <c r="B5" s="190" t="n"/>
    </row>
    <row r="6" ht="15.75" customHeight="1" s="333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7.25" customHeight="1" s="333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3">
      <c r="B10" s="376" t="n">
        <v>1</v>
      </c>
      <c r="C10" s="376" t="n">
        <v>2</v>
      </c>
      <c r="D10" s="376" t="n">
        <v>3</v>
      </c>
    </row>
    <row r="11" ht="45" customHeight="1" s="333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от 01.04.2023г. №17772-ИФ/09 прил.9</t>
        </is>
      </c>
      <c r="D11" s="376" t="n">
        <v>46.83</v>
      </c>
    </row>
    <row r="12" ht="31.5" customHeight="1" s="333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от 01.04.2023г. №17772-ИФ/09 прил.9</t>
        </is>
      </c>
      <c r="D12" s="376" t="n">
        <v>11.96</v>
      </c>
    </row>
    <row r="13" ht="31.5" customHeight="1" s="333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от 01.04.2023г. №17772-ИФ/09 прил.9</t>
        </is>
      </c>
      <c r="D13" s="376" t="n">
        <v>9.84</v>
      </c>
    </row>
    <row r="14" ht="31.5" customHeight="1" s="333">
      <c r="B14" s="37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3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33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3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3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93" t="n">
        <v>0.002</v>
      </c>
    </row>
    <row r="19" ht="24" customHeight="1" s="333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93" t="n">
        <v>0.03</v>
      </c>
    </row>
    <row r="20" ht="18.75" customHeight="1" s="333">
      <c r="B20" s="272" t="n"/>
    </row>
    <row r="21" ht="18.75" customHeight="1" s="333">
      <c r="B21" s="272" t="n"/>
    </row>
    <row r="22" ht="18.75" customHeight="1" s="333">
      <c r="B22" s="272" t="n"/>
    </row>
    <row r="23" ht="18.75" customHeight="1" s="333">
      <c r="B23" s="272" t="n"/>
    </row>
    <row r="26">
      <c r="B26" s="334" t="inlineStr">
        <is>
          <t>Составил ______________________       Е. М. Добровольская</t>
        </is>
      </c>
      <c r="C26" s="344" t="n"/>
    </row>
    <row r="27">
      <c r="B27" s="345" t="inlineStr">
        <is>
          <t xml:space="preserve">                         (подпись, инициалы, фамилия)</t>
        </is>
      </c>
      <c r="C27" s="344" t="n"/>
    </row>
    <row r="28">
      <c r="B28" s="334" t="n"/>
      <c r="C28" s="344" t="n"/>
    </row>
    <row r="29">
      <c r="B29" s="334" t="inlineStr">
        <is>
          <t>Проверил ______________________        А.В. Костянецкая</t>
        </is>
      </c>
      <c r="C29" s="344" t="n"/>
    </row>
    <row r="30">
      <c r="B30" s="345" t="inlineStr">
        <is>
          <t xml:space="preserve">                        (подпись, инициалы, фамилия)</t>
        </is>
      </c>
      <c r="C30" s="3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5"/>
  <cols>
    <col width="9.140625" customWidth="1" style="333" min="1" max="1"/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43.85546875" customWidth="1" style="333" min="6" max="6"/>
    <col width="9.140625" customWidth="1" style="333" min="7" max="7"/>
  </cols>
  <sheetData>
    <row r="2" ht="17.25" customHeight="1" s="333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3">
      <c r="A4" s="173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33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37" t="n"/>
    </row>
    <row r="6" ht="15.75" customHeight="1" s="33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37" t="n"/>
    </row>
    <row r="7" ht="110.25" customHeight="1" s="33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33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3">
      <c r="A9" s="176" t="inlineStr">
        <is>
          <t>1.3</t>
        </is>
      </c>
      <c r="B9" s="180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179" t="n">
        <v>1</v>
      </c>
      <c r="F9" s="180" t="n"/>
      <c r="G9" s="182" t="n"/>
    </row>
    <row r="10" ht="15.75" customHeight="1" s="333">
      <c r="A10" s="176" t="inlineStr">
        <is>
          <t>1.4</t>
        </is>
      </c>
      <c r="B10" s="180" t="inlineStr">
        <is>
          <t>Средний разряд работ</t>
        </is>
      </c>
      <c r="C10" s="376" t="n"/>
      <c r="D10" s="376" t="n"/>
      <c r="E10" s="183" t="n">
        <v>3.7</v>
      </c>
      <c r="F10" s="180" t="inlineStr">
        <is>
          <t>РТМ</t>
        </is>
      </c>
      <c r="G10" s="182" t="n"/>
    </row>
    <row r="11" ht="78.75" customHeight="1" s="33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184" t="n">
        <v>1.293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333">
      <c r="A12" s="176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2025-01-24T11:55:54Z</dcterms:modified>
  <cp:lastModifiedBy>REDMIBOOK</cp:lastModifiedBy>
  <cp:lastPrinted>2023-11-24T08:12:16Z</cp:lastPrinted>
</cp:coreProperties>
</file>